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325\MSB Excel files\"/>
    </mc:Choice>
  </mc:AlternateContent>
  <bookViews>
    <workbookView xWindow="0" yWindow="0" windowWidth="19200" windowHeight="6060" activeTab="1"/>
  </bookViews>
  <sheets>
    <sheet name="136" sheetId="1" r:id="rId1"/>
    <sheet name="137" sheetId="2" r:id="rId2"/>
    <sheet name="138" sheetId="4" r:id="rId3"/>
    <sheet name="139" sheetId="5" r:id="rId4"/>
    <sheet name="140" sheetId="6" r:id="rId5"/>
    <sheet name="141" sheetId="7" r:id="rId6"/>
    <sheet name="142" sheetId="8" r:id="rId7"/>
    <sheet name="143" sheetId="9" r:id="rId8"/>
    <sheet name="144" sheetId="10" r:id="rId9"/>
    <sheet name="145" sheetId="11" r:id="rId10"/>
    <sheet name="146" sheetId="12" r:id="rId11"/>
  </sheets>
  <externalReferences>
    <externalReference r:id="rId12"/>
    <externalReference r:id="rId13"/>
    <externalReference r:id="rId14"/>
  </externalReferences>
  <definedNames>
    <definedName name="_xlnm.Print_Area" localSheetId="0">'136'!$A$1:$J$26</definedName>
    <definedName name="_xlnm.Print_Area" localSheetId="1">'137'!$A$1:$K$44</definedName>
    <definedName name="_xlnm.Print_Area" localSheetId="2">'138'!$A$1:$K$46</definedName>
    <definedName name="_xlnm.Print_Area" localSheetId="3">'139'!$A$1:$M$61</definedName>
    <definedName name="_xlnm.Print_Area" localSheetId="4">'140'!$A$1:$H$98</definedName>
    <definedName name="_xlnm.Print_Area" localSheetId="5">'141'!$A$1:$K$123</definedName>
    <definedName name="_xlnm.Print_Area" localSheetId="8">'144'!$A$1:$M$28</definedName>
    <definedName name="_xlnm.Print_Area" localSheetId="10">'146'!$A$1:$H$41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9" i="5" l="1"/>
  <c r="L59" i="5"/>
  <c r="M58" i="5"/>
  <c r="L58" i="5"/>
  <c r="I59" i="5"/>
  <c r="H59" i="5"/>
  <c r="I58" i="5"/>
  <c r="H58" i="5"/>
  <c r="E59" i="5"/>
  <c r="D59" i="5"/>
  <c r="E58" i="5"/>
  <c r="D58" i="5"/>
  <c r="K59" i="5"/>
  <c r="K58" i="5"/>
  <c r="J59" i="5"/>
  <c r="J58" i="5"/>
  <c r="G59" i="5"/>
  <c r="G58" i="5"/>
  <c r="F59" i="5"/>
  <c r="F58" i="5"/>
  <c r="C59" i="5"/>
  <c r="C58" i="5"/>
  <c r="B59" i="5"/>
  <c r="B58" i="5"/>
  <c r="K14" i="4" l="1"/>
  <c r="J14" i="4"/>
  <c r="K12" i="4" l="1"/>
  <c r="J12" i="4"/>
  <c r="J21" i="2" l="1"/>
  <c r="C39" i="12" l="1"/>
  <c r="I43" i="2" l="1"/>
  <c r="I42" i="2" l="1"/>
  <c r="H42" i="2"/>
  <c r="H43" i="2" s="1"/>
  <c r="G42" i="2"/>
  <c r="G43" i="2" s="1"/>
  <c r="F42" i="2"/>
  <c r="F43" i="2" s="1"/>
  <c r="E42" i="2"/>
  <c r="E43" i="2" s="1"/>
  <c r="D42" i="2"/>
  <c r="D43" i="2" s="1"/>
  <c r="C42" i="2"/>
  <c r="C43" i="2" s="1"/>
  <c r="B42" i="2"/>
  <c r="B43" i="2" s="1"/>
  <c r="I21" i="2"/>
  <c r="I22" i="2" s="1"/>
  <c r="H21" i="2"/>
  <c r="H22" i="2" s="1"/>
  <c r="G21" i="2"/>
  <c r="G22" i="2" s="1"/>
  <c r="F21" i="2"/>
  <c r="F22" i="2" s="1"/>
  <c r="E21" i="2"/>
  <c r="E22" i="2" s="1"/>
  <c r="D21" i="2"/>
  <c r="D22" i="2" s="1"/>
  <c r="C21" i="2"/>
  <c r="C22" i="2" s="1"/>
  <c r="B21" i="2"/>
  <c r="B22" i="2" s="1"/>
  <c r="J22" i="2" l="1"/>
  <c r="K42" i="2" l="1"/>
  <c r="J42" i="2"/>
  <c r="J43" i="2" s="1"/>
  <c r="K21" i="4" l="1"/>
  <c r="K22" i="4" s="1"/>
  <c r="J21" i="4"/>
  <c r="J22" i="4" s="1"/>
  <c r="G8" i="6" l="1"/>
  <c r="G7" i="6"/>
  <c r="I21" i="4" l="1"/>
  <c r="I22" i="4" s="1"/>
  <c r="H21" i="4"/>
  <c r="H22" i="4" s="1"/>
  <c r="G21" i="4"/>
  <c r="G22" i="4" s="1"/>
  <c r="F21" i="4"/>
  <c r="F22" i="4" s="1"/>
  <c r="E21" i="4"/>
  <c r="E22" i="4" s="1"/>
  <c r="D21" i="4"/>
  <c r="D22" i="4" s="1"/>
  <c r="C21" i="4"/>
  <c r="C22" i="4" s="1"/>
  <c r="B22" i="4"/>
  <c r="B21" i="4"/>
  <c r="K43" i="2"/>
  <c r="K21" i="2"/>
  <c r="K22" i="2" s="1"/>
  <c r="H23" i="6" l="1"/>
  <c r="H22" i="6"/>
  <c r="H21" i="6"/>
  <c r="G23" i="6"/>
  <c r="G22" i="6"/>
  <c r="G21" i="6"/>
</calcChain>
</file>

<file path=xl/sharedStrings.xml><?xml version="1.0" encoding="utf-8"?>
<sst xmlns="http://schemas.openxmlformats.org/spreadsheetml/2006/main" count="776" uniqueCount="187">
  <si>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</si>
  <si>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</si>
  <si>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</si>
  <si>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</si>
  <si>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</si>
  <si>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</si>
  <si>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</si>
  <si>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</si>
  <si>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</si>
  <si>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</si>
  <si>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</si>
  <si>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</si>
  <si>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</si>
  <si>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</si>
  <si>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</si>
  <si>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</si>
  <si>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</si>
  <si>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</si>
  <si>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</si>
  <si>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PERIODS</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</si>
  <si>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</si>
  <si>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</si>
  <si>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</si>
  <si>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</si>
  <si>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</si>
  <si>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</si>
  <si>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</si>
  <si>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</si>
  <si>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</si>
  <si>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</si>
  <si>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</si>
  <si>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</si>
  <si>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</si>
  <si>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</si>
  <si>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</si>
  <si>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</si>
  <si>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</si>
  <si>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</si>
  <si>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</si>
  <si>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</si>
  <si>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</si>
  <si>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</si>
  <si>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</si>
  <si>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</si>
  <si>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</si>
  <si>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</si>
  <si>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</si>
  <si>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</si>
  <si>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</si>
  <si>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</si>
  <si>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</si>
  <si>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</si>
  <si>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</si>
  <si>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</si>
  <si>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</si>
  <si>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</si>
  <si>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</si>
  <si>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</si>
  <si>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</si>
  <si>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</si>
  <si>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</si>
  <si>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</si>
  <si>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</si>
  <si>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</si>
  <si>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</si>
  <si>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</si>
  <si>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</si>
  <si>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</si>
  <si>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</si>
  <si>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</si>
  <si>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</si>
  <si>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</si>
  <si>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</si>
  <si>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</si>
  <si>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</si>
  <si>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</si>
  <si>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</si>
  <si>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</si>
  <si>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</si>
  <si>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</si>
  <si>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</si>
  <si>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</si>
  <si>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</si>
  <si>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</si>
  <si>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</si>
  <si>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</si>
  <si>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</si>
  <si>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</si>
  <si>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</si>
  <si>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</si>
  <si>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</si>
  <si>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</si>
  <si>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</si>
  <si>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</si>
  <si>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</si>
  <si>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</si>
  <si>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</si>
  <si>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</si>
  <si>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</si>
  <si>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</si>
  <si>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</si>
  <si>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</si>
  <si>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</si>
  <si>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</si>
  <si>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</si>
  <si>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</si>
  <si>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</si>
  <si>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</si>
  <si>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</si>
  <si>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</si>
  <si>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</si>
  <si>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</si>
  <si>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</si>
  <si>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</si>
  <si>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</si>
  <si>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</si>
  <si>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</si>
  <si>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</si>
  <si>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</si>
  <si>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</si>
  <si>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</si>
  <si>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</si>
  <si>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</si>
  <si>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</si>
  <si>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</si>
  <si>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</si>
  <si>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</si>
  <si>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</si>
  <si>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</si>
  <si>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</si>
  <si>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</si>
  <si>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</si>
  <si>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</si>
  <si>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</si>
  <si>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</si>
  <si>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</si>
  <si>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</si>
  <si>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</si>
  <si>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</si>
  <si>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</si>
  <si>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</si>
  <si>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</si>
  <si>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</si>
  <si>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</si>
  <si>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</si>
  <si>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</si>
  <si>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</si>
  <si>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</si>
  <si>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</si>
  <si>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</si>
  <si>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</si>
  <si>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</si>
  <si>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</si>
  <si>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</si>
  <si>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</si>
  <si>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</si>
  <si>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</si>
  <si>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</si>
  <si>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</si>
  <si>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1. SBP 3-day repo rate was renamed as SBP reverse repo rate w.e.f. August 17, 2009. SBP reverse repo rate (also known as discount rate) is the rate at which banks borrow from SBP on an overnight basis.</t>
  </si>
  <si>
    <t>NOTES:</t>
  </si>
  <si>
    <t>Billion Rupees</t>
  </si>
  <si>
    <t>Jun-24</t>
  </si>
  <si>
    <t>Jun-23</t>
  </si>
  <si>
    <t>2024-25</t>
  </si>
  <si>
    <t>Jul-24</t>
  </si>
  <si>
    <t>BR</t>
  </si>
  <si>
    <t>Floating Rate (Face Value)</t>
  </si>
  <si>
    <t>Floating Rate Semi-Annual</t>
  </si>
  <si>
    <t>Floating Rate QuarterlyWith Quarterly Refixing</t>
  </si>
  <si>
    <t>Floating Rate Quarterly With Fortnightly Refixing</t>
  </si>
  <si>
    <t>R</t>
  </si>
  <si>
    <t>NBR</t>
  </si>
  <si>
    <t>2-Years</t>
  </si>
  <si>
    <t>Sep-24</t>
  </si>
  <si>
    <t>R= Bids Rejected</t>
  </si>
  <si>
    <t xml:space="preserve">R= Bid Rejected          NBR= No Bids Recived                                                                 </t>
  </si>
  <si>
    <t xml:space="preserve">             Source:  Domestic Markets &amp; Monetary Management Department, SBP</t>
  </si>
  <si>
    <t>Oct-24</t>
  </si>
  <si>
    <t>Nov-24</t>
  </si>
  <si>
    <t xml:space="preserve">                                                                                                                                                                 Source:  Domestic Markets &amp; Monetary Management Department, SBP</t>
  </si>
  <si>
    <t xml:space="preserve">R= Bid Rejected        NBR= No Bids Received    </t>
  </si>
  <si>
    <t>Dec-24</t>
  </si>
  <si>
    <t>Jan-25</t>
  </si>
  <si>
    <t>Feb-25</t>
  </si>
  <si>
    <t>Sale</t>
  </si>
  <si>
    <t>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</si>
</sst>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47"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
      <sz val="8"/>
      <name val="Times New Roman"/>
      <family val="1"/>
    </font>
    <font>
      <sz val="10"/>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
      <sz val="11"/>
      <color rgb="FFFF0000"/>
      <name val="Arial"/>
      <family val="2"/>
      <scheme val="minor"/>
    </font>
    <font>
      <sz val="8"/>
      <color rgb="FFFF0000"/>
      <name val="Times New Roman"/>
      <family val="1"/>
    </font>
    <font>
      <b/>
      <sz val="7"/>
      <name val="Times New Roman"/>
      <family val="1"/>
    </font>
    <font>
      <b/>
      <sz val="8"/>
      <color rgb="FFFF0000"/>
      <name val="Times New Roman"/>
      <family val="1"/>
    </font>
    <font>
      <sz val="7"/>
      <color theme="1"/>
      <name val="Times New Roman"/>
      <family val="1"/>
      <scheme val="major"/>
    </font>
    <font>
      <sz val="7"/>
      <color rgb="FF000000"/>
      <name val="Times New Roman"/>
      <family val="1"/>
      <scheme val="major"/>
    </font>
    <font>
      <sz val="7"/>
      <name val="Times New Roman"/>
      <family val="1"/>
      <scheme val="major"/>
    </font>
    <font>
      <sz val="7"/>
      <color rgb="FFFF0000"/>
      <name val="Times New Roman"/>
      <family val="1"/>
      <scheme val="major"/>
    </font>
    <font>
      <sz val="9"/>
      <color indexed="8"/>
      <name val="Times New Roman"/>
      <family val="1"/>
    </font>
    <font>
      <strike/>
      <sz val="7"/>
      <color rgb="FFFF0000"/>
      <name val="Times New Roman"/>
      <family val="1"/>
      <scheme val="major"/>
    </font>
  </fonts>
  <fills count="2">
    <fill>
      <patternFill patternType="none"/>
    </fill>
    <fill>
      <patternFill patternType="gray125"/>
    </fill>
  </fills>
  <borders count="40">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rgb="FF000000"/>
      </top>
      <bottom style="medium">
        <color rgb="FF000000"/>
      </bottom>
      <diagonal/>
    </border>
  </borders>
  <cellStyleXfs count="13">
    <xf numFmtId="0" fontId="0" fillId="0" borderId="0"/>
    <xf numFmtId="0" fontId="23" fillId="0" borderId="0" applyNumberFormat="0" applyFill="0" applyBorder="0" applyAlignment="0" applyProtection="0"/>
    <xf numFmtId="165"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44">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1" xfId="0" applyFont="1" applyBorder="1" applyAlignment="1">
      <alignment vertical="center" wrapText="1"/>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1" fillId="0" borderId="0" xfId="0" applyFont="1" applyAlignment="1">
      <alignment wrapText="1"/>
    </xf>
    <xf numFmtId="0" fontId="8" fillId="0" borderId="0" xfId="0" applyFont="1" applyAlignment="1">
      <alignmen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1" fillId="0" borderId="0" xfId="0" applyFont="1" applyAlignment="1">
      <alignment vertical="top"/>
    </xf>
    <xf numFmtId="0" fontId="24" fillId="0" borderId="5" xfId="0" applyFont="1" applyBorder="1" applyAlignment="1">
      <alignment horizontal="right" vertical="center"/>
    </xf>
    <xf numFmtId="0" fontId="24" fillId="0" borderId="1" xfId="0" applyFont="1" applyBorder="1" applyAlignment="1">
      <alignment horizontal="right" vertical="center"/>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6" fillId="0" borderId="9" xfId="0" applyFont="1" applyBorder="1" applyAlignment="1">
      <alignmen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7"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3" xfId="12" applyNumberFormat="1" applyFont="1" applyBorder="1" applyAlignment="1">
      <alignment vertical="center"/>
    </xf>
    <xf numFmtId="167" fontId="8" fillId="0" borderId="0" xfId="12" applyNumberFormat="1" applyFont="1" applyAlignment="1">
      <alignment vertical="center"/>
    </xf>
    <xf numFmtId="167" fontId="8" fillId="0" borderId="4" xfId="12" applyNumberFormat="1" applyFont="1" applyBorder="1" applyAlignment="1">
      <alignment vertical="center"/>
    </xf>
    <xf numFmtId="167" fontId="8" fillId="0" borderId="8" xfId="12" applyNumberFormat="1" applyFont="1" applyBorder="1" applyAlignment="1">
      <alignment vertical="center"/>
    </xf>
    <xf numFmtId="167" fontId="4" fillId="0" borderId="13" xfId="12" applyNumberFormat="1" applyFont="1" applyBorder="1" applyAlignment="1">
      <alignment vertical="center"/>
    </xf>
    <xf numFmtId="167" fontId="4" fillId="0" borderId="0" xfId="12" applyNumberFormat="1" applyFont="1" applyAlignment="1">
      <alignment vertical="center"/>
    </xf>
    <xf numFmtId="167" fontId="4" fillId="0" borderId="4" xfId="12" applyNumberFormat="1" applyFont="1" applyBorder="1" applyAlignment="1">
      <alignmen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8"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31" fillId="0" borderId="10" xfId="0" applyFont="1" applyBorder="1" applyAlignment="1">
      <alignment horizontal="right" vertical="center" wrapText="1"/>
    </xf>
    <xf numFmtId="0" fontId="31" fillId="0" borderId="24" xfId="0" applyFont="1" applyBorder="1" applyAlignment="1">
      <alignment horizontal="right" vertical="center" wrapText="1"/>
    </xf>
    <xf numFmtId="0" fontId="32" fillId="0" borderId="0" xfId="0" applyFont="1" applyAlignment="1">
      <alignment wrapText="1"/>
    </xf>
    <xf numFmtId="0" fontId="31" fillId="0" borderId="0" xfId="0" applyFont="1" applyAlignment="1">
      <alignment horizontal="right" vertical="center" wrapText="1"/>
    </xf>
    <xf numFmtId="43" fontId="31" fillId="0" borderId="0" xfId="12" applyNumberFormat="1" applyFont="1" applyAlignment="1">
      <alignment horizontal="right" vertical="center" wrapText="1"/>
    </xf>
    <xf numFmtId="169" fontId="31" fillId="0" borderId="0" xfId="12" applyNumberFormat="1" applyFont="1" applyAlignment="1">
      <alignment horizontal="right" vertical="center" wrapText="1"/>
    </xf>
    <xf numFmtId="43" fontId="31" fillId="0" borderId="0" xfId="12" applyNumberFormat="1" applyFont="1" applyBorder="1" applyAlignment="1">
      <alignment horizontal="right" vertical="center" wrapText="1"/>
    </xf>
    <xf numFmtId="169" fontId="31" fillId="0" borderId="0" xfId="12" applyNumberFormat="1" applyFont="1" applyBorder="1" applyAlignment="1">
      <alignment horizontal="right" vertical="center" wrapText="1"/>
    </xf>
    <xf numFmtId="0" fontId="33" fillId="0" borderId="0" xfId="0" applyFont="1"/>
    <xf numFmtId="0" fontId="34" fillId="0" borderId="0" xfId="0" applyFont="1"/>
    <xf numFmtId="0" fontId="35" fillId="0" borderId="0" xfId="0" applyFont="1"/>
    <xf numFmtId="0" fontId="36" fillId="0" borderId="0" xfId="0" applyFont="1" applyAlignment="1">
      <alignment horizontal="right" vertical="center"/>
    </xf>
    <xf numFmtId="0" fontId="1" fillId="0" borderId="0" xfId="0" applyFont="1" applyBorder="1" applyAlignment="1">
      <alignment vertical="center"/>
    </xf>
    <xf numFmtId="0" fontId="8" fillId="0" borderId="1" xfId="0" applyFont="1" applyBorder="1" applyAlignment="1">
      <alignment horizontal="right" vertical="center"/>
    </xf>
    <xf numFmtId="0" fontId="0" fillId="0" borderId="0" xfId="0" applyFill="1" applyAlignment="1"/>
    <xf numFmtId="167" fontId="36" fillId="0" borderId="0" xfId="12" applyNumberFormat="1" applyFont="1" applyFill="1" applyAlignment="1">
      <alignment horizontal="right" vertical="center"/>
    </xf>
    <xf numFmtId="166" fontId="36" fillId="0" borderId="0" xfId="0" applyNumberFormat="1" applyFont="1" applyFill="1" applyAlignment="1">
      <alignment horizontal="right" vertical="center"/>
    </xf>
    <xf numFmtId="15" fontId="24" fillId="0" borderId="0" xfId="0" applyNumberFormat="1" applyFont="1" applyFill="1" applyAlignment="1">
      <alignment horizontal="center" vertical="center"/>
    </xf>
    <xf numFmtId="0" fontId="36" fillId="0" borderId="0" xfId="0" applyFont="1" applyFill="1" applyAlignment="1">
      <alignment horizontal="right" vertical="center"/>
    </xf>
    <xf numFmtId="0" fontId="24" fillId="0" borderId="0" xfId="0" applyFont="1" applyFill="1" applyAlignment="1">
      <alignment horizontal="center" vertical="center"/>
    </xf>
    <xf numFmtId="0" fontId="31" fillId="0" borderId="0" xfId="0" applyFont="1" applyFill="1" applyAlignment="1">
      <alignment horizontal="right" vertical="center"/>
    </xf>
    <xf numFmtId="0" fontId="40" fillId="0" borderId="0" xfId="0" applyFont="1" applyFill="1" applyAlignment="1">
      <alignment horizontal="center" vertical="center"/>
    </xf>
    <xf numFmtId="0" fontId="38" fillId="0" borderId="0" xfId="0" applyFont="1" applyFill="1" applyAlignment="1">
      <alignment horizontal="right" vertical="center"/>
    </xf>
    <xf numFmtId="0" fontId="24" fillId="0" borderId="36" xfId="0" applyFont="1" applyFill="1" applyBorder="1" applyAlignment="1">
      <alignment horizontal="center" vertical="center"/>
    </xf>
    <xf numFmtId="0" fontId="31" fillId="0" borderId="0" xfId="0" applyFont="1" applyAlignment="1">
      <alignment horizontal="right" vertical="center"/>
    </xf>
    <xf numFmtId="0" fontId="33" fillId="0" borderId="0" xfId="0" applyFont="1" applyAlignment="1"/>
    <xf numFmtId="0" fontId="8" fillId="0" borderId="1" xfId="0" applyFont="1" applyBorder="1" applyAlignment="1">
      <alignment horizontal="right" vertical="center"/>
    </xf>
    <xf numFmtId="0" fontId="8" fillId="0" borderId="37" xfId="0" applyFont="1" applyBorder="1" applyAlignment="1">
      <alignment horizontal="right" vertical="center"/>
    </xf>
    <xf numFmtId="0" fontId="8" fillId="0" borderId="37" xfId="0" applyFont="1" applyBorder="1" applyAlignment="1">
      <alignment horizontal="right" vertical="center" wrapText="1"/>
    </xf>
    <xf numFmtId="0" fontId="8" fillId="0" borderId="38" xfId="0" applyFont="1" applyBorder="1" applyAlignment="1">
      <alignment vertical="center"/>
    </xf>
    <xf numFmtId="0" fontId="8" fillId="0" borderId="37" xfId="0" applyFont="1" applyBorder="1" applyAlignment="1">
      <alignment vertical="center" wrapText="1"/>
    </xf>
    <xf numFmtId="10" fontId="7" fillId="0" borderId="0" xfId="0" applyNumberFormat="1" applyFont="1" applyFill="1" applyAlignment="1">
      <alignment horizontal="right" vertical="center"/>
    </xf>
    <xf numFmtId="166" fontId="7" fillId="0" borderId="0" xfId="12" applyNumberFormat="1" applyFont="1" applyFill="1" applyAlignment="1">
      <alignment horizontal="right" vertical="center"/>
    </xf>
    <xf numFmtId="10" fontId="36" fillId="0" borderId="0" xfId="0" applyNumberFormat="1" applyFont="1" applyFill="1" applyAlignment="1">
      <alignment horizontal="right" vertical="center"/>
    </xf>
    <xf numFmtId="166" fontId="36" fillId="0" borderId="0" xfId="12" applyNumberFormat="1" applyFont="1" applyFill="1" applyAlignment="1">
      <alignment horizontal="right" vertical="center"/>
    </xf>
    <xf numFmtId="0" fontId="41" fillId="0" borderId="0" xfId="0" applyFont="1" applyFill="1" applyAlignment="1">
      <alignment horizontal="right" vertical="center"/>
    </xf>
    <xf numFmtId="167" fontId="41" fillId="0" borderId="0" xfId="12" applyNumberFormat="1" applyFont="1" applyFill="1" applyAlignment="1">
      <alignment horizontal="right" vertical="center"/>
    </xf>
    <xf numFmtId="167" fontId="42" fillId="0" borderId="0" xfId="12" applyNumberFormat="1" applyFont="1" applyFill="1" applyAlignment="1">
      <alignment horizontal="right" vertical="center"/>
    </xf>
    <xf numFmtId="168" fontId="42" fillId="0" borderId="0" xfId="12" applyNumberFormat="1" applyFont="1" applyFill="1" applyAlignment="1">
      <alignment horizontal="right" vertical="center"/>
    </xf>
    <xf numFmtId="169" fontId="42" fillId="0" borderId="0" xfId="12" applyNumberFormat="1" applyFont="1" applyFill="1" applyAlignment="1">
      <alignment horizontal="right" vertical="center"/>
    </xf>
    <xf numFmtId="168" fontId="41" fillId="0" borderId="0" xfId="12" applyNumberFormat="1" applyFont="1" applyFill="1" applyAlignment="1">
      <alignment horizontal="right" vertical="center"/>
    </xf>
    <xf numFmtId="169" fontId="41" fillId="0" borderId="0" xfId="12" applyNumberFormat="1" applyFont="1" applyFill="1" applyAlignment="1">
      <alignment horizontal="right" vertical="center"/>
    </xf>
    <xf numFmtId="167" fontId="43" fillId="0" borderId="0" xfId="12" applyNumberFormat="1" applyFont="1" applyFill="1" applyAlignment="1">
      <alignment horizontal="right" vertical="center"/>
    </xf>
    <xf numFmtId="169" fontId="43" fillId="0" borderId="0" xfId="12" applyNumberFormat="1" applyFont="1" applyFill="1" applyAlignment="1">
      <alignment horizontal="right" vertical="center"/>
    </xf>
    <xf numFmtId="0" fontId="43" fillId="0" borderId="0" xfId="0" applyFont="1" applyFill="1" applyAlignment="1">
      <alignment horizontal="right" vertical="center"/>
    </xf>
    <xf numFmtId="167" fontId="44" fillId="0" borderId="0" xfId="12" applyNumberFormat="1" applyFont="1" applyFill="1" applyAlignment="1">
      <alignment horizontal="right" vertical="center"/>
    </xf>
    <xf numFmtId="169" fontId="44" fillId="0" borderId="0" xfId="12" applyNumberFormat="1" applyFont="1" applyFill="1" applyAlignment="1">
      <alignment horizontal="right" vertical="center"/>
    </xf>
    <xf numFmtId="167" fontId="43" fillId="0" borderId="0" xfId="12" applyNumberFormat="1" applyFont="1" applyFill="1" applyAlignment="1">
      <alignment horizontal="right"/>
    </xf>
    <xf numFmtId="169" fontId="43" fillId="0" borderId="0" xfId="12" applyNumberFormat="1" applyFont="1" applyFill="1" applyAlignment="1">
      <alignment horizontal="right"/>
    </xf>
    <xf numFmtId="167" fontId="41" fillId="0" borderId="0" xfId="12" applyNumberFormat="1" applyFont="1" applyFill="1" applyAlignment="1">
      <alignment horizontal="right"/>
    </xf>
    <xf numFmtId="169" fontId="41" fillId="0" borderId="0" xfId="12" applyNumberFormat="1" applyFont="1" applyFill="1" applyAlignment="1">
      <alignment horizontal="right"/>
    </xf>
    <xf numFmtId="168" fontId="41" fillId="0" borderId="0" xfId="12" applyNumberFormat="1" applyFont="1" applyFill="1" applyAlignment="1">
      <alignment horizontal="right"/>
    </xf>
    <xf numFmtId="167" fontId="44" fillId="0" borderId="0" xfId="12" applyNumberFormat="1" applyFont="1" applyFill="1" applyAlignment="1">
      <alignment horizontal="right"/>
    </xf>
    <xf numFmtId="169" fontId="44" fillId="0" borderId="0" xfId="12" applyNumberFormat="1" applyFont="1" applyFill="1" applyAlignment="1">
      <alignment horizontal="right"/>
    </xf>
    <xf numFmtId="168" fontId="43" fillId="0" borderId="0" xfId="12" applyNumberFormat="1" applyFont="1" applyFill="1" applyAlignment="1">
      <alignment horizontal="right"/>
    </xf>
    <xf numFmtId="0" fontId="8" fillId="0" borderId="2" xfId="0" applyFont="1" applyFill="1" applyBorder="1" applyAlignment="1">
      <alignment horizontal="center" vertical="center"/>
    </xf>
    <xf numFmtId="0" fontId="8" fillId="0" borderId="27" xfId="0" applyFont="1" applyFill="1" applyBorder="1" applyAlignment="1">
      <alignment horizontal="right" vertical="center"/>
    </xf>
    <xf numFmtId="0" fontId="4" fillId="0" borderId="27" xfId="0" applyFont="1" applyFill="1" applyBorder="1" applyAlignment="1">
      <alignment horizontal="right" vertical="center"/>
    </xf>
    <xf numFmtId="0" fontId="8" fillId="0" borderId="28" xfId="0" applyFont="1" applyFill="1" applyBorder="1" applyAlignment="1">
      <alignment horizontal="right" vertical="center"/>
    </xf>
    <xf numFmtId="0" fontId="8" fillId="0" borderId="2" xfId="0" applyFont="1" applyFill="1" applyBorder="1" applyAlignment="1">
      <alignment horizontal="right" vertical="center"/>
    </xf>
    <xf numFmtId="0" fontId="4" fillId="0" borderId="0" xfId="0" applyFont="1" applyFill="1" applyAlignment="1">
      <alignment horizontal="right" vertical="center"/>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 xfId="0" applyFont="1" applyFill="1" applyBorder="1" applyAlignment="1">
      <alignment horizontal="right" vertical="center"/>
    </xf>
    <xf numFmtId="0" fontId="8" fillId="0" borderId="29" xfId="0" applyFont="1" applyFill="1" applyBorder="1" applyAlignment="1">
      <alignment horizontal="right" vertical="center"/>
    </xf>
    <xf numFmtId="0" fontId="8" fillId="0" borderId="30" xfId="0" applyFont="1" applyFill="1" applyBorder="1" applyAlignment="1">
      <alignment horizontal="right" vertical="center"/>
    </xf>
    <xf numFmtId="0" fontId="1" fillId="0" borderId="0" xfId="0" applyFont="1" applyFill="1" applyAlignment="1">
      <alignment horizontal="right" vertical="center"/>
    </xf>
    <xf numFmtId="0" fontId="41" fillId="0" borderId="0" xfId="0" applyFont="1" applyFill="1" applyAlignment="1"/>
    <xf numFmtId="0" fontId="12" fillId="0" borderId="0" xfId="0" applyFont="1" applyFill="1" applyAlignment="1">
      <alignment vertical="center"/>
    </xf>
    <xf numFmtId="166" fontId="1" fillId="0" borderId="0" xfId="12" applyNumberFormat="1" applyFont="1" applyFill="1" applyAlignment="1">
      <alignment horizontal="right" vertical="center"/>
    </xf>
    <xf numFmtId="0" fontId="45" fillId="0" borderId="0" xfId="0" applyFont="1" applyFill="1" applyBorder="1" applyAlignment="1">
      <alignment horizontal="right"/>
    </xf>
    <xf numFmtId="10" fontId="45" fillId="0" borderId="0" xfId="9" applyNumberFormat="1" applyFont="1" applyFill="1" applyBorder="1" applyAlignment="1">
      <alignment horizontal="center"/>
    </xf>
    <xf numFmtId="43" fontId="45" fillId="0" borderId="0" xfId="8" applyFont="1" applyBorder="1" applyAlignment="1">
      <alignment horizontal="right"/>
    </xf>
    <xf numFmtId="9" fontId="45" fillId="0" borderId="0" xfId="8" applyNumberFormat="1" applyFont="1" applyBorder="1" applyAlignment="1">
      <alignment horizontal="right"/>
    </xf>
    <xf numFmtId="0" fontId="44" fillId="0" borderId="0" xfId="0" applyFont="1" applyFill="1" applyAlignment="1">
      <alignment horizontal="right" vertical="center"/>
    </xf>
    <xf numFmtId="0" fontId="46" fillId="0" borderId="0" xfId="0" applyFont="1" applyFill="1" applyAlignment="1">
      <alignment horizontal="right" vertical="center"/>
    </xf>
    <xf numFmtId="167" fontId="46" fillId="0" borderId="0" xfId="12" applyNumberFormat="1" applyFont="1" applyFill="1" applyAlignment="1">
      <alignment horizontal="right"/>
    </xf>
    <xf numFmtId="169" fontId="46" fillId="0" borderId="0" xfId="12" applyNumberFormat="1" applyFont="1" applyFill="1" applyAlignment="1">
      <alignment horizontal="right"/>
    </xf>
    <xf numFmtId="167" fontId="46" fillId="0" borderId="0" xfId="12" applyNumberFormat="1" applyFont="1" applyFill="1" applyAlignment="1">
      <alignment horizontal="right" vertical="center"/>
    </xf>
    <xf numFmtId="169" fontId="46" fillId="0" borderId="0" xfId="12" applyNumberFormat="1" applyFont="1" applyFill="1" applyAlignment="1">
      <alignment horizontal="right" vertical="center"/>
    </xf>
    <xf numFmtId="168" fontId="46" fillId="0" borderId="0" xfId="12" applyNumberFormat="1" applyFont="1" applyFill="1" applyAlignment="1">
      <alignment horizontal="right"/>
    </xf>
    <xf numFmtId="0" fontId="39" fillId="0" borderId="15" xfId="0" applyFont="1" applyFill="1" applyBorder="1" applyAlignment="1">
      <alignment horizontal="right" vertical="center"/>
    </xf>
    <xf numFmtId="0" fontId="37" fillId="0" borderId="0" xfId="0" applyFont="1" applyFill="1" applyAlignment="1"/>
    <xf numFmtId="167" fontId="4" fillId="0" borderId="0" xfId="12" applyNumberFormat="1" applyFont="1" applyFill="1" applyAlignment="1">
      <alignment horizontal="right" vertical="center"/>
    </xf>
    <xf numFmtId="168" fontId="38" fillId="0" borderId="4" xfId="12" applyNumberFormat="1" applyFont="1" applyFill="1" applyBorder="1" applyAlignment="1">
      <alignment horizontal="right" vertical="center"/>
    </xf>
    <xf numFmtId="0" fontId="39" fillId="0" borderId="35" xfId="0" applyFont="1" applyFill="1" applyBorder="1" applyAlignment="1">
      <alignment horizontal="right" vertical="center"/>
    </xf>
    <xf numFmtId="15" fontId="31" fillId="0" borderId="0" xfId="0" applyNumberFormat="1" applyFont="1" applyAlignment="1">
      <alignment horizontal="left" vertical="center" wrapText="1"/>
    </xf>
    <xf numFmtId="43" fontId="33" fillId="0" borderId="0" xfId="0" applyNumberFormat="1" applyFont="1"/>
    <xf numFmtId="164" fontId="10" fillId="0" borderId="1" xfId="0" quotePrefix="1" applyNumberFormat="1" applyFont="1" applyFill="1" applyBorder="1" applyAlignment="1">
      <alignment horizontal="right" vertical="center"/>
    </xf>
    <xf numFmtId="167" fontId="10" fillId="0" borderId="0" xfId="12" applyNumberFormat="1" applyFont="1" applyFill="1" applyAlignment="1">
      <alignment horizontal="right" vertical="center"/>
    </xf>
    <xf numFmtId="0" fontId="15" fillId="0" borderId="39" xfId="0" applyFont="1" applyBorder="1" applyAlignment="1">
      <alignment horizontal="center" vertical="center" wrapText="1"/>
    </xf>
    <xf numFmtId="15" fontId="45" fillId="0" borderId="0" xfId="0" applyNumberFormat="1" applyFont="1" applyBorder="1" applyAlignment="1">
      <alignment horizontal="center"/>
    </xf>
    <xf numFmtId="0" fontId="0" fillId="0" borderId="1" xfId="0" applyFill="1" applyBorder="1" applyAlignment="1"/>
    <xf numFmtId="0" fontId="7" fillId="0" borderId="1" xfId="0" applyFont="1" applyFill="1" applyBorder="1" applyAlignment="1">
      <alignment horizontal="right" vertical="center"/>
    </xf>
    <xf numFmtId="10" fontId="7" fillId="0" borderId="1" xfId="0" applyNumberFormat="1" applyFont="1" applyFill="1" applyBorder="1" applyAlignment="1">
      <alignment horizontal="right" vertical="center"/>
    </xf>
    <xf numFmtId="167" fontId="12" fillId="0" borderId="1" xfId="12"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1" xfId="12" applyNumberFormat="1" applyFont="1" applyFill="1" applyBorder="1" applyAlignment="1">
      <alignment horizontal="right" vertical="center"/>
    </xf>
    <xf numFmtId="167" fontId="7" fillId="0" borderId="1" xfId="12" applyNumberFormat="1" applyFont="1" applyFill="1" applyBorder="1" applyAlignment="1">
      <alignment horizontal="righ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43" fontId="8" fillId="0" borderId="0" xfId="12" applyNumberFormat="1" applyFont="1" applyBorder="1" applyAlignment="1">
      <alignment horizontal="right" vertical="center"/>
    </xf>
    <xf numFmtId="167" fontId="4" fillId="0" borderId="0" xfId="12" applyNumberFormat="1" applyFont="1" applyFill="1" applyAlignment="1">
      <alignment horizontal="right" vertical="center" wrapText="1"/>
    </xf>
    <xf numFmtId="167" fontId="0" fillId="0" borderId="0" xfId="12" applyNumberFormat="1" applyFont="1" applyAlignment="1"/>
    <xf numFmtId="167" fontId="0" fillId="0" borderId="0" xfId="12" applyNumberFormat="1" applyFont="1" applyFill="1" applyAlignment="1"/>
    <xf numFmtId="43" fontId="31" fillId="0" borderId="0" xfId="12" applyNumberFormat="1" applyFont="1" applyFill="1" applyAlignment="1">
      <alignment horizontal="right" vertical="center" wrapText="1"/>
    </xf>
    <xf numFmtId="169" fontId="31" fillId="0" borderId="0" xfId="12" applyNumberFormat="1" applyFont="1" applyFill="1" applyAlignment="1">
      <alignment horizontal="right" vertical="center" wrapText="1"/>
    </xf>
    <xf numFmtId="0" fontId="8" fillId="0" borderId="0" xfId="0" applyFont="1" applyFill="1" applyAlignment="1">
      <alignment horizontal="center" vertical="center"/>
    </xf>
    <xf numFmtId="49" fontId="8" fillId="0" borderId="5" xfId="0" quotePrefix="1"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0" xfId="0" applyFont="1" applyFill="1" applyBorder="1" applyAlignment="1">
      <alignment horizontal="right" vertical="center"/>
    </xf>
    <xf numFmtId="10" fontId="7" fillId="0" borderId="0" xfId="0" applyNumberFormat="1" applyFont="1" applyFill="1" applyBorder="1" applyAlignment="1">
      <alignment horizontal="right" vertical="center"/>
    </xf>
    <xf numFmtId="167" fontId="12" fillId="0" borderId="0" xfId="12" applyNumberFormat="1" applyFont="1" applyFill="1" applyBorder="1" applyAlignment="1">
      <alignment horizontal="right" vertical="center"/>
    </xf>
    <xf numFmtId="167" fontId="7" fillId="0" borderId="0" xfId="12" applyNumberFormat="1" applyFont="1" applyFill="1" applyBorder="1" applyAlignment="1">
      <alignment horizontal="right" vertical="center"/>
    </xf>
    <xf numFmtId="166" fontId="7" fillId="0" borderId="0" xfId="0" applyNumberFormat="1" applyFont="1" applyFill="1" applyBorder="1" applyAlignment="1">
      <alignment horizontal="right" vertical="center"/>
    </xf>
    <xf numFmtId="166" fontId="7" fillId="0" borderId="0" xfId="12" applyNumberFormat="1" applyFont="1" applyFill="1" applyBorder="1" applyAlignment="1">
      <alignment horizontal="right" vertical="center"/>
    </xf>
    <xf numFmtId="15" fontId="7" fillId="0" borderId="1" xfId="0" applyNumberFormat="1" applyFont="1" applyBorder="1" applyAlignment="1">
      <alignment horizontal="left" vertical="center"/>
    </xf>
    <xf numFmtId="0" fontId="1" fillId="0" borderId="1" xfId="0" applyFont="1" applyBorder="1" applyAlignment="1"/>
    <xf numFmtId="0" fontId="27" fillId="0" borderId="1" xfId="0" applyFont="1" applyBorder="1" applyAlignment="1">
      <alignment horizontal="right" vertical="center"/>
    </xf>
    <xf numFmtId="0" fontId="27" fillId="0" borderId="1" xfId="0" applyFont="1" applyFill="1" applyBorder="1" applyAlignment="1">
      <alignment horizontal="right" vertical="center"/>
    </xf>
    <xf numFmtId="0" fontId="0" fillId="0" borderId="0" xfId="0" applyBorder="1"/>
    <xf numFmtId="15" fontId="7" fillId="0" borderId="0" xfId="0" applyNumberFormat="1" applyFont="1" applyBorder="1" applyAlignment="1">
      <alignment horizontal="left" vertical="center"/>
    </xf>
    <xf numFmtId="169" fontId="43" fillId="0" borderId="0" xfId="0" applyNumberFormat="1" applyFont="1" applyBorder="1" applyAlignment="1" applyProtection="1">
      <alignment horizontal="center" vertical="center"/>
      <protection locked="0"/>
    </xf>
    <xf numFmtId="169" fontId="43" fillId="0" borderId="1" xfId="0" applyNumberFormat="1" applyFont="1" applyBorder="1" applyAlignment="1" applyProtection="1">
      <alignment horizontal="center" vertical="center"/>
      <protection locked="0"/>
    </xf>
    <xf numFmtId="0" fontId="15" fillId="0" borderId="37" xfId="0" applyFont="1" applyBorder="1" applyAlignment="1">
      <alignment horizontal="center" vertical="center" wrapText="1"/>
    </xf>
    <xf numFmtId="0" fontId="15" fillId="0" borderId="15" xfId="0" applyFont="1" applyBorder="1" applyAlignment="1">
      <alignment horizontal="center" vertical="center"/>
    </xf>
    <xf numFmtId="0" fontId="15" fillId="0" borderId="38" xfId="0" applyFont="1" applyBorder="1" applyAlignment="1">
      <alignment horizontal="center" vertical="center"/>
    </xf>
    <xf numFmtId="0" fontId="39" fillId="0" borderId="38" xfId="0" applyFont="1" applyFill="1" applyBorder="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16" fontId="6" fillId="0" borderId="13" xfId="0" quotePrefix="1" applyNumberFormat="1" applyFont="1" applyBorder="1" applyAlignment="1">
      <alignment horizontal="center" vertical="center"/>
    </xf>
    <xf numFmtId="16" fontId="6" fillId="0" borderId="1" xfId="0"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9" fillId="0" borderId="1" xfId="0" applyFont="1" applyBorder="1" applyAlignment="1">
      <alignmen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1"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right"/>
    </xf>
    <xf numFmtId="0" fontId="8" fillId="0" borderId="1" xfId="0" applyFont="1" applyBorder="1" applyAlignment="1">
      <alignment horizontal="right" wrapText="1"/>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2" fillId="0" borderId="0" xfId="0" applyFont="1" applyAlignment="1">
      <alignment horizontal="left" vertical="center"/>
    </xf>
    <xf numFmtId="0" fontId="10" fillId="0" borderId="20" xfId="0" applyFont="1" applyBorder="1" applyAlignment="1">
      <alignment horizontal="center" vertical="center"/>
    </xf>
    <xf numFmtId="0" fontId="13" fillId="0" borderId="0" xfId="0" applyFont="1" applyAlignment="1">
      <alignment horizontal="center" vertical="center"/>
    </xf>
    <xf numFmtId="0" fontId="8" fillId="0" borderId="1" xfId="0" applyFont="1" applyBorder="1" applyAlignment="1">
      <alignment horizontal="right"/>
    </xf>
    <xf numFmtId="0" fontId="12" fillId="0" borderId="8"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24" fillId="0" borderId="25"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8" fillId="0" borderId="1"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12" fillId="0" borderId="0" xfId="0" applyFont="1" applyFill="1" applyBorder="1" applyAlignment="1">
      <alignment horizontal="left" vertical="center"/>
    </xf>
    <xf numFmtId="0" fontId="0" fillId="0" borderId="8" xfId="0"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xf>
    <xf numFmtId="0" fontId="0" fillId="0" borderId="5" xfId="0" applyFill="1" applyBorder="1" applyAlignment="1">
      <alignment horizontal="center"/>
    </xf>
    <xf numFmtId="0" fontId="12" fillId="0" borderId="4"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8"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9" fillId="0" borderId="0" xfId="0" applyFont="1" applyFill="1" applyAlignment="1">
      <alignment horizontal="center" vertical="center"/>
    </xf>
    <xf numFmtId="0" fontId="20" fillId="0" borderId="32"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3" xfId="0" applyFont="1" applyBorder="1" applyAlignment="1">
      <alignment vertical="center"/>
    </xf>
    <xf numFmtId="0" fontId="12" fillId="0" borderId="13" xfId="0" applyFont="1" applyBorder="1" applyAlignment="1">
      <alignment horizontal="right" vertical="center" wrapText="1"/>
    </xf>
    <xf numFmtId="0" fontId="30" fillId="0" borderId="0" xfId="1" applyFont="1" applyAlignment="1">
      <alignment vertical="center"/>
    </xf>
    <xf numFmtId="0" fontId="12" fillId="0" borderId="1" xfId="0" applyFont="1" applyBorder="1" applyAlignment="1">
      <alignment horizontal="righ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center" vertical="center" wrapText="1"/>
    </xf>
    <xf numFmtId="0" fontId="12" fillId="0" borderId="1" xfId="0" applyFont="1" applyBorder="1" applyAlignment="1">
      <alignment horizontal="right"/>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5" fillId="0" borderId="0" xfId="0" applyFont="1" applyAlignment="1">
      <alignment horizontal="center" vertical="center"/>
    </xf>
    <xf numFmtId="0" fontId="25" fillId="0" borderId="1" xfId="0" applyFont="1" applyBorder="1" applyAlignment="1">
      <alignment horizontal="center" vertical="center"/>
    </xf>
    <xf numFmtId="0" fontId="10" fillId="0" borderId="7" xfId="0" applyFont="1" applyBorder="1" applyAlignment="1">
      <alignment horizontal="center" vertical="center"/>
    </xf>
    <xf numFmtId="0" fontId="12" fillId="0" borderId="0" xfId="0" applyFont="1" applyBorder="1" applyAlignment="1">
      <alignment horizontal="righ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125/Data/ch6/5%20&amp;%206%20Repo%20and%20Reverse%20Repo%20histo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325/Data/5%20&amp;%206%20Repo%20and%20Reverse%20Repo%20histor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325/Data/9.%20T-Bill%20Auction%20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idor"/>
    </sheetNames>
    <sheetDataSet>
      <sheetData sheetId="0">
        <row r="1857">
          <cell r="C1857">
            <v>178600</v>
          </cell>
          <cell r="E1857">
            <v>292300</v>
          </cell>
        </row>
        <row r="1858">
          <cell r="C1858">
            <v>206700</v>
          </cell>
          <cell r="E1858">
            <v>320300</v>
          </cell>
        </row>
        <row r="1859">
          <cell r="C1859">
            <v>291000</v>
          </cell>
          <cell r="E1859">
            <v>300300</v>
          </cell>
        </row>
        <row r="1860">
          <cell r="C1860">
            <v>608750</v>
          </cell>
          <cell r="E1860">
            <v>335300</v>
          </cell>
        </row>
        <row r="1861">
          <cell r="C1861">
            <v>494000</v>
          </cell>
          <cell r="E1861">
            <v>403200</v>
          </cell>
        </row>
        <row r="1862">
          <cell r="C1862">
            <v>495150</v>
          </cell>
          <cell r="E1862">
            <v>392450</v>
          </cell>
        </row>
        <row r="1863">
          <cell r="C1863">
            <v>292000</v>
          </cell>
          <cell r="E1863">
            <v>338300</v>
          </cell>
        </row>
        <row r="1864">
          <cell r="C1864">
            <v>260000</v>
          </cell>
          <cell r="E1864">
            <v>358300</v>
          </cell>
        </row>
        <row r="1865">
          <cell r="C1865">
            <v>187700</v>
          </cell>
          <cell r="E1865">
            <v>355250</v>
          </cell>
        </row>
        <row r="1866">
          <cell r="C1866">
            <v>504000</v>
          </cell>
          <cell r="E1866">
            <v>355300</v>
          </cell>
        </row>
        <row r="1867">
          <cell r="C1867">
            <v>500700</v>
          </cell>
          <cell r="E1867">
            <v>340300</v>
          </cell>
        </row>
        <row r="1868">
          <cell r="C1868">
            <v>715800</v>
          </cell>
          <cell r="E1868">
            <v>305250</v>
          </cell>
        </row>
        <row r="1869">
          <cell r="C1869">
            <v>3000</v>
          </cell>
          <cell r="E1869">
            <v>268250</v>
          </cell>
        </row>
        <row r="1870">
          <cell r="C1870">
            <v>419300</v>
          </cell>
          <cell r="E1870">
            <v>210300</v>
          </cell>
        </row>
        <row r="1871">
          <cell r="C1871">
            <v>100000</v>
          </cell>
          <cell r="E1871">
            <v>312300</v>
          </cell>
        </row>
        <row r="1872">
          <cell r="C1872">
            <v>18000</v>
          </cell>
          <cell r="E1872">
            <v>315250</v>
          </cell>
        </row>
        <row r="1873">
          <cell r="C1873">
            <v>35100</v>
          </cell>
          <cell r="E1873">
            <v>336250</v>
          </cell>
        </row>
        <row r="1874">
          <cell r="C1874"/>
          <cell r="E1874">
            <v>463650</v>
          </cell>
        </row>
        <row r="1875">
          <cell r="C1875">
            <v>800</v>
          </cell>
          <cell r="E1875">
            <v>464050</v>
          </cell>
        </row>
        <row r="1876">
          <cell r="C1876">
            <v>22000</v>
          </cell>
          <cell r="E1876">
            <v>456350</v>
          </cell>
        </row>
        <row r="1877">
          <cell r="C1877">
            <v>35250</v>
          </cell>
          <cell r="E1877">
            <v>55900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idor"/>
    </sheetNames>
    <sheetDataSet>
      <sheetData sheetId="0">
        <row r="1902">
          <cell r="C1902">
            <v>6000</v>
          </cell>
          <cell r="E1902">
            <v>340200</v>
          </cell>
        </row>
        <row r="1903">
          <cell r="C1903"/>
          <cell r="E1903">
            <v>305200</v>
          </cell>
        </row>
        <row r="1904">
          <cell r="C1904"/>
          <cell r="E1904">
            <v>275200</v>
          </cell>
        </row>
        <row r="1905">
          <cell r="C1905"/>
          <cell r="E1905">
            <v>314100</v>
          </cell>
        </row>
        <row r="1906">
          <cell r="C1906">
            <v>15100</v>
          </cell>
          <cell r="E1906">
            <v>235200</v>
          </cell>
        </row>
        <row r="1907">
          <cell r="C1907">
            <v>74500</v>
          </cell>
          <cell r="E1907">
            <v>240200</v>
          </cell>
        </row>
        <row r="1908">
          <cell r="C1908">
            <v>76600</v>
          </cell>
          <cell r="E1908">
            <v>245200</v>
          </cell>
        </row>
        <row r="1909">
          <cell r="C1909">
            <v>675400</v>
          </cell>
          <cell r="E1909">
            <v>210200</v>
          </cell>
        </row>
        <row r="1910">
          <cell r="C1910">
            <v>107150</v>
          </cell>
          <cell r="E1910">
            <v>230200</v>
          </cell>
        </row>
        <row r="1911">
          <cell r="C1911">
            <v>107100</v>
          </cell>
          <cell r="E1911">
            <v>208200</v>
          </cell>
        </row>
        <row r="1912">
          <cell r="C1912">
            <v>135100</v>
          </cell>
          <cell r="E1912">
            <v>230200</v>
          </cell>
        </row>
        <row r="1913">
          <cell r="C1913">
            <v>153000</v>
          </cell>
          <cell r="E1913">
            <v>212200</v>
          </cell>
        </row>
        <row r="1914">
          <cell r="C1914">
            <v>459000</v>
          </cell>
          <cell r="E1914">
            <v>200200</v>
          </cell>
        </row>
        <row r="1915">
          <cell r="E1915">
            <v>190200</v>
          </cell>
        </row>
        <row r="1916">
          <cell r="E1916">
            <v>155200</v>
          </cell>
        </row>
        <row r="1917">
          <cell r="E1917">
            <v>36000</v>
          </cell>
        </row>
        <row r="1918">
          <cell r="E1918">
            <v>69000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Format"/>
      <sheetName val="New Detailed Format"/>
    </sheetNames>
    <sheetDataSet>
      <sheetData sheetId="0"/>
      <sheetData sheetId="1">
        <row r="838">
          <cell r="H838">
            <v>300631.90500000003</v>
          </cell>
          <cell r="J838">
            <v>16251.885</v>
          </cell>
          <cell r="K838">
            <v>153186.29999999999</v>
          </cell>
          <cell r="L838">
            <v>16251.885</v>
          </cell>
          <cell r="P838">
            <v>0.11799761044672874</v>
          </cell>
          <cell r="Q838">
            <v>0.11665346645755849</v>
          </cell>
        </row>
        <row r="839">
          <cell r="H839">
            <v>256453.7</v>
          </cell>
          <cell r="J839">
            <v>16430.665000000001</v>
          </cell>
          <cell r="K839">
            <v>27953.7</v>
          </cell>
          <cell r="L839">
            <v>16430.665000000001</v>
          </cell>
          <cell r="P839">
            <v>0.11504790810756674</v>
          </cell>
          <cell r="Q839">
            <v>0.11409200842731361</v>
          </cell>
        </row>
        <row r="840">
          <cell r="H840">
            <v>360425.94500000001</v>
          </cell>
          <cell r="J840">
            <v>25523.325000000001</v>
          </cell>
          <cell r="K840">
            <v>212575.94500000001</v>
          </cell>
          <cell r="L840">
            <v>25523.325000000001</v>
          </cell>
          <cell r="P840">
            <v>0.11589831488195469</v>
          </cell>
          <cell r="Q840">
            <v>0.1137871809189606</v>
          </cell>
        </row>
        <row r="841">
          <cell r="H841">
            <v>283825.25</v>
          </cell>
          <cell r="J841">
            <v>14480.844999999999</v>
          </cell>
          <cell r="K841">
            <v>130380.25</v>
          </cell>
          <cell r="L841">
            <v>14480.844999999999</v>
          </cell>
          <cell r="P841">
            <v>0.1182466375407776</v>
          </cell>
          <cell r="Q841">
            <v>0.11695980883374446</v>
          </cell>
        </row>
        <row r="842">
          <cell r="H842">
            <v>121570</v>
          </cell>
          <cell r="J842">
            <v>11898.355</v>
          </cell>
          <cell r="K842">
            <v>14360</v>
          </cell>
          <cell r="L842">
            <v>11898.355</v>
          </cell>
          <cell r="P842">
            <v>0.11674885155818242</v>
          </cell>
          <cell r="Q842">
            <v>0.11642431321395066</v>
          </cell>
        </row>
        <row r="843">
          <cell r="H843">
            <v>331256.8</v>
          </cell>
          <cell r="J843">
            <v>17588.18</v>
          </cell>
          <cell r="K843">
            <v>70106.8</v>
          </cell>
          <cell r="L843">
            <v>17588.18</v>
          </cell>
          <cell r="P843">
            <v>0.11649773365462603</v>
          </cell>
          <cell r="Q843">
            <v>0.11577665268282601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Normal="100" zoomScaleSheetLayoutView="100" workbookViewId="0">
      <selection activeCell="D3" sqref="D3:J4"/>
    </sheetView>
  </sheetViews>
  <sheetFormatPr defaultColWidth="9.125" defaultRowHeight="14.25" x14ac:dyDescent="0.2"/>
  <cols>
    <col min="1" max="1" width="19.875" style="7" bestFit="1" customWidth="1"/>
    <col min="2" max="3" width="9.75" style="7" bestFit="1" customWidth="1"/>
    <col min="4" max="4" width="10.375" style="141" bestFit="1" customWidth="1"/>
    <col min="5" max="9" width="9.75" style="7" bestFit="1" customWidth="1"/>
    <col min="10" max="10" width="9.75" style="130" bestFit="1" customWidth="1"/>
    <col min="11" max="16384" width="9.125" style="7"/>
  </cols>
  <sheetData>
    <row r="1" spans="1:10" ht="18.75" x14ac:dyDescent="0.2">
      <c r="A1" s="246" t="s">
        <v>0</v>
      </c>
      <c r="B1" s="246"/>
      <c r="C1" s="246"/>
      <c r="D1" s="246"/>
      <c r="E1" s="246"/>
      <c r="F1" s="246"/>
      <c r="G1" s="246"/>
      <c r="H1" s="246"/>
      <c r="I1" s="246"/>
      <c r="J1" s="246"/>
    </row>
    <row r="2" spans="1:10" ht="15" thickBot="1" x14ac:dyDescent="0.25">
      <c r="A2" s="247" t="s">
        <v>1</v>
      </c>
      <c r="B2" s="247"/>
      <c r="C2" s="247"/>
      <c r="D2" s="247"/>
      <c r="E2" s="247"/>
      <c r="F2" s="247"/>
      <c r="G2" s="247"/>
      <c r="H2" s="247"/>
      <c r="I2" s="247"/>
      <c r="J2" s="247"/>
    </row>
    <row r="3" spans="1:10" ht="15.75" thickTop="1" thickBot="1" x14ac:dyDescent="0.25">
      <c r="A3" s="128"/>
      <c r="B3" s="250" t="s">
        <v>163</v>
      </c>
      <c r="C3" s="250" t="s">
        <v>162</v>
      </c>
      <c r="D3" s="139">
        <v>2024</v>
      </c>
      <c r="E3" s="252">
        <v>2024</v>
      </c>
      <c r="F3" s="253"/>
      <c r="G3" s="253"/>
      <c r="H3" s="254"/>
      <c r="I3" s="255">
        <v>2025</v>
      </c>
      <c r="J3" s="255"/>
    </row>
    <row r="4" spans="1:10" ht="15" thickBot="1" x14ac:dyDescent="0.25">
      <c r="A4" s="28"/>
      <c r="B4" s="251"/>
      <c r="C4" s="251"/>
      <c r="D4" s="201" t="s">
        <v>121</v>
      </c>
      <c r="E4" s="197" t="s">
        <v>5</v>
      </c>
      <c r="F4" s="197" t="s">
        <v>6</v>
      </c>
      <c r="G4" s="197" t="s">
        <v>7</v>
      </c>
      <c r="H4" s="245" t="s">
        <v>2</v>
      </c>
      <c r="I4" s="197" t="s">
        <v>120</v>
      </c>
      <c r="J4" s="197" t="s">
        <v>121</v>
      </c>
    </row>
    <row r="5" spans="1:10" ht="15" thickTop="1" x14ac:dyDescent="0.2">
      <c r="A5" s="2"/>
      <c r="B5" s="8"/>
      <c r="C5" s="8"/>
      <c r="D5" s="140"/>
      <c r="F5" s="198"/>
      <c r="G5" s="130"/>
      <c r="H5" s="130"/>
    </row>
    <row r="6" spans="1:10" ht="34.5" customHeight="1" x14ac:dyDescent="0.2">
      <c r="A6" s="3" t="s">
        <v>8</v>
      </c>
      <c r="B6" s="9"/>
      <c r="C6" s="9"/>
      <c r="D6" s="127"/>
      <c r="F6" s="198"/>
      <c r="G6" s="130"/>
      <c r="H6" s="130"/>
    </row>
    <row r="7" spans="1:10" ht="34.5" customHeight="1" x14ac:dyDescent="0.2">
      <c r="A7" s="10" t="s">
        <v>9</v>
      </c>
      <c r="B7" s="81">
        <v>6332706</v>
      </c>
      <c r="C7" s="81">
        <v>413946.97070599999</v>
      </c>
      <c r="D7" s="81">
        <v>347693.84899999999</v>
      </c>
      <c r="E7" s="99">
        <v>97323.520999999993</v>
      </c>
      <c r="F7" s="99">
        <v>392933.83825699997</v>
      </c>
      <c r="G7" s="99">
        <v>478819.40288800001</v>
      </c>
      <c r="H7" s="99">
        <v>751522.15267378511</v>
      </c>
      <c r="I7" s="81">
        <v>135506.45602400001</v>
      </c>
      <c r="J7" s="81">
        <v>306021.11300000001</v>
      </c>
    </row>
    <row r="8" spans="1:10" ht="34.5" customHeight="1" x14ac:dyDescent="0.2">
      <c r="A8" s="10" t="s">
        <v>10</v>
      </c>
      <c r="B8" s="81">
        <v>329836</v>
      </c>
      <c r="C8" s="81">
        <v>19045.689293999996</v>
      </c>
      <c r="D8" s="81">
        <v>17004.875999999982</v>
      </c>
      <c r="E8" s="99">
        <v>3899.4890000000014</v>
      </c>
      <c r="F8" s="99">
        <v>13159.11674300005</v>
      </c>
      <c r="G8" s="99">
        <v>14622.35711199994</v>
      </c>
      <c r="H8" s="99">
        <v>20472.862326214963</v>
      </c>
      <c r="I8" s="81">
        <v>3639.628976</v>
      </c>
      <c r="J8" s="81">
        <v>8278.17</v>
      </c>
    </row>
    <row r="9" spans="1:10" ht="34.5" customHeight="1" x14ac:dyDescent="0.2">
      <c r="A9" s="10" t="s">
        <v>11</v>
      </c>
      <c r="B9" s="81">
        <v>4478121</v>
      </c>
      <c r="C9" s="81">
        <v>735246.46600000001</v>
      </c>
      <c r="D9" s="81">
        <v>799881.81</v>
      </c>
      <c r="E9" s="99">
        <v>413946.97070599999</v>
      </c>
      <c r="F9" s="99">
        <v>271754.69586799998</v>
      </c>
      <c r="G9" s="99">
        <v>173336.34158800001</v>
      </c>
      <c r="H9" s="99">
        <v>0</v>
      </c>
      <c r="I9" s="81">
        <v>392933.83825699997</v>
      </c>
      <c r="J9" s="81">
        <v>478819.40299999999</v>
      </c>
    </row>
    <row r="10" spans="1:10" ht="34.5" customHeight="1" x14ac:dyDescent="0.2">
      <c r="A10" s="10" t="s">
        <v>12</v>
      </c>
      <c r="B10" s="81">
        <v>210109</v>
      </c>
      <c r="C10" s="81">
        <v>36326.50900000002</v>
      </c>
      <c r="D10" s="81">
        <v>38965.640000000014</v>
      </c>
      <c r="E10" s="99">
        <v>19045.68929400004</v>
      </c>
      <c r="F10" s="99">
        <v>12203.209131999989</v>
      </c>
      <c r="G10" s="99">
        <v>6954.8634120000061</v>
      </c>
      <c r="H10" s="99">
        <v>0</v>
      </c>
      <c r="I10" s="81">
        <v>13159.116743000021</v>
      </c>
      <c r="J10" s="81">
        <v>14622.36</v>
      </c>
    </row>
    <row r="11" spans="1:10" ht="34.5" customHeight="1" x14ac:dyDescent="0.2">
      <c r="A11" s="10" t="s">
        <v>13</v>
      </c>
      <c r="B11" s="81">
        <v>7847152</v>
      </c>
      <c r="C11" s="81">
        <v>897973.9868766088</v>
      </c>
      <c r="D11" s="81">
        <v>831381.65191617887</v>
      </c>
      <c r="E11" s="99">
        <v>445091.03772160877</v>
      </c>
      <c r="F11" s="99">
        <v>566270.18011060869</v>
      </c>
      <c r="G11" s="99">
        <v>871753.24141060864</v>
      </c>
      <c r="H11" s="99">
        <v>1623275.3940843937</v>
      </c>
      <c r="I11" s="81">
        <v>1365848.0118513936</v>
      </c>
      <c r="J11" s="81">
        <v>1193049.7218513936</v>
      </c>
    </row>
    <row r="12" spans="1:10" ht="34.5" customHeight="1" x14ac:dyDescent="0.2">
      <c r="A12" s="3" t="s">
        <v>14</v>
      </c>
      <c r="B12" s="81"/>
      <c r="C12" s="221"/>
      <c r="D12" s="221"/>
      <c r="E12" s="222"/>
      <c r="F12" s="222"/>
      <c r="G12" s="222"/>
      <c r="H12" s="222"/>
      <c r="I12" s="221"/>
      <c r="J12" s="221"/>
    </row>
    <row r="13" spans="1:10" ht="34.5" customHeight="1" x14ac:dyDescent="0.2">
      <c r="A13" s="10" t="s">
        <v>9</v>
      </c>
      <c r="B13" s="81">
        <v>29491</v>
      </c>
      <c r="C13" s="81">
        <v>892341.07945999992</v>
      </c>
      <c r="D13" s="81">
        <v>15219.602999999999</v>
      </c>
      <c r="E13" s="99">
        <v>244151.26500000001</v>
      </c>
      <c r="F13" s="99">
        <v>418555.85003199999</v>
      </c>
      <c r="G13" s="99">
        <v>248161.39731500001</v>
      </c>
      <c r="H13" s="99">
        <v>356549.604409085</v>
      </c>
      <c r="I13" s="81">
        <v>147713.21911199999</v>
      </c>
      <c r="J13" s="81">
        <v>66812.909</v>
      </c>
    </row>
    <row r="14" spans="1:10" ht="34.5" customHeight="1" x14ac:dyDescent="0.2">
      <c r="A14" s="10" t="s">
        <v>10</v>
      </c>
      <c r="B14" s="81">
        <v>3272</v>
      </c>
      <c r="C14" s="51">
        <v>88700.69054000004</v>
      </c>
      <c r="D14" s="51">
        <v>1552.1769999999997</v>
      </c>
      <c r="E14" s="199">
        <v>21448.700000000012</v>
      </c>
      <c r="F14" s="199">
        <v>29081.789968000012</v>
      </c>
      <c r="G14" s="199">
        <v>16331.397685000033</v>
      </c>
      <c r="H14" s="199">
        <v>21168.270590914937</v>
      </c>
      <c r="I14" s="51">
        <v>8586.0308879999975</v>
      </c>
      <c r="J14" s="51">
        <v>3829.81</v>
      </c>
    </row>
    <row r="15" spans="1:10" ht="34.5" customHeight="1" x14ac:dyDescent="0.2">
      <c r="A15" s="10" t="s">
        <v>11</v>
      </c>
      <c r="B15" s="81">
        <v>53116</v>
      </c>
      <c r="C15" s="81">
        <v>73857.044999999998</v>
      </c>
      <c r="D15" s="81">
        <v>8842.4639999999999</v>
      </c>
      <c r="E15" s="99">
        <v>17248.514999999999</v>
      </c>
      <c r="F15" s="99">
        <v>588340.92628660006</v>
      </c>
      <c r="G15" s="99">
        <v>483565.91499999998</v>
      </c>
      <c r="H15" s="99">
        <v>377550.02990939998</v>
      </c>
      <c r="I15" s="81">
        <v>365091.44107499998</v>
      </c>
      <c r="J15" s="81">
        <v>258492.856</v>
      </c>
    </row>
    <row r="16" spans="1:10" ht="34.5" customHeight="1" x14ac:dyDescent="0.2">
      <c r="A16" s="10" t="s">
        <v>12</v>
      </c>
      <c r="B16" s="81">
        <v>4453</v>
      </c>
      <c r="C16" s="81">
        <v>7866.6450000000004</v>
      </c>
      <c r="D16" s="81">
        <v>1001.9760000000006</v>
      </c>
      <c r="E16" s="199">
        <v>1753.8950000000004</v>
      </c>
      <c r="F16" s="199">
        <v>59668.863713399973</v>
      </c>
      <c r="G16" s="199">
        <v>50493.470000000045</v>
      </c>
      <c r="H16" s="199">
        <v>37491.74009060004</v>
      </c>
      <c r="I16" s="81">
        <v>35328.028924999991</v>
      </c>
      <c r="J16" s="81">
        <v>23334.58</v>
      </c>
    </row>
    <row r="17" spans="1:10" ht="34.5" customHeight="1" x14ac:dyDescent="0.2">
      <c r="A17" s="10" t="s">
        <v>13</v>
      </c>
      <c r="B17" s="81">
        <v>115017</v>
      </c>
      <c r="C17" s="81">
        <v>1501942.6841042142</v>
      </c>
      <c r="D17" s="81">
        <v>447835.58686550404</v>
      </c>
      <c r="E17" s="99">
        <v>2317192.4288922139</v>
      </c>
      <c r="F17" s="99">
        <v>2147407.3526376137</v>
      </c>
      <c r="G17" s="99">
        <v>1912002.8349526138</v>
      </c>
      <c r="H17" s="99">
        <v>1891002.4094522989</v>
      </c>
      <c r="I17" s="81">
        <v>1673624.1874892989</v>
      </c>
      <c r="J17" s="81">
        <v>1481944.2404892989</v>
      </c>
    </row>
    <row r="18" spans="1:10" ht="34.5" customHeight="1" x14ac:dyDescent="0.2">
      <c r="A18" s="3" t="s">
        <v>15</v>
      </c>
      <c r="B18" s="81"/>
      <c r="C18" s="221"/>
      <c r="D18" s="221"/>
      <c r="E18" s="222"/>
      <c r="F18" s="222"/>
      <c r="G18" s="222"/>
      <c r="H18" s="222"/>
      <c r="I18" s="221"/>
      <c r="J18" s="221"/>
    </row>
    <row r="19" spans="1:10" ht="34.5" customHeight="1" x14ac:dyDescent="0.2">
      <c r="A19" s="10" t="s">
        <v>9</v>
      </c>
      <c r="B19" s="81">
        <v>216303</v>
      </c>
      <c r="C19" s="81">
        <v>481277.721272</v>
      </c>
      <c r="D19" s="81">
        <v>36405.131000000001</v>
      </c>
      <c r="E19" s="99">
        <v>401109.00099999999</v>
      </c>
      <c r="F19" s="99">
        <v>818753.70086400001</v>
      </c>
      <c r="G19" s="99">
        <v>563571.95294600003</v>
      </c>
      <c r="H19" s="99">
        <v>910513.35329600004</v>
      </c>
      <c r="I19" s="81">
        <v>416379.52779600001</v>
      </c>
      <c r="J19" s="81">
        <v>292392.53600000002</v>
      </c>
    </row>
    <row r="20" spans="1:10" ht="34.5" customHeight="1" x14ac:dyDescent="0.2">
      <c r="A20" s="10" t="s">
        <v>10</v>
      </c>
      <c r="B20" s="81">
        <v>47624</v>
      </c>
      <c r="C20" s="81">
        <v>89796.238727999938</v>
      </c>
      <c r="D20" s="81">
        <v>7286.6139999999978</v>
      </c>
      <c r="E20" s="99">
        <v>67311.999000000011</v>
      </c>
      <c r="F20" s="99">
        <v>108038.20913599999</v>
      </c>
      <c r="G20" s="99">
        <v>70376.397053999943</v>
      </c>
      <c r="H20" s="99">
        <v>109375.78170399994</v>
      </c>
      <c r="I20" s="81">
        <v>47828.022204000008</v>
      </c>
      <c r="J20" s="81">
        <v>33401.71</v>
      </c>
    </row>
    <row r="21" spans="1:10" ht="34.5" customHeight="1" x14ac:dyDescent="0.2">
      <c r="A21" s="10" t="s">
        <v>11</v>
      </c>
      <c r="B21" s="81">
        <v>155401</v>
      </c>
      <c r="C21" s="81">
        <v>211357.00100000002</v>
      </c>
      <c r="D21" s="81">
        <v>9999.1329999999998</v>
      </c>
      <c r="E21" s="99">
        <v>36317.959000000003</v>
      </c>
      <c r="F21" s="99">
        <v>1777633.05481645</v>
      </c>
      <c r="G21" s="99">
        <v>1163688.69112687</v>
      </c>
      <c r="H21" s="99">
        <v>2624261.3430566802</v>
      </c>
      <c r="I21" s="81">
        <v>300333.73</v>
      </c>
      <c r="J21" s="81">
        <v>36405.131000000001</v>
      </c>
    </row>
    <row r="22" spans="1:10" ht="34.5" customHeight="1" x14ac:dyDescent="0.2">
      <c r="A22" s="10" t="s">
        <v>12</v>
      </c>
      <c r="B22" s="81">
        <v>23376</v>
      </c>
      <c r="C22" s="81">
        <v>46538.579000000005</v>
      </c>
      <c r="D22" s="81">
        <v>1953.3770000000004</v>
      </c>
      <c r="E22" s="99">
        <v>8930.580999999991</v>
      </c>
      <c r="F22" s="99">
        <v>388420.63518354995</v>
      </c>
      <c r="G22" s="99">
        <v>247687.72887312993</v>
      </c>
      <c r="H22" s="99">
        <v>559479.05694331974</v>
      </c>
      <c r="I22" s="81">
        <v>61647.684999999998</v>
      </c>
      <c r="J22" s="81">
        <v>7286.61</v>
      </c>
    </row>
    <row r="23" spans="1:10" ht="34.5" customHeight="1" x14ac:dyDescent="0.2">
      <c r="A23" s="10" t="s">
        <v>13</v>
      </c>
      <c r="B23" s="81">
        <v>1363483</v>
      </c>
      <c r="C23" s="81">
        <v>7989616.6646252489</v>
      </c>
      <c r="D23" s="81">
        <v>6697179.7808013139</v>
      </c>
      <c r="E23" s="99">
        <v>8644743.381299248</v>
      </c>
      <c r="F23" s="99">
        <v>7685864.0273467982</v>
      </c>
      <c r="G23" s="99">
        <v>7085747.289165928</v>
      </c>
      <c r="H23" s="99">
        <v>5371999.299405247</v>
      </c>
      <c r="I23" s="81">
        <v>5488045.0972012468</v>
      </c>
      <c r="J23" s="81">
        <v>5744032.502201247</v>
      </c>
    </row>
    <row r="24" spans="1:10" ht="15" thickBot="1" x14ac:dyDescent="0.25">
      <c r="A24" s="5"/>
      <c r="B24" s="53"/>
      <c r="C24" s="53"/>
      <c r="D24" s="81"/>
      <c r="E24" s="54"/>
      <c r="F24" s="53"/>
      <c r="G24" s="55"/>
      <c r="H24" s="55"/>
      <c r="I24" s="55"/>
      <c r="J24" s="200"/>
    </row>
    <row r="25" spans="1:10" x14ac:dyDescent="0.2">
      <c r="A25" s="248" t="s">
        <v>16</v>
      </c>
      <c r="B25" s="248"/>
      <c r="C25" s="248"/>
      <c r="D25" s="248"/>
      <c r="E25" s="248"/>
      <c r="F25" s="248"/>
      <c r="G25" s="248"/>
      <c r="H25" s="248"/>
      <c r="I25" s="248"/>
      <c r="J25" s="248"/>
    </row>
    <row r="26" spans="1:10" x14ac:dyDescent="0.2">
      <c r="A26" s="249"/>
      <c r="B26" s="249"/>
      <c r="C26" s="249"/>
      <c r="D26" s="249"/>
      <c r="E26" s="249"/>
      <c r="F26" s="249"/>
      <c r="G26" s="249"/>
      <c r="H26" s="249"/>
      <c r="I26" s="249"/>
      <c r="J26" s="249"/>
    </row>
  </sheetData>
  <mergeCells count="8">
    <mergeCell ref="A1:J1"/>
    <mergeCell ref="A2:J2"/>
    <mergeCell ref="A25:J25"/>
    <mergeCell ref="A26:J26"/>
    <mergeCell ref="B3:B4"/>
    <mergeCell ref="C3:C4"/>
    <mergeCell ref="E3:H3"/>
    <mergeCell ref="I3:J3"/>
  </mergeCells>
  <pageMargins left="0.7" right="0.7" top="0.75" bottom="0.75" header="0.3" footer="0.3"/>
  <pageSetup paperSize="9" scale="68"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zoomScaleNormal="100" zoomScaleSheetLayoutView="100" workbookViewId="0">
      <selection activeCell="F13" sqref="F13"/>
    </sheetView>
  </sheetViews>
  <sheetFormatPr defaultRowHeight="14.25" x14ac:dyDescent="0.2"/>
  <cols>
    <col min="1" max="1" width="19.375" customWidth="1"/>
    <col min="2" max="13" width="7.875" customWidth="1"/>
  </cols>
  <sheetData>
    <row r="1" spans="1:14" ht="18.75" x14ac:dyDescent="0.2">
      <c r="A1" s="246" t="s">
        <v>132</v>
      </c>
      <c r="B1" s="246"/>
      <c r="C1" s="246"/>
      <c r="D1" s="246"/>
      <c r="E1" s="246"/>
      <c r="F1" s="246"/>
      <c r="G1" s="246"/>
      <c r="H1" s="246"/>
      <c r="I1" s="246"/>
      <c r="J1" s="246"/>
      <c r="K1" s="246"/>
      <c r="L1" s="246"/>
      <c r="M1" s="246"/>
    </row>
    <row r="2" spans="1:14" ht="18.75" x14ac:dyDescent="0.2">
      <c r="A2" s="340" t="s">
        <v>133</v>
      </c>
      <c r="B2" s="340"/>
      <c r="C2" s="340"/>
      <c r="D2" s="340"/>
      <c r="E2" s="340"/>
      <c r="F2" s="340"/>
      <c r="G2" s="340"/>
      <c r="H2" s="340"/>
      <c r="I2" s="340"/>
      <c r="J2" s="340"/>
      <c r="K2" s="340"/>
      <c r="L2" s="340"/>
      <c r="M2" s="340"/>
    </row>
    <row r="3" spans="1:14" ht="19.5" thickBot="1" x14ac:dyDescent="0.25">
      <c r="A3" s="341"/>
      <c r="B3" s="341"/>
      <c r="C3" s="341"/>
      <c r="D3" s="341"/>
      <c r="E3" s="341"/>
      <c r="F3" s="341"/>
      <c r="G3" s="341"/>
      <c r="H3" s="341"/>
      <c r="I3" s="341"/>
      <c r="J3" s="341"/>
      <c r="K3" s="341"/>
      <c r="L3" s="341"/>
      <c r="M3" s="341"/>
    </row>
    <row r="4" spans="1:14" ht="15.75" thickTop="1" thickBot="1" x14ac:dyDescent="0.25">
      <c r="A4" s="267" t="s">
        <v>82</v>
      </c>
      <c r="B4" s="326" t="s">
        <v>140</v>
      </c>
      <c r="C4" s="327"/>
      <c r="D4" s="336"/>
      <c r="E4" s="326" t="s">
        <v>141</v>
      </c>
      <c r="F4" s="327"/>
      <c r="G4" s="336"/>
      <c r="H4" s="334" t="s">
        <v>142</v>
      </c>
      <c r="I4" s="342"/>
      <c r="J4" s="335"/>
      <c r="K4" s="326" t="s">
        <v>143</v>
      </c>
      <c r="L4" s="327"/>
      <c r="M4" s="327"/>
    </row>
    <row r="5" spans="1:14" ht="15" thickBot="1" x14ac:dyDescent="0.25">
      <c r="A5" s="333"/>
      <c r="B5" s="242" t="s">
        <v>138</v>
      </c>
      <c r="C5" s="243" t="s">
        <v>139</v>
      </c>
      <c r="D5" s="244" t="s">
        <v>131</v>
      </c>
      <c r="E5" s="243" t="s">
        <v>138</v>
      </c>
      <c r="F5" s="243" t="s">
        <v>139</v>
      </c>
      <c r="G5" s="244" t="s">
        <v>131</v>
      </c>
      <c r="H5" s="243" t="s">
        <v>138</v>
      </c>
      <c r="I5" s="243" t="s">
        <v>139</v>
      </c>
      <c r="J5" s="244" t="s">
        <v>131</v>
      </c>
      <c r="K5" s="243" t="s">
        <v>138</v>
      </c>
      <c r="L5" s="243" t="s">
        <v>139</v>
      </c>
      <c r="M5" s="243" t="s">
        <v>131</v>
      </c>
    </row>
    <row r="6" spans="1:14" ht="33" customHeight="1" thickTop="1" x14ac:dyDescent="0.2">
      <c r="A6" s="89">
        <v>45659</v>
      </c>
      <c r="B6" s="240">
        <v>308.01119999999997</v>
      </c>
      <c r="C6" s="240">
        <v>308.66309999999999</v>
      </c>
      <c r="D6" s="240">
        <v>309.97460000000001</v>
      </c>
      <c r="E6" s="240">
        <v>172.9254</v>
      </c>
      <c r="F6" s="240">
        <v>173.15610000000001</v>
      </c>
      <c r="G6" s="240">
        <v>173.42590000000001</v>
      </c>
      <c r="H6" s="240">
        <v>74.201700000000002</v>
      </c>
      <c r="I6" s="240">
        <v>74.287199999999999</v>
      </c>
      <c r="J6" s="240">
        <v>74.378699999999995</v>
      </c>
      <c r="K6" s="240">
        <v>903.94929999999999</v>
      </c>
      <c r="L6" s="240">
        <v>905.51260000000002</v>
      </c>
      <c r="M6" s="240">
        <v>908.67600000000004</v>
      </c>
      <c r="N6" s="89"/>
    </row>
    <row r="7" spans="1:14" ht="33" customHeight="1" x14ac:dyDescent="0.2">
      <c r="A7" s="89">
        <v>45660</v>
      </c>
      <c r="B7" s="240">
        <v>306.06119999999999</v>
      </c>
      <c r="C7" s="240">
        <v>306.8021</v>
      </c>
      <c r="D7" s="240">
        <v>308.3879</v>
      </c>
      <c r="E7" s="240">
        <v>173.14</v>
      </c>
      <c r="F7" s="240">
        <v>173.42570000000001</v>
      </c>
      <c r="G7" s="240">
        <v>173.85659999999999</v>
      </c>
      <c r="H7" s="240">
        <v>74.178299999999993</v>
      </c>
      <c r="I7" s="240">
        <v>74.286699999999996</v>
      </c>
      <c r="J7" s="240">
        <v>74.447299999999998</v>
      </c>
      <c r="K7" s="240">
        <v>902.72109999999998</v>
      </c>
      <c r="L7" s="240">
        <v>904.56370000000004</v>
      </c>
      <c r="M7" s="240">
        <v>908.56410000000005</v>
      </c>
      <c r="N7" s="89"/>
    </row>
    <row r="8" spans="1:14" ht="33" customHeight="1" x14ac:dyDescent="0.2">
      <c r="A8" s="89">
        <v>45663</v>
      </c>
      <c r="B8" s="240">
        <v>306.93599999999998</v>
      </c>
      <c r="C8" s="240">
        <v>307.65179999999998</v>
      </c>
      <c r="D8" s="240">
        <v>309.42169999999999</v>
      </c>
      <c r="E8" s="240">
        <v>173.62280000000001</v>
      </c>
      <c r="F8" s="240">
        <v>173.89599999999999</v>
      </c>
      <c r="G8" s="240">
        <v>174.3931</v>
      </c>
      <c r="H8" s="240">
        <v>74.196100000000001</v>
      </c>
      <c r="I8" s="240">
        <v>74.299000000000007</v>
      </c>
      <c r="J8" s="240">
        <v>74.497399999999999</v>
      </c>
      <c r="K8" s="240">
        <v>903.30899999999997</v>
      </c>
      <c r="L8" s="240">
        <v>905.08910000000003</v>
      </c>
      <c r="M8" s="240">
        <v>909.20780000000002</v>
      </c>
      <c r="N8" s="89"/>
    </row>
    <row r="9" spans="1:14" ht="33" customHeight="1" x14ac:dyDescent="0.2">
      <c r="A9" s="89">
        <v>45664</v>
      </c>
      <c r="B9" s="240">
        <v>308.12400000000002</v>
      </c>
      <c r="C9" s="240">
        <v>308.81619999999998</v>
      </c>
      <c r="D9" s="240">
        <v>310.61290000000002</v>
      </c>
      <c r="E9" s="240">
        <v>174.84979999999999</v>
      </c>
      <c r="F9" s="240">
        <v>175.10640000000001</v>
      </c>
      <c r="G9" s="240">
        <v>175.6378</v>
      </c>
      <c r="H9" s="240">
        <v>74.228099999999998</v>
      </c>
      <c r="I9" s="240">
        <v>74.323999999999998</v>
      </c>
      <c r="J9" s="240">
        <v>74.530799999999999</v>
      </c>
      <c r="K9" s="240">
        <v>904.2355</v>
      </c>
      <c r="L9" s="240">
        <v>905.83889999999997</v>
      </c>
      <c r="M9" s="240">
        <v>909.72910000000002</v>
      </c>
      <c r="N9" s="89"/>
    </row>
    <row r="10" spans="1:14" ht="33" customHeight="1" x14ac:dyDescent="0.2">
      <c r="A10" s="89">
        <v>45665</v>
      </c>
      <c r="B10" s="240">
        <v>306.10309999999998</v>
      </c>
      <c r="C10" s="240">
        <v>306.80360000000002</v>
      </c>
      <c r="D10" s="240">
        <v>308.59820000000002</v>
      </c>
      <c r="E10" s="240">
        <v>173.57419999999999</v>
      </c>
      <c r="F10" s="240">
        <v>173.83670000000001</v>
      </c>
      <c r="G10" s="240">
        <v>174.38919999999999</v>
      </c>
      <c r="H10" s="240">
        <v>74.252700000000004</v>
      </c>
      <c r="I10" s="240">
        <v>74.351799999999997</v>
      </c>
      <c r="J10" s="240">
        <v>74.568200000000004</v>
      </c>
      <c r="K10" s="240">
        <v>903.75379999999996</v>
      </c>
      <c r="L10" s="240">
        <v>905.46559999999999</v>
      </c>
      <c r="M10" s="240">
        <v>909.16099999999994</v>
      </c>
      <c r="N10" s="89"/>
    </row>
    <row r="11" spans="1:14" ht="33" customHeight="1" x14ac:dyDescent="0.2">
      <c r="A11" s="89">
        <v>45666</v>
      </c>
      <c r="B11" s="240">
        <v>305.2251</v>
      </c>
      <c r="C11" s="240">
        <v>305.95670000000001</v>
      </c>
      <c r="D11" s="240">
        <v>307.59500000000003</v>
      </c>
      <c r="E11" s="240">
        <v>172.08320000000001</v>
      </c>
      <c r="F11" s="240">
        <v>172.3441</v>
      </c>
      <c r="G11" s="240">
        <v>172.82749999999999</v>
      </c>
      <c r="H11" s="240">
        <v>74.220699999999994</v>
      </c>
      <c r="I11" s="240">
        <v>74.319500000000005</v>
      </c>
      <c r="J11" s="240">
        <v>74.507300000000001</v>
      </c>
      <c r="K11" s="240">
        <v>903.4325</v>
      </c>
      <c r="L11" s="240">
        <v>905.07650000000001</v>
      </c>
      <c r="M11" s="240">
        <v>908.19140000000004</v>
      </c>
      <c r="N11" s="89"/>
    </row>
    <row r="12" spans="1:14" ht="33" customHeight="1" x14ac:dyDescent="0.2">
      <c r="A12" s="89">
        <v>45667</v>
      </c>
      <c r="B12" s="240">
        <v>305.23750000000001</v>
      </c>
      <c r="C12" s="240">
        <v>305.9348</v>
      </c>
      <c r="D12" s="240">
        <v>307.58010000000002</v>
      </c>
      <c r="E12" s="240">
        <v>172.4658</v>
      </c>
      <c r="F12" s="240">
        <v>172.7268</v>
      </c>
      <c r="G12" s="240">
        <v>173.19569999999999</v>
      </c>
      <c r="H12" s="240">
        <v>74.214399999999998</v>
      </c>
      <c r="I12" s="240">
        <v>74.313000000000002</v>
      </c>
      <c r="J12" s="240">
        <v>74.494100000000003</v>
      </c>
      <c r="K12" s="240">
        <v>902.94</v>
      </c>
      <c r="L12" s="240">
        <v>904.6146</v>
      </c>
      <c r="M12" s="240">
        <v>907.92070000000001</v>
      </c>
      <c r="N12" s="89"/>
    </row>
    <row r="13" spans="1:14" ht="33" customHeight="1" x14ac:dyDescent="0.2">
      <c r="A13" s="89">
        <v>45670</v>
      </c>
      <c r="B13" s="240">
        <v>303.98149999999998</v>
      </c>
      <c r="C13" s="240">
        <v>304.81909999999999</v>
      </c>
      <c r="D13" s="240">
        <v>306.60939999999999</v>
      </c>
      <c r="E13" s="240">
        <v>171.25970000000001</v>
      </c>
      <c r="F13" s="240">
        <v>171.59899999999999</v>
      </c>
      <c r="G13" s="240">
        <v>172.09030000000001</v>
      </c>
      <c r="H13" s="240">
        <v>74.238100000000003</v>
      </c>
      <c r="I13" s="240">
        <v>74.374499999999998</v>
      </c>
      <c r="J13" s="240">
        <v>74.560299999999998</v>
      </c>
      <c r="K13" s="240">
        <v>902.34270000000004</v>
      </c>
      <c r="L13" s="240">
        <v>904.41420000000005</v>
      </c>
      <c r="M13" s="240">
        <v>907.92830000000004</v>
      </c>
      <c r="N13" s="89"/>
    </row>
    <row r="14" spans="1:14" ht="33" customHeight="1" x14ac:dyDescent="0.2">
      <c r="A14" s="89">
        <v>45671</v>
      </c>
      <c r="B14" s="240">
        <v>304.49799999999999</v>
      </c>
      <c r="C14" s="240">
        <v>305.30290000000002</v>
      </c>
      <c r="D14" s="240">
        <v>307.23289999999997</v>
      </c>
      <c r="E14" s="240">
        <v>172.65450000000001</v>
      </c>
      <c r="F14" s="240">
        <v>172.97399999999999</v>
      </c>
      <c r="G14" s="240">
        <v>173.56139999999999</v>
      </c>
      <c r="H14" s="240">
        <v>74.250699999999995</v>
      </c>
      <c r="I14" s="240">
        <v>74.375399999999999</v>
      </c>
      <c r="J14" s="240">
        <v>74.600800000000007</v>
      </c>
      <c r="K14" s="240">
        <v>902.74400000000003</v>
      </c>
      <c r="L14" s="240">
        <v>904.63720000000001</v>
      </c>
      <c r="M14" s="240">
        <v>908.51440000000002</v>
      </c>
      <c r="N14" s="89"/>
    </row>
    <row r="15" spans="1:14" ht="33" customHeight="1" x14ac:dyDescent="0.2">
      <c r="A15" s="89">
        <v>45672</v>
      </c>
      <c r="B15" s="240">
        <v>305.80239999999998</v>
      </c>
      <c r="C15" s="240">
        <v>306.57459999999998</v>
      </c>
      <c r="D15" s="240">
        <v>308.54300000000001</v>
      </c>
      <c r="E15" s="240">
        <v>172.93469999999999</v>
      </c>
      <c r="F15" s="240">
        <v>173.23419999999999</v>
      </c>
      <c r="G15" s="240">
        <v>173.858</v>
      </c>
      <c r="H15" s="240">
        <v>74.263300000000001</v>
      </c>
      <c r="I15" s="240">
        <v>74.373000000000005</v>
      </c>
      <c r="J15" s="240">
        <v>74.604100000000003</v>
      </c>
      <c r="K15" s="240">
        <v>903.57029999999997</v>
      </c>
      <c r="L15" s="240">
        <v>905.46029999999996</v>
      </c>
      <c r="M15" s="240">
        <v>909.97820000000002</v>
      </c>
      <c r="N15" s="89"/>
    </row>
    <row r="16" spans="1:14" ht="33" customHeight="1" x14ac:dyDescent="0.2">
      <c r="A16" s="89">
        <v>45673</v>
      </c>
      <c r="B16" s="240">
        <v>305.74650000000003</v>
      </c>
      <c r="C16" s="240">
        <v>306.42020000000002</v>
      </c>
      <c r="D16" s="240">
        <v>308.2749</v>
      </c>
      <c r="E16" s="240">
        <v>173.4067</v>
      </c>
      <c r="F16" s="240">
        <v>173.6542</v>
      </c>
      <c r="G16" s="240">
        <v>174.2379</v>
      </c>
      <c r="H16" s="240">
        <v>74.323999999999998</v>
      </c>
      <c r="I16" s="240">
        <v>74.414699999999996</v>
      </c>
      <c r="J16" s="240">
        <v>74.619</v>
      </c>
      <c r="K16" s="240">
        <v>903.67520000000002</v>
      </c>
      <c r="L16" s="240">
        <v>905.28719999999998</v>
      </c>
      <c r="M16" s="240">
        <v>909.21960000000001</v>
      </c>
      <c r="N16" s="89"/>
    </row>
    <row r="17" spans="1:14" ht="33" customHeight="1" x14ac:dyDescent="0.2">
      <c r="A17" s="89">
        <v>45674</v>
      </c>
      <c r="B17" s="240">
        <v>306.07470000000001</v>
      </c>
      <c r="C17" s="240">
        <v>306.80799999999999</v>
      </c>
      <c r="D17" s="240">
        <v>308.5985</v>
      </c>
      <c r="E17" s="240">
        <v>173.09379999999999</v>
      </c>
      <c r="F17" s="240">
        <v>173.37459999999999</v>
      </c>
      <c r="G17" s="240">
        <v>173.92070000000001</v>
      </c>
      <c r="H17" s="240">
        <v>74.281499999999994</v>
      </c>
      <c r="I17" s="240">
        <v>74.386200000000002</v>
      </c>
      <c r="J17" s="240">
        <v>74.575900000000004</v>
      </c>
      <c r="K17" s="240">
        <v>903.26549999999997</v>
      </c>
      <c r="L17" s="240">
        <v>904.99530000000004</v>
      </c>
      <c r="M17" s="240">
        <v>908.72190000000001</v>
      </c>
      <c r="N17" s="89"/>
    </row>
    <row r="18" spans="1:14" ht="33" customHeight="1" x14ac:dyDescent="0.2">
      <c r="A18" s="89">
        <v>45677</v>
      </c>
      <c r="B18" s="240">
        <v>305.20510000000002</v>
      </c>
      <c r="C18" s="240">
        <v>305.935</v>
      </c>
      <c r="D18" s="240">
        <v>307.74880000000002</v>
      </c>
      <c r="E18" s="240">
        <v>173.1824</v>
      </c>
      <c r="F18" s="240">
        <v>173.46180000000001</v>
      </c>
      <c r="G18" s="240">
        <v>173.98779999999999</v>
      </c>
      <c r="H18" s="240">
        <v>74.267700000000005</v>
      </c>
      <c r="I18" s="240">
        <v>74.373500000000007</v>
      </c>
      <c r="J18" s="240">
        <v>74.554000000000002</v>
      </c>
      <c r="K18" s="240">
        <v>903.08789999999999</v>
      </c>
      <c r="L18" s="240">
        <v>904.85339999999997</v>
      </c>
      <c r="M18" s="240">
        <v>908.30060000000003</v>
      </c>
      <c r="N18" s="89"/>
    </row>
    <row r="19" spans="1:14" ht="33" customHeight="1" x14ac:dyDescent="0.2">
      <c r="A19" s="89">
        <v>45678</v>
      </c>
      <c r="B19" s="240">
        <v>306.71089999999998</v>
      </c>
      <c r="C19" s="240">
        <v>307.00080000000003</v>
      </c>
      <c r="D19" s="240">
        <v>308.7002</v>
      </c>
      <c r="E19" s="240">
        <v>173.71600000000001</v>
      </c>
      <c r="F19" s="240">
        <v>173.74440000000001</v>
      </c>
      <c r="G19" s="240">
        <v>174.22210000000001</v>
      </c>
      <c r="H19" s="240">
        <v>74.309200000000004</v>
      </c>
      <c r="I19" s="240">
        <v>74.307500000000005</v>
      </c>
      <c r="J19" s="240">
        <v>74.466800000000006</v>
      </c>
      <c r="K19" s="240">
        <v>904.10050000000001</v>
      </c>
      <c r="L19" s="240">
        <v>904.51840000000004</v>
      </c>
      <c r="M19" s="240">
        <v>907.74839999999995</v>
      </c>
      <c r="N19" s="89"/>
    </row>
    <row r="20" spans="1:14" ht="33" customHeight="1" x14ac:dyDescent="0.2">
      <c r="A20" s="89">
        <v>45679</v>
      </c>
      <c r="B20" s="240">
        <v>307.54689999999999</v>
      </c>
      <c r="C20" s="240">
        <v>308.15710000000001</v>
      </c>
      <c r="D20" s="240">
        <v>309.98239999999998</v>
      </c>
      <c r="E20" s="240">
        <v>174.5061</v>
      </c>
      <c r="F20" s="240">
        <v>174.71510000000001</v>
      </c>
      <c r="G20" s="240">
        <v>175.28210000000001</v>
      </c>
      <c r="H20" s="240">
        <v>74.325100000000006</v>
      </c>
      <c r="I20" s="240">
        <v>74.398099999999999</v>
      </c>
      <c r="J20" s="240">
        <v>74.596100000000007</v>
      </c>
      <c r="K20" s="240">
        <v>904.48519999999996</v>
      </c>
      <c r="L20" s="240">
        <v>905.85889999999995</v>
      </c>
      <c r="M20" s="240">
        <v>909.35929999999996</v>
      </c>
      <c r="N20" s="89"/>
    </row>
    <row r="21" spans="1:14" ht="33" customHeight="1" x14ac:dyDescent="0.2">
      <c r="A21" s="89">
        <v>45680</v>
      </c>
      <c r="B21" s="240">
        <v>307.20030000000003</v>
      </c>
      <c r="C21" s="240">
        <v>307.89170000000001</v>
      </c>
      <c r="D21" s="240">
        <v>309.7398</v>
      </c>
      <c r="E21" s="240">
        <v>174.63380000000001</v>
      </c>
      <c r="F21" s="240">
        <v>174.88740000000001</v>
      </c>
      <c r="G21" s="240">
        <v>175.4718</v>
      </c>
      <c r="H21" s="240">
        <v>74.302300000000002</v>
      </c>
      <c r="I21" s="240">
        <v>74.394499999999994</v>
      </c>
      <c r="J21" s="240">
        <v>74.587800000000001</v>
      </c>
      <c r="K21" s="240">
        <v>904.12239999999997</v>
      </c>
      <c r="L21" s="240">
        <v>905.64790000000005</v>
      </c>
      <c r="M21" s="240">
        <v>909.25630000000001</v>
      </c>
      <c r="N21" s="89"/>
    </row>
    <row r="22" spans="1:14" ht="33" customHeight="1" x14ac:dyDescent="0.2">
      <c r="A22" s="89">
        <v>45681</v>
      </c>
      <c r="B22" s="240">
        <v>307.94549999999998</v>
      </c>
      <c r="C22" s="240">
        <v>308.65820000000002</v>
      </c>
      <c r="D22" s="240">
        <v>310.54160000000002</v>
      </c>
      <c r="E22" s="240">
        <v>176.00409999999999</v>
      </c>
      <c r="F22" s="240">
        <v>176.2722</v>
      </c>
      <c r="G22" s="240">
        <v>176.8794</v>
      </c>
      <c r="H22" s="240">
        <v>74.314099999999996</v>
      </c>
      <c r="I22" s="240">
        <v>74.403499999999994</v>
      </c>
      <c r="J22" s="240">
        <v>74.610900000000001</v>
      </c>
      <c r="K22" s="240">
        <v>905.02499999999998</v>
      </c>
      <c r="L22" s="240">
        <v>906.63699999999994</v>
      </c>
      <c r="M22" s="240">
        <v>910.28489999999999</v>
      </c>
      <c r="N22" s="89"/>
    </row>
    <row r="23" spans="1:14" s="48" customFormat="1" ht="33" customHeight="1" x14ac:dyDescent="0.2">
      <c r="A23" s="89">
        <v>45684</v>
      </c>
      <c r="B23" s="240">
        <v>307.59249999999997</v>
      </c>
      <c r="C23" s="240">
        <v>308.12619999999998</v>
      </c>
      <c r="D23" s="240">
        <v>309.8295</v>
      </c>
      <c r="E23" s="240">
        <v>175.07900000000001</v>
      </c>
      <c r="F23" s="240">
        <v>175.24379999999999</v>
      </c>
      <c r="G23" s="240">
        <v>175.76740000000001</v>
      </c>
      <c r="H23" s="240">
        <v>74.333500000000001</v>
      </c>
      <c r="I23" s="240">
        <v>74.395700000000005</v>
      </c>
      <c r="J23" s="240">
        <v>74.554199999999994</v>
      </c>
      <c r="K23" s="240">
        <v>904.85990000000004</v>
      </c>
      <c r="L23" s="240">
        <v>905.92660000000001</v>
      </c>
      <c r="M23" s="240">
        <v>909.2663</v>
      </c>
      <c r="N23" s="89"/>
    </row>
    <row r="24" spans="1:14" s="48" customFormat="1" ht="33" customHeight="1" x14ac:dyDescent="0.2">
      <c r="A24" s="89">
        <v>45685</v>
      </c>
      <c r="B24" s="240">
        <v>307.86430000000001</v>
      </c>
      <c r="C24" s="240">
        <v>308.49770000000001</v>
      </c>
      <c r="D24" s="240">
        <v>310.18209999999999</v>
      </c>
      <c r="E24" s="240">
        <v>174.3142</v>
      </c>
      <c r="F24" s="240">
        <v>174.5351</v>
      </c>
      <c r="G24" s="240">
        <v>175.06639999999999</v>
      </c>
      <c r="H24" s="240">
        <v>74.363100000000003</v>
      </c>
      <c r="I24" s="240">
        <v>74.432599999999994</v>
      </c>
      <c r="J24" s="240">
        <v>74.6053</v>
      </c>
      <c r="K24" s="240">
        <v>904.74879999999996</v>
      </c>
      <c r="L24" s="240">
        <v>906.18589999999995</v>
      </c>
      <c r="M24" s="240">
        <v>909.64710000000002</v>
      </c>
      <c r="N24" s="89"/>
    </row>
    <row r="25" spans="1:14" s="48" customFormat="1" ht="33" customHeight="1" x14ac:dyDescent="0.2">
      <c r="A25" s="89">
        <v>45686</v>
      </c>
      <c r="B25" s="240">
        <v>308.04469999999998</v>
      </c>
      <c r="C25" s="240">
        <v>308.7937</v>
      </c>
      <c r="D25" s="240">
        <v>310.48790000000002</v>
      </c>
      <c r="E25" s="240">
        <v>173.93299999999999</v>
      </c>
      <c r="F25" s="240">
        <v>174.21950000000001</v>
      </c>
      <c r="G25" s="240">
        <v>174.77500000000001</v>
      </c>
      <c r="H25" s="240">
        <v>74.348200000000006</v>
      </c>
      <c r="I25" s="240">
        <v>74.445700000000002</v>
      </c>
      <c r="J25" s="240">
        <v>74.6387</v>
      </c>
      <c r="K25" s="240">
        <v>904.37419999999997</v>
      </c>
      <c r="L25" s="240">
        <v>906.22460000000001</v>
      </c>
      <c r="M25" s="240">
        <v>910.03369999999995</v>
      </c>
      <c r="N25" s="89"/>
    </row>
    <row r="26" spans="1:14" s="48" customFormat="1" ht="33" customHeight="1" x14ac:dyDescent="0.2">
      <c r="A26" s="89">
        <v>45687</v>
      </c>
      <c r="B26" s="240">
        <v>307.79739999999998</v>
      </c>
      <c r="C26" s="240">
        <v>308.52170000000001</v>
      </c>
      <c r="D26" s="240">
        <v>310.1927</v>
      </c>
      <c r="E26" s="240">
        <v>173.6044</v>
      </c>
      <c r="F26" s="240">
        <v>173.8776</v>
      </c>
      <c r="G26" s="240">
        <v>174.422</v>
      </c>
      <c r="H26" s="240">
        <v>74.373699999999999</v>
      </c>
      <c r="I26" s="240">
        <v>74.468699999999998</v>
      </c>
      <c r="J26" s="240">
        <v>74.658500000000004</v>
      </c>
      <c r="K26" s="240">
        <v>904.63779999999997</v>
      </c>
      <c r="L26" s="240">
        <v>906.52290000000005</v>
      </c>
      <c r="M26" s="240">
        <v>910.39269999999999</v>
      </c>
      <c r="N26" s="89"/>
    </row>
    <row r="27" spans="1:14" s="48" customFormat="1" ht="33" customHeight="1" thickBot="1" x14ac:dyDescent="0.25">
      <c r="A27" s="234">
        <v>45688</v>
      </c>
      <c r="B27" s="241">
        <v>306.68959999999998</v>
      </c>
      <c r="C27" s="241">
        <v>307.4205</v>
      </c>
      <c r="D27" s="241">
        <v>309.15260000000001</v>
      </c>
      <c r="E27" s="241">
        <v>173.9111</v>
      </c>
      <c r="F27" s="241">
        <v>174.19030000000001</v>
      </c>
      <c r="G27" s="241">
        <v>174.75360000000001</v>
      </c>
      <c r="H27" s="241">
        <v>74.368700000000004</v>
      </c>
      <c r="I27" s="241">
        <v>74.472999999999999</v>
      </c>
      <c r="J27" s="241">
        <v>74.672399999999996</v>
      </c>
      <c r="K27" s="241">
        <v>904.13909999999998</v>
      </c>
      <c r="L27" s="241">
        <v>905.9325</v>
      </c>
      <c r="M27" s="241">
        <v>909.74059999999997</v>
      </c>
      <c r="N27" s="89"/>
    </row>
    <row r="28" spans="1:14" ht="15" thickTop="1" x14ac:dyDescent="0.2">
      <c r="A28" s="271" t="s">
        <v>71</v>
      </c>
      <c r="B28" s="343"/>
      <c r="C28" s="343"/>
      <c r="D28" s="343"/>
      <c r="E28" s="343"/>
      <c r="F28" s="343"/>
      <c r="G28" s="343"/>
      <c r="H28" s="343"/>
      <c r="I28" s="343"/>
      <c r="J28" s="343"/>
      <c r="K28" s="343"/>
      <c r="L28" s="343"/>
      <c r="M28" s="343"/>
      <c r="N28" s="89"/>
    </row>
    <row r="29" spans="1:14" x14ac:dyDescent="0.2">
      <c r="A29" s="330" t="s">
        <v>144</v>
      </c>
      <c r="B29" s="330"/>
      <c r="C29" s="330"/>
      <c r="D29" s="330"/>
      <c r="E29" s="330"/>
      <c r="F29" s="330"/>
      <c r="G29" s="330"/>
      <c r="H29" s="330"/>
      <c r="I29" s="330"/>
      <c r="J29" s="330"/>
      <c r="K29" s="330"/>
      <c r="L29" s="330"/>
      <c r="M29" s="330"/>
    </row>
  </sheetData>
  <mergeCells count="10">
    <mergeCell ref="A28:M28"/>
    <mergeCell ref="A29:M29"/>
    <mergeCell ref="A1:M1"/>
    <mergeCell ref="A2:M2"/>
    <mergeCell ref="A3:M3"/>
    <mergeCell ref="A4:A5"/>
    <mergeCell ref="B4:D4"/>
    <mergeCell ref="E4:G4"/>
    <mergeCell ref="H4:J4"/>
    <mergeCell ref="K4:M4"/>
  </mergeCells>
  <hyperlinks>
    <hyperlink ref="A29" r:id="rId1" display="http://www.sbp.org.pk/ecodata/rates/m2m/M2M-History.asp"/>
  </hyperlinks>
  <pageMargins left="0.7" right="0.7" top="0.75" bottom="0.75" header="0.3" footer="0.3"/>
  <pageSetup paperSize="9" scale="70" orientation="portrait" r:id="rId2"/>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120" zoomScaleNormal="100" zoomScaleSheetLayoutView="120" workbookViewId="0">
      <selection activeCell="H32" sqref="H32"/>
    </sheetView>
  </sheetViews>
  <sheetFormatPr defaultColWidth="9.125" defaultRowHeight="14.25" x14ac:dyDescent="0.2"/>
  <cols>
    <col min="1" max="1" width="41.375" style="7" customWidth="1"/>
    <col min="2" max="2" width="10.125" style="7" hidden="1" customWidth="1"/>
    <col min="3" max="6" width="10.125" style="7" customWidth="1"/>
    <col min="7" max="7" width="10.125" style="130" customWidth="1"/>
    <col min="8" max="16384" width="9.125" style="7"/>
  </cols>
  <sheetData>
    <row r="1" spans="1:8" ht="18.75" x14ac:dyDescent="0.2">
      <c r="A1" s="246" t="s">
        <v>145</v>
      </c>
      <c r="B1" s="246"/>
      <c r="C1" s="246"/>
      <c r="D1" s="246"/>
      <c r="E1" s="246"/>
      <c r="F1" s="246"/>
      <c r="G1" s="246"/>
      <c r="H1" s="246"/>
    </row>
    <row r="2" spans="1:8" ht="15" thickBot="1" x14ac:dyDescent="0.25">
      <c r="A2" s="337" t="s">
        <v>1</v>
      </c>
      <c r="B2" s="337"/>
      <c r="C2" s="337"/>
      <c r="D2" s="337"/>
      <c r="E2" s="337"/>
      <c r="F2" s="337"/>
      <c r="G2" s="337"/>
      <c r="H2" s="337"/>
    </row>
    <row r="3" spans="1:8" ht="15.75" thickTop="1" thickBot="1" x14ac:dyDescent="0.25">
      <c r="A3" s="47" t="s">
        <v>146</v>
      </c>
      <c r="B3" s="72" t="s">
        <v>165</v>
      </c>
      <c r="C3" s="204" t="s">
        <v>174</v>
      </c>
      <c r="D3" s="204" t="s">
        <v>178</v>
      </c>
      <c r="E3" s="204" t="s">
        <v>179</v>
      </c>
      <c r="F3" s="204" t="s">
        <v>182</v>
      </c>
      <c r="G3" s="204" t="s">
        <v>183</v>
      </c>
      <c r="H3" s="204" t="s">
        <v>184</v>
      </c>
    </row>
    <row r="4" spans="1:8" ht="15" thickTop="1" x14ac:dyDescent="0.2">
      <c r="A4" s="40"/>
      <c r="D4" s="130"/>
      <c r="E4" s="130"/>
      <c r="F4" s="130"/>
      <c r="G4" s="7"/>
    </row>
    <row r="5" spans="1:8" ht="20.25" customHeight="1" x14ac:dyDescent="0.2">
      <c r="A5" s="13" t="s">
        <v>147</v>
      </c>
      <c r="D5" s="130"/>
      <c r="E5" s="130"/>
      <c r="F5" s="130"/>
      <c r="G5" s="7"/>
    </row>
    <row r="6" spans="1:8" ht="20.25" customHeight="1" x14ac:dyDescent="0.2">
      <c r="A6" s="13" t="s">
        <v>148</v>
      </c>
      <c r="B6" s="115">
        <v>2534678.9</v>
      </c>
      <c r="C6" s="205">
        <v>2498418.41</v>
      </c>
      <c r="D6" s="205">
        <v>4766875.43</v>
      </c>
      <c r="E6" s="205">
        <v>3587858.8599999994</v>
      </c>
      <c r="F6" s="205">
        <v>5773960.0599999996</v>
      </c>
      <c r="G6" s="205">
        <v>4783639.49</v>
      </c>
      <c r="H6" s="205">
        <v>5333604.5099999988</v>
      </c>
    </row>
    <row r="7" spans="1:8" ht="20.25" customHeight="1" x14ac:dyDescent="0.2">
      <c r="A7" s="19" t="s">
        <v>149</v>
      </c>
      <c r="B7" s="81">
        <v>931107.48000000021</v>
      </c>
      <c r="C7" s="99">
        <v>1039059.5100000005</v>
      </c>
      <c r="D7" s="99">
        <v>1936285.7999999993</v>
      </c>
      <c r="E7" s="99">
        <v>1613940.7599999995</v>
      </c>
      <c r="F7" s="99">
        <v>2189308.86</v>
      </c>
      <c r="G7" s="99">
        <v>1777634.2600000007</v>
      </c>
      <c r="H7" s="99">
        <v>1978634.5499999984</v>
      </c>
    </row>
    <row r="8" spans="1:8" ht="20.25" customHeight="1" x14ac:dyDescent="0.2">
      <c r="A8" s="19" t="s">
        <v>150</v>
      </c>
      <c r="B8" s="81">
        <v>1603571.4199999997</v>
      </c>
      <c r="C8" s="99">
        <v>1459358.8999999997</v>
      </c>
      <c r="D8" s="99">
        <v>2830589.6300000004</v>
      </c>
      <c r="E8" s="99">
        <v>1973918.0999999999</v>
      </c>
      <c r="F8" s="99">
        <v>3584651.1999999997</v>
      </c>
      <c r="G8" s="99">
        <v>3006005.2299999995</v>
      </c>
      <c r="H8" s="99">
        <v>3354969.9600000004</v>
      </c>
    </row>
    <row r="9" spans="1:8" ht="20.25" customHeight="1" x14ac:dyDescent="0.2">
      <c r="A9" s="13" t="s">
        <v>151</v>
      </c>
      <c r="B9" s="115">
        <v>2534678.9</v>
      </c>
      <c r="C9" s="205">
        <v>2498418.41</v>
      </c>
      <c r="D9" s="205">
        <v>4766875.43</v>
      </c>
      <c r="E9" s="205">
        <v>3587858.8599999994</v>
      </c>
      <c r="F9" s="205">
        <v>5773960.0599999996</v>
      </c>
      <c r="G9" s="205">
        <v>4783639.49</v>
      </c>
      <c r="H9" s="205">
        <v>5333604.5099999988</v>
      </c>
    </row>
    <row r="10" spans="1:8" ht="20.25" customHeight="1" x14ac:dyDescent="0.2">
      <c r="A10" s="19" t="s">
        <v>149</v>
      </c>
      <c r="B10" s="81">
        <v>684291.71999999974</v>
      </c>
      <c r="C10" s="99">
        <v>1080611.4000000001</v>
      </c>
      <c r="D10" s="99">
        <v>1853158.8599999994</v>
      </c>
      <c r="E10" s="99">
        <v>1176879.2499999991</v>
      </c>
      <c r="F10" s="99">
        <v>1582674.5499999993</v>
      </c>
      <c r="G10" s="99">
        <v>1948475.5600000005</v>
      </c>
      <c r="H10" s="99">
        <v>2317530.3099999987</v>
      </c>
    </row>
    <row r="11" spans="1:8" ht="20.25" customHeight="1" x14ac:dyDescent="0.2">
      <c r="A11" s="19" t="s">
        <v>150</v>
      </c>
      <c r="B11" s="81">
        <v>1850387.1800000002</v>
      </c>
      <c r="C11" s="99">
        <v>1417807.01</v>
      </c>
      <c r="D11" s="99">
        <v>2913716.5700000003</v>
      </c>
      <c r="E11" s="99">
        <v>2410979.6100000003</v>
      </c>
      <c r="F11" s="99">
        <v>4191285.5100000002</v>
      </c>
      <c r="G11" s="99">
        <v>2835163.9299999997</v>
      </c>
      <c r="H11" s="99">
        <v>3016074.2</v>
      </c>
    </row>
    <row r="12" spans="1:8" ht="20.25" customHeight="1" x14ac:dyDescent="0.2">
      <c r="A12" s="13" t="s">
        <v>152</v>
      </c>
      <c r="B12" s="115">
        <v>0</v>
      </c>
      <c r="C12" s="115">
        <v>0</v>
      </c>
      <c r="D12" s="115">
        <v>0</v>
      </c>
      <c r="E12" s="115">
        <v>0</v>
      </c>
      <c r="F12" s="115">
        <v>0</v>
      </c>
      <c r="G12" s="115">
        <v>0</v>
      </c>
      <c r="H12" s="115">
        <v>0</v>
      </c>
    </row>
    <row r="13" spans="1:8" ht="20.25" customHeight="1" x14ac:dyDescent="0.2">
      <c r="A13" s="19"/>
      <c r="B13" s="115"/>
      <c r="C13" s="115"/>
      <c r="D13" s="115"/>
      <c r="E13" s="115"/>
      <c r="F13" s="115"/>
      <c r="G13" s="115"/>
      <c r="H13" s="115"/>
    </row>
    <row r="14" spans="1:8" ht="20.25" customHeight="1" x14ac:dyDescent="0.2">
      <c r="A14" s="13" t="s">
        <v>153</v>
      </c>
      <c r="B14" s="115"/>
      <c r="C14" s="115"/>
      <c r="D14" s="115"/>
      <c r="E14" s="115"/>
      <c r="F14" s="115"/>
      <c r="G14" s="115"/>
      <c r="H14" s="115"/>
    </row>
    <row r="15" spans="1:8" ht="20.25" customHeight="1" x14ac:dyDescent="0.2">
      <c r="A15" s="13" t="s">
        <v>148</v>
      </c>
      <c r="B15" s="115">
        <v>702679.29000000015</v>
      </c>
      <c r="C15" s="205">
        <v>475740.45999999996</v>
      </c>
      <c r="D15" s="205">
        <v>1041571.5800000001</v>
      </c>
      <c r="E15" s="205">
        <v>806773.22</v>
      </c>
      <c r="F15" s="205">
        <v>636706.66</v>
      </c>
      <c r="G15" s="205">
        <v>788159.98</v>
      </c>
      <c r="H15" s="205">
        <v>741013.78999999992</v>
      </c>
    </row>
    <row r="16" spans="1:8" ht="20.25" customHeight="1" x14ac:dyDescent="0.2">
      <c r="A16" s="19" t="s">
        <v>149</v>
      </c>
      <c r="B16" s="81">
        <v>235259.3400000002</v>
      </c>
      <c r="C16" s="99">
        <v>187132.39999999991</v>
      </c>
      <c r="D16" s="99">
        <v>642786.63000000012</v>
      </c>
      <c r="E16" s="99">
        <v>391013.7099999999</v>
      </c>
      <c r="F16" s="99">
        <v>201478.05000000005</v>
      </c>
      <c r="G16" s="99">
        <v>285521.43</v>
      </c>
      <c r="H16" s="99">
        <v>298349.4499999999</v>
      </c>
    </row>
    <row r="17" spans="1:8" ht="20.25" customHeight="1" x14ac:dyDescent="0.2">
      <c r="A17" s="19" t="s">
        <v>150</v>
      </c>
      <c r="B17" s="81">
        <v>467419.94999999995</v>
      </c>
      <c r="C17" s="99">
        <v>288608.06000000006</v>
      </c>
      <c r="D17" s="99">
        <v>398784.94999999995</v>
      </c>
      <c r="E17" s="99">
        <v>415759.51000000007</v>
      </c>
      <c r="F17" s="99">
        <v>435228.61</v>
      </c>
      <c r="G17" s="99">
        <v>502638.55</v>
      </c>
      <c r="H17" s="99">
        <v>442664.34</v>
      </c>
    </row>
    <row r="18" spans="1:8" ht="20.25" customHeight="1" x14ac:dyDescent="0.2">
      <c r="A18" s="13" t="s">
        <v>151</v>
      </c>
      <c r="B18" s="115">
        <v>702679.29000000015</v>
      </c>
      <c r="C18" s="205">
        <v>475740.45999999996</v>
      </c>
      <c r="D18" s="205">
        <v>1041571.5800000001</v>
      </c>
      <c r="E18" s="205">
        <v>806773.22</v>
      </c>
      <c r="F18" s="205">
        <v>636706.66</v>
      </c>
      <c r="G18" s="205">
        <v>788159.98</v>
      </c>
      <c r="H18" s="205">
        <v>741013.78999999992</v>
      </c>
    </row>
    <row r="19" spans="1:8" ht="20.25" customHeight="1" x14ac:dyDescent="0.2">
      <c r="A19" s="19" t="s">
        <v>149</v>
      </c>
      <c r="B19" s="81">
        <v>294449.35000000015</v>
      </c>
      <c r="C19" s="99">
        <v>257213.10999999996</v>
      </c>
      <c r="D19" s="99">
        <v>527323.53</v>
      </c>
      <c r="E19" s="99">
        <v>381235.22</v>
      </c>
      <c r="F19" s="99">
        <v>153272.12000000005</v>
      </c>
      <c r="G19" s="99">
        <v>327948.15999999992</v>
      </c>
      <c r="H19" s="99">
        <v>242160.04999999993</v>
      </c>
    </row>
    <row r="20" spans="1:8" ht="20.25" customHeight="1" x14ac:dyDescent="0.2">
      <c r="A20" s="19" t="s">
        <v>150</v>
      </c>
      <c r="B20" s="81">
        <v>408229.94</v>
      </c>
      <c r="C20" s="99">
        <v>218527.35</v>
      </c>
      <c r="D20" s="99">
        <v>514248.05000000005</v>
      </c>
      <c r="E20" s="99">
        <v>425538</v>
      </c>
      <c r="F20" s="99">
        <v>483434.54</v>
      </c>
      <c r="G20" s="99">
        <v>460211.82000000007</v>
      </c>
      <c r="H20" s="99">
        <v>498853.74</v>
      </c>
    </row>
    <row r="21" spans="1:8" ht="20.25" customHeight="1" x14ac:dyDescent="0.2">
      <c r="A21" s="13" t="s">
        <v>152</v>
      </c>
      <c r="B21" s="115">
        <v>0</v>
      </c>
      <c r="C21" s="115">
        <v>0</v>
      </c>
      <c r="D21" s="115">
        <v>0</v>
      </c>
      <c r="E21" s="115">
        <v>0</v>
      </c>
      <c r="F21" s="115">
        <v>0</v>
      </c>
      <c r="G21" s="115">
        <v>0</v>
      </c>
      <c r="H21" s="115">
        <v>0</v>
      </c>
    </row>
    <row r="22" spans="1:8" ht="20.25" customHeight="1" x14ac:dyDescent="0.2">
      <c r="A22" s="19"/>
      <c r="B22" s="115"/>
      <c r="C22" s="115"/>
      <c r="D22" s="115"/>
      <c r="E22" s="115"/>
      <c r="F22" s="115"/>
      <c r="G22" s="115"/>
      <c r="H22" s="115"/>
    </row>
    <row r="23" spans="1:8" ht="20.25" customHeight="1" x14ac:dyDescent="0.2">
      <c r="A23" s="13" t="s">
        <v>154</v>
      </c>
      <c r="B23" s="115"/>
      <c r="C23" s="115"/>
      <c r="D23" s="115"/>
      <c r="E23" s="115"/>
      <c r="F23" s="115"/>
      <c r="G23" s="115"/>
      <c r="H23" s="115"/>
    </row>
    <row r="24" spans="1:8" ht="20.25" customHeight="1" x14ac:dyDescent="0.2">
      <c r="A24" s="13" t="s">
        <v>148</v>
      </c>
      <c r="B24" s="115">
        <v>2297449.6999999997</v>
      </c>
      <c r="C24" s="205">
        <v>3639488.96</v>
      </c>
      <c r="D24" s="205">
        <v>4990721.6099999994</v>
      </c>
      <c r="E24" s="205">
        <v>4933384.5999999996</v>
      </c>
      <c r="F24" s="205">
        <v>5688701.1900000013</v>
      </c>
      <c r="G24" s="205">
        <v>4351452.45</v>
      </c>
      <c r="H24" s="205">
        <v>4114424.65</v>
      </c>
    </row>
    <row r="25" spans="1:8" ht="20.25" customHeight="1" x14ac:dyDescent="0.2">
      <c r="A25" s="19" t="s">
        <v>149</v>
      </c>
      <c r="B25" s="81">
        <v>967387.52999999956</v>
      </c>
      <c r="C25" s="99">
        <v>1141219.44</v>
      </c>
      <c r="D25" s="99">
        <v>2263419.8499999987</v>
      </c>
      <c r="E25" s="99">
        <v>2128079.6999999997</v>
      </c>
      <c r="F25" s="99">
        <v>2117956.7000000011</v>
      </c>
      <c r="G25" s="99">
        <v>1712391.3600000003</v>
      </c>
      <c r="H25" s="99">
        <v>1796520.5399999996</v>
      </c>
    </row>
    <row r="26" spans="1:8" ht="20.25" customHeight="1" x14ac:dyDescent="0.2">
      <c r="A26" s="19" t="s">
        <v>150</v>
      </c>
      <c r="B26" s="81">
        <v>1330062.1700000002</v>
      </c>
      <c r="C26" s="99">
        <v>2498269.52</v>
      </c>
      <c r="D26" s="99">
        <v>2727301.7600000007</v>
      </c>
      <c r="E26" s="99">
        <v>2805304.9</v>
      </c>
      <c r="F26" s="99">
        <v>3570744.49</v>
      </c>
      <c r="G26" s="99">
        <v>2639061.09</v>
      </c>
      <c r="H26" s="99">
        <v>2317904.1100000003</v>
      </c>
    </row>
    <row r="27" spans="1:8" ht="20.25" customHeight="1" x14ac:dyDescent="0.2">
      <c r="A27" s="13" t="s">
        <v>151</v>
      </c>
      <c r="B27" s="115">
        <v>2297449.6999999997</v>
      </c>
      <c r="C27" s="205">
        <v>3639488.96</v>
      </c>
      <c r="D27" s="205">
        <v>4990721.6099999994</v>
      </c>
      <c r="E27" s="205">
        <v>4933384.5999999996</v>
      </c>
      <c r="F27" s="205">
        <v>5688701.1900000013</v>
      </c>
      <c r="G27" s="205">
        <v>4351452.45</v>
      </c>
      <c r="H27" s="205">
        <v>4114424.65</v>
      </c>
    </row>
    <row r="28" spans="1:8" ht="20.25" customHeight="1" x14ac:dyDescent="0.2">
      <c r="A28" s="19" t="s">
        <v>149</v>
      </c>
      <c r="B28" s="81">
        <v>767493.84999999963</v>
      </c>
      <c r="C28" s="99">
        <v>1038128.9099999997</v>
      </c>
      <c r="D28" s="99">
        <v>1396465.3999999994</v>
      </c>
      <c r="E28" s="99">
        <v>1624931.88</v>
      </c>
      <c r="F28" s="99">
        <v>2228504.4300000016</v>
      </c>
      <c r="G28" s="99">
        <v>1835252.44</v>
      </c>
      <c r="H28" s="99">
        <v>1830740.4700000002</v>
      </c>
    </row>
    <row r="29" spans="1:8" ht="20.25" customHeight="1" x14ac:dyDescent="0.2">
      <c r="A29" s="19" t="s">
        <v>150</v>
      </c>
      <c r="B29" s="81">
        <v>1529955.85</v>
      </c>
      <c r="C29" s="99">
        <v>2601360.0500000003</v>
      </c>
      <c r="D29" s="99">
        <v>3594256.21</v>
      </c>
      <c r="E29" s="99">
        <v>3308452.7199999997</v>
      </c>
      <c r="F29" s="99">
        <v>3460196.76</v>
      </c>
      <c r="G29" s="99">
        <v>2516200.0100000002</v>
      </c>
      <c r="H29" s="99">
        <v>2283684.1799999997</v>
      </c>
    </row>
    <row r="30" spans="1:8" ht="20.25" customHeight="1" x14ac:dyDescent="0.2">
      <c r="A30" s="13" t="s">
        <v>152</v>
      </c>
      <c r="B30" s="115">
        <v>0</v>
      </c>
      <c r="C30" s="115">
        <v>0</v>
      </c>
      <c r="D30" s="115">
        <v>0</v>
      </c>
      <c r="E30" s="115">
        <v>0</v>
      </c>
      <c r="F30" s="115">
        <v>0</v>
      </c>
      <c r="G30" s="115">
        <v>0</v>
      </c>
      <c r="H30" s="115">
        <v>0</v>
      </c>
    </row>
    <row r="31" spans="1:8" ht="20.25" customHeight="1" x14ac:dyDescent="0.2">
      <c r="A31" s="13"/>
      <c r="B31" s="115"/>
      <c r="C31" s="205"/>
      <c r="D31" s="205"/>
      <c r="E31" s="205"/>
      <c r="F31" s="205"/>
      <c r="G31" s="205"/>
      <c r="H31" s="205"/>
    </row>
    <row r="32" spans="1:8" ht="20.25" customHeight="1" x14ac:dyDescent="0.2">
      <c r="A32" s="13" t="s">
        <v>155</v>
      </c>
      <c r="B32" s="115"/>
      <c r="C32" s="205"/>
      <c r="D32" s="205"/>
      <c r="E32" s="205"/>
      <c r="F32" s="205"/>
      <c r="G32" s="205"/>
      <c r="H32" s="205"/>
    </row>
    <row r="33" spans="1:8" ht="20.25" customHeight="1" x14ac:dyDescent="0.2">
      <c r="A33" s="13" t="s">
        <v>156</v>
      </c>
      <c r="B33" s="115">
        <v>4293378.5</v>
      </c>
      <c r="C33" s="205">
        <v>4749050.3999999994</v>
      </c>
      <c r="D33" s="205">
        <v>6089326.2000000002</v>
      </c>
      <c r="E33" s="205">
        <v>4658554.7</v>
      </c>
      <c r="F33" s="205">
        <v>4709165.9000000004</v>
      </c>
      <c r="G33" s="205">
        <v>6028108.8200000003</v>
      </c>
      <c r="H33" s="205">
        <v>4014441.2</v>
      </c>
    </row>
    <row r="34" spans="1:8" ht="20.25" customHeight="1" x14ac:dyDescent="0.2">
      <c r="A34" s="19" t="s">
        <v>149</v>
      </c>
      <c r="B34" s="81">
        <v>245229</v>
      </c>
      <c r="C34" s="99">
        <v>460658.99999999907</v>
      </c>
      <c r="D34" s="99">
        <v>402844</v>
      </c>
      <c r="E34" s="99">
        <v>488755.60000000009</v>
      </c>
      <c r="F34" s="99">
        <v>311155</v>
      </c>
      <c r="G34" s="99">
        <v>265842.40000000037</v>
      </c>
      <c r="H34" s="99">
        <v>315588.40000000037</v>
      </c>
    </row>
    <row r="35" spans="1:8" ht="20.25" customHeight="1" x14ac:dyDescent="0.2">
      <c r="A35" s="19" t="s">
        <v>150</v>
      </c>
      <c r="B35" s="81">
        <v>4048149.5</v>
      </c>
      <c r="C35" s="99">
        <v>4288391.4000000004</v>
      </c>
      <c r="D35" s="99">
        <v>5686482.2000000002</v>
      </c>
      <c r="E35" s="99">
        <v>4169799.1</v>
      </c>
      <c r="F35" s="99">
        <v>4398010.9000000004</v>
      </c>
      <c r="G35" s="99">
        <v>5762266.4199999999</v>
      </c>
      <c r="H35" s="99">
        <v>3698852.8</v>
      </c>
    </row>
    <row r="36" spans="1:8" ht="20.25" customHeight="1" x14ac:dyDescent="0.2">
      <c r="A36" s="13" t="s">
        <v>157</v>
      </c>
      <c r="B36" s="115">
        <v>4293378.5</v>
      </c>
      <c r="C36" s="205">
        <v>4749050.3999999994</v>
      </c>
      <c r="D36" s="205">
        <v>6089326.2000000002</v>
      </c>
      <c r="E36" s="205">
        <v>4658554.7</v>
      </c>
      <c r="F36" s="205">
        <v>4709165.9000000004</v>
      </c>
      <c r="G36" s="205">
        <v>6028108.8200000003</v>
      </c>
      <c r="H36" s="205">
        <v>4014441.2</v>
      </c>
    </row>
    <row r="37" spans="1:8" ht="20.25" customHeight="1" x14ac:dyDescent="0.2">
      <c r="A37" s="19" t="s">
        <v>149</v>
      </c>
      <c r="B37" s="81">
        <v>462459.5</v>
      </c>
      <c r="C37" s="99">
        <v>404642.39999999944</v>
      </c>
      <c r="D37" s="99">
        <v>612802.20000000019</v>
      </c>
      <c r="E37" s="99">
        <v>399070.10000000056</v>
      </c>
      <c r="F37" s="99">
        <v>833660.90000000037</v>
      </c>
      <c r="G37" s="99">
        <v>1131654.42</v>
      </c>
      <c r="H37" s="99">
        <v>439968.30000000028</v>
      </c>
    </row>
    <row r="38" spans="1:8" ht="20.25" customHeight="1" x14ac:dyDescent="0.2">
      <c r="A38" s="19" t="s">
        <v>150</v>
      </c>
      <c r="B38" s="81">
        <v>3830919</v>
      </c>
      <c r="C38" s="99">
        <v>4344408</v>
      </c>
      <c r="D38" s="99">
        <v>5476524</v>
      </c>
      <c r="E38" s="99">
        <v>4259484.5999999996</v>
      </c>
      <c r="F38" s="99">
        <v>3875505</v>
      </c>
      <c r="G38" s="99">
        <v>4896454.4000000004</v>
      </c>
      <c r="H38" s="99">
        <v>3574472.9</v>
      </c>
    </row>
    <row r="39" spans="1:8" ht="20.25" customHeight="1" x14ac:dyDescent="0.2">
      <c r="A39" s="13" t="s">
        <v>152</v>
      </c>
      <c r="B39" s="115">
        <v>0</v>
      </c>
      <c r="C39" s="205">
        <f>C36-C33</f>
        <v>0</v>
      </c>
      <c r="D39" s="205">
        <v>0</v>
      </c>
      <c r="E39" s="205">
        <v>0</v>
      </c>
      <c r="F39" s="205">
        <v>0</v>
      </c>
      <c r="G39" s="205">
        <v>0</v>
      </c>
      <c r="H39" s="205">
        <v>0</v>
      </c>
    </row>
    <row r="40" spans="1:8" ht="15" thickBot="1" x14ac:dyDescent="0.25">
      <c r="A40" s="235"/>
      <c r="B40" s="236"/>
      <c r="C40" s="236"/>
      <c r="D40" s="236"/>
      <c r="E40" s="236"/>
      <c r="F40" s="236"/>
      <c r="G40" s="237"/>
      <c r="H40" s="237"/>
    </row>
    <row r="41" spans="1:8" ht="15" thickTop="1" x14ac:dyDescent="0.2">
      <c r="A41" s="271" t="s">
        <v>71</v>
      </c>
      <c r="B41" s="271"/>
      <c r="C41" s="271"/>
      <c r="D41" s="271"/>
      <c r="E41" s="271"/>
      <c r="F41" s="271"/>
      <c r="G41" s="271"/>
      <c r="H41" s="271"/>
    </row>
  </sheetData>
  <mergeCells count="3">
    <mergeCell ref="A1:H1"/>
    <mergeCell ref="A2:H2"/>
    <mergeCell ref="A41:H41"/>
  </mergeCells>
  <pageMargins left="0.7" right="0.7" top="0.75" bottom="0.75" header="0.3" footer="0.3"/>
  <pageSetup paperSize="9" scale="78"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view="pageBreakPreview" zoomScale="120" zoomScaleNormal="100" zoomScaleSheetLayoutView="120" workbookViewId="0">
      <selection activeCell="A26" sqref="A26:A28"/>
    </sheetView>
  </sheetViews>
  <sheetFormatPr defaultRowHeight="14.25" x14ac:dyDescent="0.2"/>
  <cols>
    <col min="1" max="1" width="15.25" customWidth="1"/>
    <col min="2" max="11" width="9.25" customWidth="1"/>
    <col min="12" max="12" width="10.625" bestFit="1" customWidth="1"/>
    <col min="13" max="13" width="12" customWidth="1"/>
  </cols>
  <sheetData>
    <row r="1" spans="1:12" ht="18.75" x14ac:dyDescent="0.2">
      <c r="A1" s="246" t="s">
        <v>17</v>
      </c>
      <c r="B1" s="246"/>
      <c r="C1" s="246"/>
      <c r="D1" s="246"/>
      <c r="E1" s="246"/>
      <c r="F1" s="246"/>
      <c r="G1" s="246"/>
      <c r="H1" s="246"/>
      <c r="I1" s="246"/>
      <c r="J1" s="246"/>
      <c r="K1" s="246"/>
    </row>
    <row r="2" spans="1:12" ht="18.75" x14ac:dyDescent="0.2">
      <c r="A2" s="246" t="s">
        <v>18</v>
      </c>
      <c r="B2" s="246"/>
      <c r="C2" s="246"/>
      <c r="D2" s="246"/>
      <c r="E2" s="246"/>
      <c r="F2" s="246"/>
      <c r="G2" s="246"/>
      <c r="H2" s="246"/>
      <c r="I2" s="246"/>
      <c r="J2" s="246"/>
      <c r="K2" s="246"/>
    </row>
    <row r="3" spans="1:12" x14ac:dyDescent="0.2">
      <c r="A3" s="269"/>
      <c r="B3" s="269"/>
      <c r="C3" s="269"/>
      <c r="D3" s="269"/>
      <c r="E3" s="269"/>
      <c r="F3" s="269"/>
      <c r="G3" s="269"/>
      <c r="H3" s="269"/>
      <c r="I3" s="269"/>
      <c r="J3" s="269"/>
      <c r="K3" s="269"/>
    </row>
    <row r="4" spans="1:12" ht="16.5" thickBot="1" x14ac:dyDescent="0.25">
      <c r="A4" s="259" t="s">
        <v>185</v>
      </c>
      <c r="B4" s="259"/>
      <c r="C4" s="259"/>
      <c r="D4" s="259"/>
      <c r="E4" s="259"/>
      <c r="F4" s="270" t="s">
        <v>161</v>
      </c>
      <c r="G4" s="270"/>
      <c r="H4" s="270"/>
      <c r="I4" s="270"/>
      <c r="J4" s="270"/>
      <c r="K4" s="270"/>
    </row>
    <row r="5" spans="1:12" ht="15" thickTop="1" x14ac:dyDescent="0.2">
      <c r="A5" s="264" t="s">
        <v>19</v>
      </c>
      <c r="B5" s="260" t="s">
        <v>20</v>
      </c>
      <c r="C5" s="267"/>
      <c r="D5" s="260" t="s">
        <v>21</v>
      </c>
      <c r="E5" s="267"/>
      <c r="F5" s="260" t="s">
        <v>22</v>
      </c>
      <c r="G5" s="267"/>
      <c r="H5" s="260" t="s">
        <v>23</v>
      </c>
      <c r="I5" s="267"/>
      <c r="J5" s="260" t="s">
        <v>164</v>
      </c>
      <c r="K5" s="261"/>
      <c r="L5" s="238"/>
    </row>
    <row r="6" spans="1:12" ht="15" thickBot="1" x14ac:dyDescent="0.25">
      <c r="A6" s="265"/>
      <c r="B6" s="262" t="s">
        <v>24</v>
      </c>
      <c r="C6" s="268"/>
      <c r="D6" s="262" t="s">
        <v>24</v>
      </c>
      <c r="E6" s="268"/>
      <c r="F6" s="262" t="s">
        <v>24</v>
      </c>
      <c r="G6" s="268"/>
      <c r="H6" s="262" t="s">
        <v>24</v>
      </c>
      <c r="I6" s="263"/>
      <c r="J6" s="262" t="s">
        <v>24</v>
      </c>
      <c r="K6" s="263"/>
    </row>
    <row r="7" spans="1:12" ht="15" thickBot="1" x14ac:dyDescent="0.25">
      <c r="A7" s="266"/>
      <c r="B7" s="129" t="s">
        <v>25</v>
      </c>
      <c r="C7" s="84" t="s">
        <v>26</v>
      </c>
      <c r="D7" s="143" t="s">
        <v>25</v>
      </c>
      <c r="E7" s="17" t="s">
        <v>26</v>
      </c>
      <c r="F7" s="12" t="s">
        <v>25</v>
      </c>
      <c r="G7" s="18" t="s">
        <v>26</v>
      </c>
      <c r="H7" s="12" t="s">
        <v>25</v>
      </c>
      <c r="I7" s="12" t="s">
        <v>26</v>
      </c>
      <c r="J7" s="144" t="s">
        <v>25</v>
      </c>
      <c r="K7" s="12" t="s">
        <v>26</v>
      </c>
    </row>
    <row r="8" spans="1:12" ht="23.25" customHeight="1" thickTop="1" x14ac:dyDescent="0.2">
      <c r="A8" s="19" t="s">
        <v>27</v>
      </c>
      <c r="B8" s="81">
        <v>0</v>
      </c>
      <c r="C8" s="90">
        <v>0</v>
      </c>
      <c r="D8" s="81">
        <v>0</v>
      </c>
      <c r="E8" s="81">
        <v>0</v>
      </c>
      <c r="F8" s="56">
        <v>1783</v>
      </c>
      <c r="G8" s="56">
        <v>1773</v>
      </c>
      <c r="H8" s="57">
        <v>1225.5</v>
      </c>
      <c r="I8" s="57">
        <v>1225.5</v>
      </c>
      <c r="J8" s="57">
        <v>345</v>
      </c>
      <c r="K8" s="57">
        <v>345</v>
      </c>
    </row>
    <row r="9" spans="1:12" ht="23.25" customHeight="1" x14ac:dyDescent="0.2">
      <c r="A9" s="19" t="s">
        <v>29</v>
      </c>
      <c r="B9" s="81">
        <v>68</v>
      </c>
      <c r="C9" s="91">
        <v>47.5</v>
      </c>
      <c r="D9" s="81">
        <v>0</v>
      </c>
      <c r="E9" s="81">
        <v>0</v>
      </c>
      <c r="F9" s="57">
        <v>0</v>
      </c>
      <c r="G9" s="57">
        <v>0</v>
      </c>
      <c r="H9" s="57">
        <v>757.6</v>
      </c>
      <c r="I9" s="57">
        <v>757.6</v>
      </c>
      <c r="J9" s="57">
        <v>0</v>
      </c>
      <c r="K9" s="57">
        <v>0</v>
      </c>
    </row>
    <row r="10" spans="1:12" ht="23.25" customHeight="1" x14ac:dyDescent="0.2">
      <c r="A10" s="19" t="s">
        <v>30</v>
      </c>
      <c r="B10" s="81">
        <v>88</v>
      </c>
      <c r="C10" s="91">
        <v>88</v>
      </c>
      <c r="D10" s="81">
        <v>203</v>
      </c>
      <c r="E10" s="81">
        <v>203</v>
      </c>
      <c r="F10" s="57">
        <v>869.2</v>
      </c>
      <c r="G10" s="57">
        <v>824.2</v>
      </c>
      <c r="H10" s="57">
        <v>2511</v>
      </c>
      <c r="I10" s="57">
        <v>2393</v>
      </c>
      <c r="J10" s="57">
        <v>0</v>
      </c>
      <c r="K10" s="57">
        <v>0</v>
      </c>
    </row>
    <row r="11" spans="1:12" ht="23.25" customHeight="1" x14ac:dyDescent="0.2">
      <c r="A11" s="19" t="s">
        <v>31</v>
      </c>
      <c r="B11" s="81">
        <v>57.4</v>
      </c>
      <c r="C11" s="91">
        <v>57.4</v>
      </c>
      <c r="D11" s="81">
        <v>99.3</v>
      </c>
      <c r="E11" s="81">
        <v>95.3</v>
      </c>
      <c r="F11" s="57">
        <v>0</v>
      </c>
      <c r="G11" s="57">
        <v>0</v>
      </c>
      <c r="H11" s="57">
        <v>0</v>
      </c>
      <c r="I11" s="57">
        <v>0</v>
      </c>
      <c r="J11" s="57">
        <v>0</v>
      </c>
      <c r="K11" s="57">
        <v>0</v>
      </c>
    </row>
    <row r="12" spans="1:12" ht="23.25" customHeight="1" x14ac:dyDescent="0.2">
      <c r="A12" s="19" t="s">
        <v>32</v>
      </c>
      <c r="B12" s="81">
        <v>15.3</v>
      </c>
      <c r="C12" s="91">
        <v>15.3</v>
      </c>
      <c r="D12" s="81">
        <v>0</v>
      </c>
      <c r="E12" s="81">
        <v>0</v>
      </c>
      <c r="F12" s="57">
        <v>399.6</v>
      </c>
      <c r="G12" s="57">
        <v>384.6</v>
      </c>
      <c r="H12" s="57">
        <v>0</v>
      </c>
      <c r="I12" s="57">
        <v>0</v>
      </c>
      <c r="J12" s="57">
        <v>0</v>
      </c>
      <c r="K12" s="57">
        <v>0</v>
      </c>
    </row>
    <row r="13" spans="1:12" ht="23.25" customHeight="1" x14ac:dyDescent="0.2">
      <c r="A13" s="19" t="s">
        <v>33</v>
      </c>
      <c r="B13" s="81">
        <v>0</v>
      </c>
      <c r="C13" s="91">
        <v>0</v>
      </c>
      <c r="D13" s="81">
        <v>0</v>
      </c>
      <c r="E13" s="81">
        <v>0</v>
      </c>
      <c r="F13" s="57">
        <v>506.5</v>
      </c>
      <c r="G13" s="57">
        <v>506.5</v>
      </c>
      <c r="H13" s="57">
        <v>0</v>
      </c>
      <c r="I13" s="57">
        <v>0</v>
      </c>
      <c r="J13" s="57">
        <v>460</v>
      </c>
      <c r="K13" s="57">
        <v>460</v>
      </c>
    </row>
    <row r="14" spans="1:12" ht="23.25" customHeight="1" x14ac:dyDescent="0.2">
      <c r="A14" s="19" t="s">
        <v>34</v>
      </c>
      <c r="B14" s="81">
        <v>0</v>
      </c>
      <c r="C14" s="91">
        <v>0</v>
      </c>
      <c r="D14" s="81">
        <v>0</v>
      </c>
      <c r="E14" s="81">
        <v>0</v>
      </c>
      <c r="F14" s="57">
        <v>1126.5</v>
      </c>
      <c r="G14" s="57">
        <v>1124.5</v>
      </c>
      <c r="H14" s="57">
        <v>0</v>
      </c>
      <c r="I14" s="57">
        <v>0</v>
      </c>
      <c r="J14" s="57">
        <v>0</v>
      </c>
      <c r="K14" s="57">
        <v>0</v>
      </c>
    </row>
    <row r="15" spans="1:12" ht="23.25" customHeight="1" x14ac:dyDescent="0.2">
      <c r="A15" s="19" t="s">
        <v>35</v>
      </c>
      <c r="B15" s="81">
        <v>244.1</v>
      </c>
      <c r="C15" s="91">
        <v>147</v>
      </c>
      <c r="D15" s="81">
        <v>0</v>
      </c>
      <c r="E15" s="81">
        <v>0</v>
      </c>
      <c r="F15" s="57">
        <v>0</v>
      </c>
      <c r="G15" s="57">
        <v>0</v>
      </c>
      <c r="H15" s="57">
        <v>780.8</v>
      </c>
      <c r="I15" s="57">
        <v>753.3</v>
      </c>
      <c r="J15" s="57"/>
      <c r="K15" s="57"/>
    </row>
    <row r="16" spans="1:12" ht="23.25" customHeight="1" x14ac:dyDescent="0.2">
      <c r="A16" s="19" t="s">
        <v>36</v>
      </c>
      <c r="B16" s="81">
        <v>0</v>
      </c>
      <c r="C16" s="91">
        <v>0</v>
      </c>
      <c r="D16" s="81">
        <v>0</v>
      </c>
      <c r="E16" s="81">
        <v>0</v>
      </c>
      <c r="F16" s="57">
        <v>893.9</v>
      </c>
      <c r="G16" s="57">
        <v>887.9</v>
      </c>
      <c r="H16" s="57">
        <v>0</v>
      </c>
      <c r="I16" s="57">
        <v>0</v>
      </c>
      <c r="J16" s="57"/>
      <c r="K16" s="57"/>
    </row>
    <row r="17" spans="1:13" ht="23.25" customHeight="1" x14ac:dyDescent="0.2">
      <c r="A17" s="19" t="s">
        <v>37</v>
      </c>
      <c r="B17" s="81">
        <v>258.5</v>
      </c>
      <c r="C17" s="91">
        <v>258.5</v>
      </c>
      <c r="D17" s="81">
        <v>0</v>
      </c>
      <c r="E17" s="81">
        <v>0</v>
      </c>
      <c r="F17" s="57">
        <v>254</v>
      </c>
      <c r="G17" s="57">
        <v>251</v>
      </c>
      <c r="H17" s="57">
        <v>0</v>
      </c>
      <c r="I17" s="57">
        <v>0</v>
      </c>
      <c r="J17" s="57"/>
      <c r="K17" s="57"/>
    </row>
    <row r="18" spans="1:13" ht="23.25" customHeight="1" x14ac:dyDescent="0.2">
      <c r="A18" s="19" t="s">
        <v>38</v>
      </c>
      <c r="B18" s="81">
        <v>251.1</v>
      </c>
      <c r="C18" s="91">
        <v>251.1</v>
      </c>
      <c r="D18" s="81">
        <v>0</v>
      </c>
      <c r="E18" s="81">
        <v>0</v>
      </c>
      <c r="F18" s="57">
        <v>428.8</v>
      </c>
      <c r="G18" s="57">
        <v>421.8</v>
      </c>
      <c r="H18" s="57"/>
      <c r="I18" s="57"/>
      <c r="J18" s="57"/>
      <c r="K18" s="57"/>
    </row>
    <row r="19" spans="1:13" ht="23.25" customHeight="1" thickBot="1" x14ac:dyDescent="0.25">
      <c r="A19" s="20" t="s">
        <v>39</v>
      </c>
      <c r="B19" s="81">
        <v>516.29999999999995</v>
      </c>
      <c r="C19" s="92">
        <v>487.6</v>
      </c>
      <c r="D19" s="81">
        <v>624.5</v>
      </c>
      <c r="E19" s="82">
        <v>592.5</v>
      </c>
      <c r="F19" s="59">
        <v>618.20000000000005</v>
      </c>
      <c r="G19" s="59">
        <v>560.79999999999995</v>
      </c>
      <c r="H19" s="59">
        <v>177</v>
      </c>
      <c r="I19" s="59">
        <v>177</v>
      </c>
      <c r="J19" s="59"/>
      <c r="K19" s="59"/>
    </row>
    <row r="20" spans="1:13" ht="23.25" customHeight="1" x14ac:dyDescent="0.2">
      <c r="A20" s="97" t="s">
        <v>40</v>
      </c>
      <c r="B20" s="98"/>
      <c r="C20" s="100"/>
      <c r="D20" s="98"/>
      <c r="E20" s="99"/>
      <c r="F20" s="101"/>
      <c r="G20" s="101"/>
      <c r="H20" s="101"/>
      <c r="I20" s="101"/>
      <c r="J20" s="101"/>
      <c r="K20" s="101"/>
    </row>
    <row r="21" spans="1:13" ht="23.25" customHeight="1" x14ac:dyDescent="0.2">
      <c r="A21" s="102" t="s">
        <v>41</v>
      </c>
      <c r="B21" s="105">
        <f t="shared" ref="B21:G21" si="0">AVERAGE(B8:B19)</f>
        <v>124.89166666666665</v>
      </c>
      <c r="C21" s="105">
        <f t="shared" si="0"/>
        <v>112.7</v>
      </c>
      <c r="D21" s="105">
        <f t="shared" si="0"/>
        <v>77.233333333333334</v>
      </c>
      <c r="E21" s="105">
        <f t="shared" si="0"/>
        <v>74.233333333333334</v>
      </c>
      <c r="F21" s="105">
        <f t="shared" si="0"/>
        <v>573.30833333333328</v>
      </c>
      <c r="G21" s="105">
        <f t="shared" si="0"/>
        <v>561.19166666666661</v>
      </c>
      <c r="H21" s="105">
        <f>AVERAGE(H8:H19)</f>
        <v>495.62727272727278</v>
      </c>
      <c r="I21" s="105">
        <f t="shared" ref="I21" si="1">AVERAGE(I8:I19)</f>
        <v>482.40000000000003</v>
      </c>
      <c r="J21" s="105">
        <f>AVERAGE(J8:J19)</f>
        <v>115</v>
      </c>
      <c r="K21" s="105">
        <f t="shared" ref="K21" si="2">AVERAGE(K8:K19)</f>
        <v>115</v>
      </c>
    </row>
    <row r="22" spans="1:13" ht="23.25" customHeight="1" thickBot="1" x14ac:dyDescent="0.25">
      <c r="A22" s="103" t="s">
        <v>42</v>
      </c>
      <c r="B22" s="106">
        <f t="shared" ref="B22:G22" si="3">+B21/30</f>
        <v>4.1630555555555553</v>
      </c>
      <c r="C22" s="106">
        <f t="shared" si="3"/>
        <v>3.7566666666666668</v>
      </c>
      <c r="D22" s="106">
        <f t="shared" si="3"/>
        <v>2.5744444444444445</v>
      </c>
      <c r="E22" s="106">
        <f t="shared" si="3"/>
        <v>2.4744444444444444</v>
      </c>
      <c r="F22" s="106">
        <f t="shared" si="3"/>
        <v>19.110277777777775</v>
      </c>
      <c r="G22" s="106">
        <f t="shared" si="3"/>
        <v>18.706388888888888</v>
      </c>
      <c r="H22" s="106">
        <f>+H21/30</f>
        <v>16.520909090909093</v>
      </c>
      <c r="I22" s="106">
        <f t="shared" ref="I22" si="4">+I21/30</f>
        <v>16.080000000000002</v>
      </c>
      <c r="J22" s="106">
        <f>+J21/30</f>
        <v>3.8333333333333335</v>
      </c>
      <c r="K22" s="106">
        <f t="shared" ref="K22" si="5">+K21/30</f>
        <v>3.8333333333333335</v>
      </c>
    </row>
    <row r="23" spans="1:13" ht="23.25" customHeight="1" thickTop="1" x14ac:dyDescent="0.2">
      <c r="A23" s="257"/>
      <c r="B23" s="257"/>
      <c r="C23" s="257"/>
      <c r="D23" s="257"/>
      <c r="E23" s="257"/>
      <c r="F23" s="257"/>
      <c r="G23" s="257"/>
      <c r="H23" s="257"/>
      <c r="I23" s="257"/>
      <c r="J23" s="257"/>
      <c r="K23" s="257"/>
    </row>
    <row r="24" spans="1:13" ht="23.25" customHeight="1" x14ac:dyDescent="0.2">
      <c r="A24" s="258"/>
      <c r="B24" s="258"/>
      <c r="C24" s="258"/>
      <c r="D24" s="258"/>
      <c r="E24" s="258"/>
      <c r="F24" s="258"/>
      <c r="G24" s="258"/>
      <c r="H24" s="258"/>
      <c r="I24" s="258"/>
      <c r="J24" s="258"/>
      <c r="K24" s="258"/>
    </row>
    <row r="25" spans="1:13" ht="23.25" customHeight="1" thickBot="1" x14ac:dyDescent="0.25">
      <c r="A25" s="259" t="s">
        <v>186</v>
      </c>
      <c r="B25" s="259"/>
      <c r="C25" s="259"/>
      <c r="D25" s="259"/>
      <c r="E25" s="259"/>
      <c r="F25" s="259"/>
      <c r="G25" s="259"/>
      <c r="H25" s="259"/>
      <c r="I25" s="259"/>
      <c r="J25" s="259"/>
      <c r="K25" s="259"/>
    </row>
    <row r="26" spans="1:13" ht="23.25" customHeight="1" thickTop="1" x14ac:dyDescent="0.2">
      <c r="A26" s="264" t="s">
        <v>19</v>
      </c>
      <c r="B26" s="260" t="s">
        <v>20</v>
      </c>
      <c r="C26" s="267"/>
      <c r="D26" s="260" t="s">
        <v>21</v>
      </c>
      <c r="E26" s="267"/>
      <c r="F26" s="260" t="s">
        <v>22</v>
      </c>
      <c r="G26" s="267"/>
      <c r="H26" s="260" t="s">
        <v>23</v>
      </c>
      <c r="I26" s="261"/>
      <c r="J26" s="260" t="s">
        <v>164</v>
      </c>
      <c r="K26" s="261"/>
    </row>
    <row r="27" spans="1:13" ht="23.25" customHeight="1" thickBot="1" x14ac:dyDescent="0.25">
      <c r="A27" s="265"/>
      <c r="B27" s="262" t="s">
        <v>43</v>
      </c>
      <c r="C27" s="268"/>
      <c r="D27" s="262" t="s">
        <v>43</v>
      </c>
      <c r="E27" s="268"/>
      <c r="F27" s="262" t="s">
        <v>43</v>
      </c>
      <c r="G27" s="268"/>
      <c r="H27" s="262" t="s">
        <v>43</v>
      </c>
      <c r="I27" s="263"/>
      <c r="J27" s="262" t="s">
        <v>43</v>
      </c>
      <c r="K27" s="263"/>
    </row>
    <row r="28" spans="1:13" ht="23.25" customHeight="1" thickBot="1" x14ac:dyDescent="0.25">
      <c r="A28" s="266"/>
      <c r="B28" s="142" t="s">
        <v>25</v>
      </c>
      <c r="C28" s="84" t="s">
        <v>44</v>
      </c>
      <c r="D28" s="143" t="s">
        <v>25</v>
      </c>
      <c r="E28" s="145" t="s">
        <v>44</v>
      </c>
      <c r="F28" s="142" t="s">
        <v>25</v>
      </c>
      <c r="G28" s="84" t="s">
        <v>44</v>
      </c>
      <c r="H28" s="146" t="s">
        <v>25</v>
      </c>
      <c r="I28" s="21" t="s">
        <v>44</v>
      </c>
      <c r="J28" s="146" t="s">
        <v>25</v>
      </c>
      <c r="K28" s="21" t="s">
        <v>44</v>
      </c>
    </row>
    <row r="29" spans="1:13" ht="23.25" customHeight="1" thickTop="1" x14ac:dyDescent="0.2">
      <c r="A29" s="85" t="s">
        <v>27</v>
      </c>
      <c r="B29" s="51">
        <v>4337.1000000000004</v>
      </c>
      <c r="C29" s="94">
        <v>4062.4</v>
      </c>
      <c r="D29" s="51">
        <v>12226</v>
      </c>
      <c r="E29" s="51">
        <v>11285.8</v>
      </c>
      <c r="F29" s="56">
        <v>4476.8999999999996</v>
      </c>
      <c r="G29" s="56">
        <v>2353.4</v>
      </c>
      <c r="H29" s="56">
        <v>3013.9</v>
      </c>
      <c r="I29" s="56">
        <v>2566.9</v>
      </c>
      <c r="J29" s="56">
        <v>29652.3</v>
      </c>
      <c r="K29" s="56">
        <v>29449.65</v>
      </c>
    </row>
    <row r="30" spans="1:13" ht="23.25" customHeight="1" x14ac:dyDescent="0.2">
      <c r="A30" s="83" t="s">
        <v>29</v>
      </c>
      <c r="B30" s="51">
        <v>5966.4</v>
      </c>
      <c r="C30" s="95">
        <v>5802.4</v>
      </c>
      <c r="D30" s="51">
        <v>9787.7000000000007</v>
      </c>
      <c r="E30" s="51">
        <v>9199.4</v>
      </c>
      <c r="F30" s="56">
        <v>4106.8</v>
      </c>
      <c r="G30" s="56">
        <v>3452.3</v>
      </c>
      <c r="H30" s="57">
        <v>6859.7</v>
      </c>
      <c r="I30" s="57">
        <v>6433.4</v>
      </c>
      <c r="J30" s="57">
        <v>25241.75</v>
      </c>
      <c r="K30" s="57">
        <v>23791.7</v>
      </c>
    </row>
    <row r="31" spans="1:13" ht="23.25" customHeight="1" x14ac:dyDescent="0.2">
      <c r="A31" s="83" t="s">
        <v>30</v>
      </c>
      <c r="B31" s="51">
        <v>4009.5</v>
      </c>
      <c r="C31" s="95">
        <v>3938.6</v>
      </c>
      <c r="D31" s="51">
        <v>8396.9</v>
      </c>
      <c r="E31" s="51">
        <v>8190.1</v>
      </c>
      <c r="F31" s="56">
        <v>3875.5</v>
      </c>
      <c r="G31" s="56">
        <v>3376.1</v>
      </c>
      <c r="H31" s="57">
        <v>3016.9</v>
      </c>
      <c r="I31" s="57">
        <v>3016.9</v>
      </c>
      <c r="J31" s="57">
        <v>27079.95</v>
      </c>
      <c r="K31" s="57">
        <v>26959.9</v>
      </c>
      <c r="L31" s="104"/>
      <c r="M31" s="104"/>
    </row>
    <row r="32" spans="1:13" ht="23.25" customHeight="1" x14ac:dyDescent="0.2">
      <c r="A32" s="83" t="s">
        <v>31</v>
      </c>
      <c r="B32" s="51">
        <v>3513.1</v>
      </c>
      <c r="C32" s="95">
        <v>3312.3</v>
      </c>
      <c r="D32" s="51">
        <v>10429.1</v>
      </c>
      <c r="E32" s="51">
        <v>10076.799999999999</v>
      </c>
      <c r="F32" s="56">
        <v>6884.3</v>
      </c>
      <c r="G32" s="56">
        <v>5894.8</v>
      </c>
      <c r="H32" s="56">
        <v>4125</v>
      </c>
      <c r="I32" s="57">
        <v>3502.5</v>
      </c>
      <c r="J32" s="220">
        <v>17937.05</v>
      </c>
      <c r="K32" s="220">
        <v>17937.05</v>
      </c>
    </row>
    <row r="33" spans="1:11" ht="23.25" customHeight="1" x14ac:dyDescent="0.2">
      <c r="A33" s="83" t="s">
        <v>32</v>
      </c>
      <c r="B33" s="51">
        <v>3947.7</v>
      </c>
      <c r="C33" s="95">
        <v>3895.7</v>
      </c>
      <c r="D33" s="51">
        <v>10810.8</v>
      </c>
      <c r="E33" s="51">
        <v>9744.9</v>
      </c>
      <c r="F33" s="56">
        <v>2504.4</v>
      </c>
      <c r="G33" s="56">
        <v>2313.4</v>
      </c>
      <c r="H33" s="57">
        <v>12170.5</v>
      </c>
      <c r="I33" s="57">
        <v>11995.4</v>
      </c>
      <c r="J33" s="57">
        <v>21511.45</v>
      </c>
      <c r="K33" s="57">
        <v>21054.35</v>
      </c>
    </row>
    <row r="34" spans="1:11" ht="23.25" customHeight="1" x14ac:dyDescent="0.2">
      <c r="A34" s="83" t="s">
        <v>33</v>
      </c>
      <c r="B34" s="51">
        <v>3784.9</v>
      </c>
      <c r="C34" s="95">
        <v>3620.8</v>
      </c>
      <c r="D34" s="51">
        <v>7999.3</v>
      </c>
      <c r="E34" s="51">
        <v>7125.4</v>
      </c>
      <c r="F34" s="56">
        <v>5367</v>
      </c>
      <c r="G34" s="56">
        <v>4971.8</v>
      </c>
      <c r="H34" s="57">
        <v>19140.3</v>
      </c>
      <c r="I34" s="57">
        <v>17873.3</v>
      </c>
      <c r="J34" s="57">
        <v>33492.050000000003</v>
      </c>
      <c r="K34" s="57">
        <v>33486.050000000003</v>
      </c>
    </row>
    <row r="35" spans="1:11" ht="23.25" customHeight="1" x14ac:dyDescent="0.2">
      <c r="A35" s="83" t="s">
        <v>34</v>
      </c>
      <c r="B35" s="51">
        <v>5367.4</v>
      </c>
      <c r="C35" s="95">
        <v>5126.3</v>
      </c>
      <c r="D35" s="51">
        <v>3805</v>
      </c>
      <c r="E35" s="51">
        <v>3159.8</v>
      </c>
      <c r="F35" s="56">
        <v>5074.2</v>
      </c>
      <c r="G35" s="56">
        <v>3803</v>
      </c>
      <c r="H35" s="56">
        <v>17580</v>
      </c>
      <c r="I35" s="57">
        <v>16746.599999999999</v>
      </c>
      <c r="J35" s="56">
        <v>35163.15</v>
      </c>
      <c r="K35" s="57">
        <v>34836.15</v>
      </c>
    </row>
    <row r="36" spans="1:11" ht="23.25" customHeight="1" x14ac:dyDescent="0.2">
      <c r="A36" s="83" t="s">
        <v>35</v>
      </c>
      <c r="B36" s="51">
        <v>4849.6000000000004</v>
      </c>
      <c r="C36" s="95">
        <v>4849.6000000000004</v>
      </c>
      <c r="D36" s="51">
        <v>6699.2</v>
      </c>
      <c r="E36" s="51">
        <v>6699.2</v>
      </c>
      <c r="F36" s="56">
        <v>2663.6</v>
      </c>
      <c r="G36" s="56">
        <v>2343.1999999999998</v>
      </c>
      <c r="H36" s="56">
        <v>11286.15</v>
      </c>
      <c r="I36" s="57">
        <v>11042.45</v>
      </c>
      <c r="J36" s="56">
        <v>16310.9</v>
      </c>
      <c r="K36" s="57">
        <v>15638.25</v>
      </c>
    </row>
    <row r="37" spans="1:11" ht="23.25" customHeight="1" x14ac:dyDescent="0.2">
      <c r="A37" s="83" t="s">
        <v>36</v>
      </c>
      <c r="B37" s="51">
        <v>5772.2</v>
      </c>
      <c r="C37" s="95">
        <v>5553.9</v>
      </c>
      <c r="D37" s="51">
        <v>14252.9</v>
      </c>
      <c r="E37" s="51">
        <v>14152.8</v>
      </c>
      <c r="F37" s="56">
        <v>8606.6</v>
      </c>
      <c r="G37" s="56">
        <v>7909.6</v>
      </c>
      <c r="H37" s="56">
        <v>33281.550000000003</v>
      </c>
      <c r="I37" s="57">
        <v>33251.050000000003</v>
      </c>
      <c r="J37" s="56"/>
      <c r="K37" s="57"/>
    </row>
    <row r="38" spans="1:11" ht="23.25" customHeight="1" x14ac:dyDescent="0.2">
      <c r="A38" s="83" t="s">
        <v>37</v>
      </c>
      <c r="B38" s="51">
        <v>9622.9</v>
      </c>
      <c r="C38" s="95">
        <v>9245.7999999999993</v>
      </c>
      <c r="D38" s="51">
        <v>16310.1</v>
      </c>
      <c r="E38" s="51">
        <v>16150</v>
      </c>
      <c r="F38" s="56">
        <v>4584.6000000000004</v>
      </c>
      <c r="G38" s="56">
        <v>4266.3999999999996</v>
      </c>
      <c r="H38" s="56">
        <v>19206</v>
      </c>
      <c r="I38" s="57">
        <v>18798.599999999999</v>
      </c>
      <c r="J38" s="56"/>
      <c r="K38" s="57"/>
    </row>
    <row r="39" spans="1:11" ht="23.25" customHeight="1" x14ac:dyDescent="0.2">
      <c r="A39" s="83" t="s">
        <v>38</v>
      </c>
      <c r="B39" s="51">
        <v>10651.9</v>
      </c>
      <c r="C39" s="95">
        <v>10523.9</v>
      </c>
      <c r="D39" s="51">
        <v>14225.9</v>
      </c>
      <c r="E39" s="51">
        <v>14149.9</v>
      </c>
      <c r="F39" s="56">
        <v>4061.4</v>
      </c>
      <c r="G39" s="56">
        <v>4039.4</v>
      </c>
      <c r="H39" s="56">
        <v>24040.5</v>
      </c>
      <c r="I39" s="57">
        <v>23464.6</v>
      </c>
      <c r="J39" s="56"/>
      <c r="K39" s="57"/>
    </row>
    <row r="40" spans="1:11" ht="23.25" customHeight="1" thickBot="1" x14ac:dyDescent="0.25">
      <c r="A40" s="86" t="s">
        <v>39</v>
      </c>
      <c r="B40" s="52">
        <v>8937.2999999999993</v>
      </c>
      <c r="C40" s="96">
        <v>8561.7999999999993</v>
      </c>
      <c r="D40" s="52">
        <v>3283</v>
      </c>
      <c r="E40" s="52">
        <v>3188.2</v>
      </c>
      <c r="F40" s="58">
        <v>12548.6</v>
      </c>
      <c r="G40" s="58">
        <v>12459.3</v>
      </c>
      <c r="H40" s="58">
        <v>27067.5</v>
      </c>
      <c r="I40" s="58">
        <v>27062.5</v>
      </c>
      <c r="J40" s="58"/>
      <c r="K40" s="58"/>
    </row>
    <row r="41" spans="1:11" ht="23.25" customHeight="1" x14ac:dyDescent="0.2">
      <c r="A41" s="87" t="s">
        <v>40</v>
      </c>
      <c r="B41" s="81"/>
      <c r="C41" s="93"/>
      <c r="D41" s="81"/>
      <c r="E41" s="81"/>
      <c r="F41" s="57"/>
      <c r="G41" s="57"/>
      <c r="H41" s="57"/>
      <c r="I41" s="57"/>
      <c r="J41" s="57"/>
      <c r="K41" s="57"/>
    </row>
    <row r="42" spans="1:11" ht="23.25" customHeight="1" x14ac:dyDescent="0.2">
      <c r="A42" s="83" t="s">
        <v>41</v>
      </c>
      <c r="B42" s="70">
        <f t="shared" ref="B42:G42" si="6">AVERAGE(B29:B40)</f>
        <v>5896.666666666667</v>
      </c>
      <c r="C42" s="70">
        <f t="shared" si="6"/>
        <v>5707.791666666667</v>
      </c>
      <c r="D42" s="70">
        <f t="shared" si="6"/>
        <v>9852.1583333333328</v>
      </c>
      <c r="E42" s="70">
        <f t="shared" si="6"/>
        <v>9426.8583333333318</v>
      </c>
      <c r="F42" s="70">
        <f t="shared" si="6"/>
        <v>5396.1583333333338</v>
      </c>
      <c r="G42" s="70">
        <f t="shared" si="6"/>
        <v>4765.2250000000013</v>
      </c>
      <c r="H42" s="70">
        <f>AVERAGE(H29:H40)</f>
        <v>15065.666666666666</v>
      </c>
      <c r="I42" s="70">
        <f>AVERAGE(I29:I40)</f>
        <v>14646.183333333334</v>
      </c>
      <c r="J42" s="70">
        <f>AVERAGE(J29:J40)</f>
        <v>25798.574999999997</v>
      </c>
      <c r="K42" s="70">
        <f>AVERAGE(K29:K40)</f>
        <v>25394.137500000001</v>
      </c>
    </row>
    <row r="43" spans="1:11" ht="23.25" customHeight="1" thickBot="1" x14ac:dyDescent="0.25">
      <c r="A43" s="88" t="s">
        <v>42</v>
      </c>
      <c r="B43" s="107">
        <f t="shared" ref="B43:G43" si="7">B42/30</f>
        <v>196.55555555555557</v>
      </c>
      <c r="C43" s="107">
        <f t="shared" si="7"/>
        <v>190.25972222222222</v>
      </c>
      <c r="D43" s="107">
        <f t="shared" si="7"/>
        <v>328.40527777777777</v>
      </c>
      <c r="E43" s="107">
        <f t="shared" si="7"/>
        <v>314.22861111111104</v>
      </c>
      <c r="F43" s="107">
        <f t="shared" si="7"/>
        <v>179.87194444444447</v>
      </c>
      <c r="G43" s="107">
        <f t="shared" si="7"/>
        <v>158.84083333333336</v>
      </c>
      <c r="H43" s="107">
        <f>H42/30</f>
        <v>502.18888888888887</v>
      </c>
      <c r="I43" s="107">
        <f>I42/30</f>
        <v>488.20611111111117</v>
      </c>
      <c r="J43" s="107">
        <f>J42/30</f>
        <v>859.95249999999987</v>
      </c>
      <c r="K43" s="107">
        <f t="shared" ref="K43" si="8">K42/30</f>
        <v>846.47125000000005</v>
      </c>
    </row>
    <row r="44" spans="1:11" ht="15" thickTop="1" x14ac:dyDescent="0.2">
      <c r="A44" s="256" t="s">
        <v>45</v>
      </c>
      <c r="B44" s="256"/>
      <c r="C44" s="256"/>
      <c r="D44" s="256"/>
      <c r="E44" s="256"/>
      <c r="F44" s="256"/>
      <c r="G44" s="256"/>
      <c r="H44" s="256"/>
      <c r="I44" s="256"/>
      <c r="J44" s="256"/>
      <c r="K44" s="256"/>
    </row>
    <row r="45" spans="1:11" x14ac:dyDescent="0.2">
      <c r="J45" s="104"/>
      <c r="K45" s="104"/>
    </row>
  </sheetData>
  <mergeCells count="31">
    <mergeCell ref="A5:A7"/>
    <mergeCell ref="H5:I5"/>
    <mergeCell ref="A1:K1"/>
    <mergeCell ref="A2:K2"/>
    <mergeCell ref="A3:K3"/>
    <mergeCell ref="A4:E4"/>
    <mergeCell ref="F4:K4"/>
    <mergeCell ref="J5:K5"/>
    <mergeCell ref="H6:I6"/>
    <mergeCell ref="J6:K6"/>
    <mergeCell ref="B5:C5"/>
    <mergeCell ref="B6:C6"/>
    <mergeCell ref="D5:E5"/>
    <mergeCell ref="D6:E6"/>
    <mergeCell ref="F5:G5"/>
    <mergeCell ref="F6:G6"/>
    <mergeCell ref="A44:K44"/>
    <mergeCell ref="A23:K23"/>
    <mergeCell ref="A24:K24"/>
    <mergeCell ref="A25:K25"/>
    <mergeCell ref="J26:K26"/>
    <mergeCell ref="H27:I27"/>
    <mergeCell ref="J27:K27"/>
    <mergeCell ref="A26:A28"/>
    <mergeCell ref="H26:I26"/>
    <mergeCell ref="B26:C26"/>
    <mergeCell ref="B27:C27"/>
    <mergeCell ref="D26:E26"/>
    <mergeCell ref="D27:E27"/>
    <mergeCell ref="F26:G26"/>
    <mergeCell ref="F27:G27"/>
  </mergeCells>
  <pageMargins left="0.7" right="0.7" top="0.75" bottom="0.75" header="0.3" footer="0.3"/>
  <pageSetup paperSize="9" scale="74"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topLeftCell="A25" zoomScaleNormal="100" zoomScaleSheetLayoutView="100" workbookViewId="0">
      <selection activeCell="J36" sqref="J36:K36"/>
    </sheetView>
  </sheetViews>
  <sheetFormatPr defaultColWidth="9.125" defaultRowHeight="14.25" x14ac:dyDescent="0.2"/>
  <cols>
    <col min="1" max="1" width="8.75" style="7" bestFit="1" customWidth="1"/>
    <col min="2" max="11" width="12.75" style="7" customWidth="1"/>
    <col min="12" max="16384" width="9.125" style="7"/>
  </cols>
  <sheetData>
    <row r="1" spans="1:11" ht="18.75" x14ac:dyDescent="0.2">
      <c r="A1" s="246" t="s">
        <v>46</v>
      </c>
      <c r="B1" s="246"/>
      <c r="C1" s="246"/>
      <c r="D1" s="246"/>
      <c r="E1" s="246"/>
      <c r="F1" s="246"/>
      <c r="G1" s="246"/>
      <c r="H1" s="246"/>
      <c r="I1" s="246"/>
      <c r="J1" s="246"/>
      <c r="K1" s="246"/>
    </row>
    <row r="2" spans="1:11" x14ac:dyDescent="0.2">
      <c r="A2" s="281"/>
      <c r="B2" s="281"/>
      <c r="C2" s="281"/>
      <c r="D2" s="281"/>
      <c r="E2" s="281"/>
      <c r="F2" s="281"/>
      <c r="G2" s="281"/>
      <c r="H2" s="281"/>
      <c r="I2" s="281"/>
      <c r="J2" s="281"/>
      <c r="K2" s="281"/>
    </row>
    <row r="3" spans="1:11" ht="16.5" thickBot="1" x14ac:dyDescent="0.25">
      <c r="A3" s="259" t="s">
        <v>47</v>
      </c>
      <c r="B3" s="259"/>
      <c r="C3" s="259"/>
      <c r="D3" s="259"/>
      <c r="E3" s="259"/>
      <c r="F3" s="259"/>
      <c r="G3" s="259"/>
      <c r="H3" s="282" t="s">
        <v>1</v>
      </c>
      <c r="I3" s="282"/>
      <c r="J3" s="282"/>
      <c r="K3" s="282"/>
    </row>
    <row r="4" spans="1:11" ht="15.75" thickTop="1" thickBot="1" x14ac:dyDescent="0.25">
      <c r="A4" s="275" t="s">
        <v>19</v>
      </c>
      <c r="B4" s="277" t="s">
        <v>20</v>
      </c>
      <c r="C4" s="280"/>
      <c r="D4" s="277" t="s">
        <v>21</v>
      </c>
      <c r="E4" s="280"/>
      <c r="F4" s="277" t="s">
        <v>22</v>
      </c>
      <c r="G4" s="280"/>
      <c r="H4" s="277" t="s">
        <v>23</v>
      </c>
      <c r="I4" s="278"/>
      <c r="J4" s="277" t="s">
        <v>164</v>
      </c>
      <c r="K4" s="278"/>
    </row>
    <row r="5" spans="1:11" ht="30" customHeight="1" thickBot="1" x14ac:dyDescent="0.25">
      <c r="A5" s="276"/>
      <c r="B5" s="75" t="s">
        <v>48</v>
      </c>
      <c r="C5" s="75" t="s">
        <v>49</v>
      </c>
      <c r="D5" s="75" t="s">
        <v>48</v>
      </c>
      <c r="E5" s="75" t="s">
        <v>49</v>
      </c>
      <c r="F5" s="75" t="s">
        <v>48</v>
      </c>
      <c r="G5" s="75" t="s">
        <v>49</v>
      </c>
      <c r="H5" s="75" t="s">
        <v>48</v>
      </c>
      <c r="I5" s="75" t="s">
        <v>49</v>
      </c>
      <c r="J5" s="75" t="s">
        <v>48</v>
      </c>
      <c r="K5" s="206" t="s">
        <v>49</v>
      </c>
    </row>
    <row r="6" spans="1:11" x14ac:dyDescent="0.2">
      <c r="A6" s="2"/>
      <c r="B6" s="11"/>
      <c r="C6" s="11"/>
      <c r="D6" s="11"/>
      <c r="E6" s="11"/>
      <c r="F6" s="11"/>
      <c r="G6" s="11"/>
      <c r="H6" s="11"/>
      <c r="I6" s="11"/>
      <c r="J6" s="11"/>
      <c r="K6" s="11"/>
    </row>
    <row r="7" spans="1:11" ht="29.25" customHeight="1" x14ac:dyDescent="0.2">
      <c r="A7" s="23" t="s">
        <v>27</v>
      </c>
      <c r="B7" s="81">
        <v>32900</v>
      </c>
      <c r="C7" s="81">
        <v>0</v>
      </c>
      <c r="D7" s="81">
        <v>249600</v>
      </c>
      <c r="E7" s="81">
        <v>0</v>
      </c>
      <c r="F7" s="108">
        <v>420750</v>
      </c>
      <c r="G7" s="108">
        <v>3838450</v>
      </c>
      <c r="H7" s="81">
        <v>324100</v>
      </c>
      <c r="I7" s="81">
        <v>5290100</v>
      </c>
      <c r="J7" s="81">
        <v>912100</v>
      </c>
      <c r="K7" s="81">
        <v>5081650</v>
      </c>
    </row>
    <row r="8" spans="1:11" ht="29.25" customHeight="1" x14ac:dyDescent="0.2">
      <c r="A8" s="23" t="s">
        <v>29</v>
      </c>
      <c r="B8" s="81">
        <v>154700</v>
      </c>
      <c r="C8" s="81">
        <v>77500</v>
      </c>
      <c r="D8" s="81">
        <v>96500</v>
      </c>
      <c r="E8" s="81">
        <v>10000</v>
      </c>
      <c r="F8" s="81">
        <v>496350</v>
      </c>
      <c r="G8" s="81">
        <v>63300</v>
      </c>
      <c r="H8" s="81">
        <v>1906950</v>
      </c>
      <c r="I8" s="81">
        <v>5828500</v>
      </c>
      <c r="J8" s="81">
        <v>1765750</v>
      </c>
      <c r="K8" s="81">
        <v>6684750</v>
      </c>
    </row>
    <row r="9" spans="1:11" ht="29.25" customHeight="1" x14ac:dyDescent="0.2">
      <c r="A9" s="23" t="s">
        <v>30</v>
      </c>
      <c r="B9" s="81">
        <v>25300</v>
      </c>
      <c r="C9" s="81">
        <v>169250</v>
      </c>
      <c r="D9" s="81">
        <v>214465</v>
      </c>
      <c r="E9" s="81">
        <v>117500</v>
      </c>
      <c r="F9" s="81">
        <v>338700</v>
      </c>
      <c r="G9" s="81">
        <v>635750</v>
      </c>
      <c r="H9" s="81">
        <v>876150</v>
      </c>
      <c r="I9" s="81">
        <v>13180100</v>
      </c>
      <c r="J9" s="81">
        <v>1435980</v>
      </c>
      <c r="K9" s="81">
        <v>6297900</v>
      </c>
    </row>
    <row r="10" spans="1:11" ht="29.25" customHeight="1" x14ac:dyDescent="0.2">
      <c r="A10" s="23" t="s">
        <v>31</v>
      </c>
      <c r="B10" s="81">
        <v>20500</v>
      </c>
      <c r="C10" s="81">
        <v>34500</v>
      </c>
      <c r="D10" s="81">
        <v>0</v>
      </c>
      <c r="E10" s="81">
        <v>23900</v>
      </c>
      <c r="F10" s="81">
        <v>378350</v>
      </c>
      <c r="G10" s="81">
        <v>40500</v>
      </c>
      <c r="H10" s="81">
        <v>1795190</v>
      </c>
      <c r="I10" s="81">
        <v>4950050</v>
      </c>
      <c r="J10" s="81">
        <v>2192100</v>
      </c>
      <c r="K10" s="81">
        <v>6297950</v>
      </c>
    </row>
    <row r="11" spans="1:11" ht="29.25" customHeight="1" x14ac:dyDescent="0.2">
      <c r="A11" s="23" t="s">
        <v>32</v>
      </c>
      <c r="B11" s="81">
        <v>11000</v>
      </c>
      <c r="C11" s="81">
        <v>58900</v>
      </c>
      <c r="D11" s="81">
        <v>315450</v>
      </c>
      <c r="E11" s="81">
        <v>13000</v>
      </c>
      <c r="F11" s="81">
        <v>147550</v>
      </c>
      <c r="G11" s="81">
        <v>73750</v>
      </c>
      <c r="H11" s="81">
        <v>938400</v>
      </c>
      <c r="I11" s="81">
        <v>3640100</v>
      </c>
      <c r="J11" s="81">
        <v>1858510</v>
      </c>
      <c r="K11" s="81">
        <v>3256300</v>
      </c>
    </row>
    <row r="12" spans="1:11" ht="29.25" customHeight="1" x14ac:dyDescent="0.2">
      <c r="A12" s="23" t="s">
        <v>33</v>
      </c>
      <c r="B12" s="81">
        <v>73500</v>
      </c>
      <c r="C12" s="81">
        <v>78500</v>
      </c>
      <c r="D12" s="81">
        <v>474013</v>
      </c>
      <c r="E12" s="81">
        <v>419700</v>
      </c>
      <c r="F12" s="81" t="s">
        <v>50</v>
      </c>
      <c r="G12" s="81">
        <v>1752250</v>
      </c>
      <c r="H12" s="81">
        <v>1882700</v>
      </c>
      <c r="I12" s="81">
        <v>5983000</v>
      </c>
      <c r="J12" s="81">
        <f>SUM([1]Corridor!$C$1857:$C$1877)</f>
        <v>5367850</v>
      </c>
      <c r="K12" s="81">
        <f>SUM([1]Corridor!$E$1857:$E$1877)</f>
        <v>6978850</v>
      </c>
    </row>
    <row r="13" spans="1:11" ht="29.25" customHeight="1" x14ac:dyDescent="0.2">
      <c r="A13" s="23" t="s">
        <v>34</v>
      </c>
      <c r="B13" s="81">
        <v>30325</v>
      </c>
      <c r="C13" s="81">
        <v>30500</v>
      </c>
      <c r="D13" s="81">
        <v>106150</v>
      </c>
      <c r="E13" s="81">
        <v>260300</v>
      </c>
      <c r="F13" s="81">
        <v>615650</v>
      </c>
      <c r="G13" s="81">
        <v>2338800</v>
      </c>
      <c r="H13" s="81">
        <v>2527850</v>
      </c>
      <c r="I13" s="81">
        <v>11078540</v>
      </c>
      <c r="J13" s="81">
        <v>1850550</v>
      </c>
      <c r="K13" s="81">
        <v>10301600</v>
      </c>
    </row>
    <row r="14" spans="1:11" ht="29.25" customHeight="1" x14ac:dyDescent="0.2">
      <c r="A14" s="23" t="s">
        <v>35</v>
      </c>
      <c r="B14" s="81">
        <v>75800</v>
      </c>
      <c r="C14" s="81">
        <v>72000</v>
      </c>
      <c r="D14" s="81">
        <v>56150</v>
      </c>
      <c r="E14" s="81">
        <v>32500</v>
      </c>
      <c r="F14" s="81">
        <v>412650</v>
      </c>
      <c r="G14" s="81">
        <v>722600</v>
      </c>
      <c r="H14" s="81">
        <v>526150</v>
      </c>
      <c r="I14" s="81">
        <v>6495550</v>
      </c>
      <c r="J14" s="81">
        <f>+SUM([2]Corridor!$C$1902:$C$1914)</f>
        <v>1808950</v>
      </c>
      <c r="K14" s="81">
        <f>SUM([2]Corridor!$E$1902:$E$1918)</f>
        <v>3696900</v>
      </c>
    </row>
    <row r="15" spans="1:11" ht="29.25" customHeight="1" x14ac:dyDescent="0.2">
      <c r="A15" s="23" t="s">
        <v>36</v>
      </c>
      <c r="B15" s="81">
        <v>32100</v>
      </c>
      <c r="C15" s="81">
        <v>142800</v>
      </c>
      <c r="D15" s="81">
        <v>469350</v>
      </c>
      <c r="E15" s="81">
        <v>647550</v>
      </c>
      <c r="F15" s="81">
        <v>212225</v>
      </c>
      <c r="G15" s="81">
        <v>2233500</v>
      </c>
      <c r="H15" s="81">
        <v>783200</v>
      </c>
      <c r="I15" s="81">
        <v>4421750</v>
      </c>
      <c r="J15" s="81"/>
      <c r="K15" s="81"/>
    </row>
    <row r="16" spans="1:11" ht="29.25" customHeight="1" x14ac:dyDescent="0.2">
      <c r="A16" s="23" t="s">
        <v>37</v>
      </c>
      <c r="B16" s="81">
        <v>135600</v>
      </c>
      <c r="C16" s="81">
        <v>78000</v>
      </c>
      <c r="D16" s="81">
        <v>316850</v>
      </c>
      <c r="E16" s="81">
        <v>974800</v>
      </c>
      <c r="F16" s="81">
        <v>1028800</v>
      </c>
      <c r="G16" s="81">
        <v>488750</v>
      </c>
      <c r="H16" s="81">
        <v>1501700</v>
      </c>
      <c r="I16" s="81">
        <v>3122200</v>
      </c>
      <c r="J16" s="81"/>
      <c r="K16" s="81"/>
    </row>
    <row r="17" spans="1:11" ht="29.25" customHeight="1" x14ac:dyDescent="0.2">
      <c r="A17" s="23" t="s">
        <v>38</v>
      </c>
      <c r="B17" s="81">
        <v>50400</v>
      </c>
      <c r="C17" s="81">
        <v>55100</v>
      </c>
      <c r="D17" s="81">
        <v>180600</v>
      </c>
      <c r="E17" s="81">
        <v>663950</v>
      </c>
      <c r="F17" s="81">
        <v>833250</v>
      </c>
      <c r="G17" s="81">
        <v>3266300</v>
      </c>
      <c r="H17" s="81">
        <v>904350</v>
      </c>
      <c r="I17" s="81">
        <v>3416200</v>
      </c>
      <c r="J17" s="81"/>
      <c r="K17" s="81"/>
    </row>
    <row r="18" spans="1:11" ht="29.25" customHeight="1" x14ac:dyDescent="0.2">
      <c r="A18" s="23" t="s">
        <v>39</v>
      </c>
      <c r="B18" s="81">
        <v>204500</v>
      </c>
      <c r="C18" s="81">
        <v>301300</v>
      </c>
      <c r="D18" s="81">
        <v>527050</v>
      </c>
      <c r="E18" s="81" t="s">
        <v>51</v>
      </c>
      <c r="F18" s="81">
        <v>1209100</v>
      </c>
      <c r="G18" s="81">
        <v>2856500</v>
      </c>
      <c r="H18" s="81">
        <v>929000</v>
      </c>
      <c r="I18" s="81">
        <v>4141200</v>
      </c>
      <c r="J18" s="81"/>
      <c r="K18" s="81"/>
    </row>
    <row r="19" spans="1:11" ht="29.25" customHeight="1" thickBot="1" x14ac:dyDescent="0.25">
      <c r="A19" s="5"/>
      <c r="B19" s="6"/>
      <c r="C19" s="6"/>
      <c r="D19" s="6"/>
      <c r="E19" s="6"/>
      <c r="F19" s="6"/>
      <c r="G19" s="6"/>
      <c r="H19" s="6"/>
      <c r="I19" s="6"/>
      <c r="J19" s="6"/>
      <c r="K19" s="6"/>
    </row>
    <row r="20" spans="1:11" ht="29.25" customHeight="1" x14ac:dyDescent="0.2">
      <c r="A20" s="24" t="s">
        <v>40</v>
      </c>
      <c r="B20" s="11"/>
      <c r="C20" s="11"/>
      <c r="D20" s="11"/>
      <c r="E20" s="11"/>
      <c r="F20" s="11"/>
      <c r="G20" s="11"/>
      <c r="H20" s="11"/>
      <c r="I20" s="11"/>
      <c r="J20" s="11"/>
      <c r="K20" s="11"/>
    </row>
    <row r="21" spans="1:11" ht="29.25" customHeight="1" x14ac:dyDescent="0.2">
      <c r="A21" s="23" t="s">
        <v>41</v>
      </c>
      <c r="B21" s="69">
        <f t="shared" ref="B21:I21" si="0">+AVERAGE(B7:B18)</f>
        <v>70552.083333333328</v>
      </c>
      <c r="C21" s="69">
        <f t="shared" si="0"/>
        <v>91529.166666666672</v>
      </c>
      <c r="D21" s="69">
        <f t="shared" si="0"/>
        <v>250514.83333333334</v>
      </c>
      <c r="E21" s="69">
        <f t="shared" si="0"/>
        <v>287563.63636363635</v>
      </c>
      <c r="F21" s="69">
        <f t="shared" si="0"/>
        <v>553943.18181818177</v>
      </c>
      <c r="G21" s="69">
        <f t="shared" si="0"/>
        <v>1525870.8333333333</v>
      </c>
      <c r="H21" s="69">
        <f t="shared" si="0"/>
        <v>1241311.6666666667</v>
      </c>
      <c r="I21" s="69">
        <f t="shared" si="0"/>
        <v>5962274.166666667</v>
      </c>
      <c r="J21" s="69">
        <f>+AVERAGE(J7:J18)</f>
        <v>2148973.75</v>
      </c>
      <c r="K21" s="69">
        <f>+AVERAGE(K7:K18)</f>
        <v>6074487.5</v>
      </c>
    </row>
    <row r="22" spans="1:11" ht="29.25" customHeight="1" thickBot="1" x14ac:dyDescent="0.25">
      <c r="A22" s="25" t="s">
        <v>42</v>
      </c>
      <c r="B22" s="109">
        <f t="shared" ref="B22:I22" si="1">+B21/30</f>
        <v>2351.7361111111109</v>
      </c>
      <c r="C22" s="109">
        <f t="shared" si="1"/>
        <v>3050.9722222222222</v>
      </c>
      <c r="D22" s="109">
        <f t="shared" si="1"/>
        <v>8350.4944444444445</v>
      </c>
      <c r="E22" s="109">
        <f t="shared" si="1"/>
        <v>9585.454545454546</v>
      </c>
      <c r="F22" s="109">
        <f t="shared" si="1"/>
        <v>18464.772727272724</v>
      </c>
      <c r="G22" s="109">
        <f t="shared" si="1"/>
        <v>50862.361111111109</v>
      </c>
      <c r="H22" s="109">
        <f t="shared" si="1"/>
        <v>41377.055555555555</v>
      </c>
      <c r="I22" s="109">
        <f t="shared" si="1"/>
        <v>198742.47222222222</v>
      </c>
      <c r="J22" s="109">
        <f>+J21/30</f>
        <v>71632.458333333328</v>
      </c>
      <c r="K22" s="109">
        <f>+K21/30</f>
        <v>202482.91666666666</v>
      </c>
    </row>
    <row r="23" spans="1:11" ht="29.25" customHeight="1" thickTop="1" x14ac:dyDescent="0.2">
      <c r="A23" s="2"/>
      <c r="B23" s="2"/>
      <c r="C23" s="29"/>
      <c r="D23" s="2"/>
      <c r="E23" s="29"/>
      <c r="F23" s="2"/>
      <c r="G23" s="2"/>
      <c r="H23" s="2"/>
      <c r="I23" s="2"/>
      <c r="J23" s="2"/>
      <c r="K23" s="2"/>
    </row>
    <row r="24" spans="1:11" ht="29.25" customHeight="1" x14ac:dyDescent="0.2">
      <c r="A24" s="246" t="s">
        <v>52</v>
      </c>
      <c r="B24" s="246"/>
      <c r="C24" s="246"/>
      <c r="D24" s="246"/>
      <c r="E24" s="246"/>
      <c r="F24" s="246"/>
      <c r="G24" s="246"/>
      <c r="H24" s="246"/>
      <c r="I24" s="246"/>
      <c r="J24" s="246"/>
      <c r="K24" s="246"/>
    </row>
    <row r="25" spans="1:11" ht="29.25" customHeight="1" thickBot="1" x14ac:dyDescent="0.25">
      <c r="A25" s="30"/>
      <c r="B25" s="273"/>
      <c r="C25" s="273"/>
      <c r="D25" s="273"/>
      <c r="E25" s="273"/>
      <c r="F25" s="273"/>
      <c r="G25" s="273"/>
      <c r="H25" s="273"/>
      <c r="I25" s="273"/>
      <c r="J25" s="274" t="s">
        <v>53</v>
      </c>
      <c r="K25" s="274"/>
    </row>
    <row r="26" spans="1:11" ht="29.25" customHeight="1" thickTop="1" thickBot="1" x14ac:dyDescent="0.25">
      <c r="A26" s="275" t="s">
        <v>19</v>
      </c>
      <c r="B26" s="277" t="s">
        <v>20</v>
      </c>
      <c r="C26" s="280"/>
      <c r="D26" s="277" t="s">
        <v>21</v>
      </c>
      <c r="E26" s="280"/>
      <c r="F26" s="277" t="s">
        <v>22</v>
      </c>
      <c r="G26" s="280"/>
      <c r="H26" s="277" t="s">
        <v>23</v>
      </c>
      <c r="I26" s="278"/>
      <c r="J26" s="277" t="s">
        <v>164</v>
      </c>
      <c r="K26" s="278"/>
    </row>
    <row r="27" spans="1:11" ht="29.25" customHeight="1" thickBot="1" x14ac:dyDescent="0.25">
      <c r="A27" s="276"/>
      <c r="B27" s="75" t="s">
        <v>54</v>
      </c>
      <c r="C27" s="75" t="s">
        <v>55</v>
      </c>
      <c r="D27" s="75" t="s">
        <v>54</v>
      </c>
      <c r="E27" s="75" t="s">
        <v>55</v>
      </c>
      <c r="F27" s="75" t="s">
        <v>54</v>
      </c>
      <c r="G27" s="75" t="s">
        <v>55</v>
      </c>
      <c r="H27" s="75" t="s">
        <v>54</v>
      </c>
      <c r="I27" s="75" t="s">
        <v>55</v>
      </c>
      <c r="J27" s="75" t="s">
        <v>54</v>
      </c>
      <c r="K27" s="206" t="s">
        <v>55</v>
      </c>
    </row>
    <row r="28" spans="1:11" ht="29.25" customHeight="1" x14ac:dyDescent="0.2">
      <c r="A28" s="2"/>
      <c r="B28" s="27"/>
      <c r="C28" s="27"/>
      <c r="D28" s="27"/>
      <c r="E28" s="27"/>
      <c r="F28" s="27"/>
      <c r="G28" s="27"/>
      <c r="H28" s="27"/>
      <c r="I28" s="27"/>
      <c r="J28" s="27"/>
      <c r="K28" s="27"/>
    </row>
    <row r="29" spans="1:11" ht="29.25" customHeight="1" x14ac:dyDescent="0.2">
      <c r="A29" s="23" t="s">
        <v>27</v>
      </c>
      <c r="B29" s="50">
        <v>8</v>
      </c>
      <c r="C29" s="50">
        <v>6</v>
      </c>
      <c r="D29" s="50">
        <v>8</v>
      </c>
      <c r="E29" s="50">
        <v>6</v>
      </c>
      <c r="F29" s="49">
        <v>16</v>
      </c>
      <c r="G29" s="49">
        <v>14</v>
      </c>
      <c r="H29" s="50">
        <v>23</v>
      </c>
      <c r="I29" s="50">
        <v>21</v>
      </c>
      <c r="J29" s="50">
        <v>20.5</v>
      </c>
      <c r="K29" s="50">
        <v>18.5</v>
      </c>
    </row>
    <row r="30" spans="1:11" ht="29.25" customHeight="1" x14ac:dyDescent="0.2">
      <c r="A30" s="23" t="s">
        <v>29</v>
      </c>
      <c r="B30" s="50">
        <v>8</v>
      </c>
      <c r="C30" s="50">
        <v>6</v>
      </c>
      <c r="D30" s="50">
        <v>8</v>
      </c>
      <c r="E30" s="50">
        <v>6</v>
      </c>
      <c r="F30" s="49">
        <v>16</v>
      </c>
      <c r="G30" s="49">
        <v>14</v>
      </c>
      <c r="H30" s="50">
        <v>23</v>
      </c>
      <c r="I30" s="50">
        <v>21</v>
      </c>
      <c r="J30" s="50">
        <v>20.5</v>
      </c>
      <c r="K30" s="50">
        <v>18.5</v>
      </c>
    </row>
    <row r="31" spans="1:11" ht="29.25" customHeight="1" x14ac:dyDescent="0.2">
      <c r="A31" s="23" t="s">
        <v>30</v>
      </c>
      <c r="B31" s="50">
        <v>8</v>
      </c>
      <c r="C31" s="50">
        <v>6</v>
      </c>
      <c r="D31" s="50">
        <v>8.25</v>
      </c>
      <c r="E31" s="50">
        <v>6.25</v>
      </c>
      <c r="F31" s="49">
        <v>16</v>
      </c>
      <c r="G31" s="49">
        <v>14</v>
      </c>
      <c r="H31" s="50">
        <v>23</v>
      </c>
      <c r="I31" s="50">
        <v>21</v>
      </c>
      <c r="J31" s="50">
        <v>18.5</v>
      </c>
      <c r="K31" s="50">
        <v>16.5</v>
      </c>
    </row>
    <row r="32" spans="1:11" ht="29.25" customHeight="1" x14ac:dyDescent="0.2">
      <c r="A32" s="23" t="s">
        <v>31</v>
      </c>
      <c r="B32" s="50">
        <v>8</v>
      </c>
      <c r="C32" s="50">
        <v>6</v>
      </c>
      <c r="D32" s="50">
        <v>8.25</v>
      </c>
      <c r="E32" s="50">
        <v>6.25</v>
      </c>
      <c r="F32" s="49">
        <v>16</v>
      </c>
      <c r="G32" s="49">
        <v>14</v>
      </c>
      <c r="H32" s="50">
        <v>23</v>
      </c>
      <c r="I32" s="50">
        <v>21</v>
      </c>
      <c r="J32" s="50">
        <v>18.5</v>
      </c>
      <c r="K32" s="50">
        <v>16.5</v>
      </c>
    </row>
    <row r="33" spans="1:11" ht="29.25" customHeight="1" x14ac:dyDescent="0.2">
      <c r="A33" s="23" t="s">
        <v>32</v>
      </c>
      <c r="B33" s="50">
        <v>8</v>
      </c>
      <c r="C33" s="50">
        <v>6</v>
      </c>
      <c r="D33" s="50">
        <v>9.75</v>
      </c>
      <c r="E33" s="50">
        <v>7.75</v>
      </c>
      <c r="F33" s="49">
        <v>16</v>
      </c>
      <c r="G33" s="49">
        <v>14</v>
      </c>
      <c r="H33" s="50">
        <v>23</v>
      </c>
      <c r="I33" s="50">
        <v>21</v>
      </c>
      <c r="J33" s="50">
        <v>16</v>
      </c>
      <c r="K33" s="50">
        <v>14</v>
      </c>
    </row>
    <row r="34" spans="1:11" ht="29.25" customHeight="1" x14ac:dyDescent="0.2">
      <c r="A34" s="23" t="s">
        <v>33</v>
      </c>
      <c r="B34" s="50">
        <v>8</v>
      </c>
      <c r="C34" s="50">
        <v>6</v>
      </c>
      <c r="D34" s="50">
        <v>10.75</v>
      </c>
      <c r="E34" s="50">
        <v>8.75</v>
      </c>
      <c r="F34" s="49">
        <v>17</v>
      </c>
      <c r="G34" s="49">
        <v>15</v>
      </c>
      <c r="H34" s="50">
        <v>23</v>
      </c>
      <c r="I34" s="50">
        <v>21</v>
      </c>
      <c r="J34" s="50">
        <v>14</v>
      </c>
      <c r="K34" s="50">
        <v>12</v>
      </c>
    </row>
    <row r="35" spans="1:11" ht="29.25" customHeight="1" x14ac:dyDescent="0.2">
      <c r="A35" s="23" t="s">
        <v>34</v>
      </c>
      <c r="B35" s="50">
        <v>8</v>
      </c>
      <c r="C35" s="50">
        <v>6</v>
      </c>
      <c r="D35" s="50">
        <v>10.75</v>
      </c>
      <c r="E35" s="50">
        <v>8.75</v>
      </c>
      <c r="F35" s="49">
        <v>18</v>
      </c>
      <c r="G35" s="49">
        <v>16</v>
      </c>
      <c r="H35" s="49">
        <v>23</v>
      </c>
      <c r="I35" s="49">
        <v>21</v>
      </c>
      <c r="J35" s="49">
        <v>13</v>
      </c>
      <c r="K35" s="49">
        <v>11</v>
      </c>
    </row>
    <row r="36" spans="1:11" ht="29.25" customHeight="1" x14ac:dyDescent="0.2">
      <c r="A36" s="23" t="s">
        <v>35</v>
      </c>
      <c r="B36" s="50">
        <v>8</v>
      </c>
      <c r="C36" s="50">
        <v>6</v>
      </c>
      <c r="D36" s="50">
        <v>10.75</v>
      </c>
      <c r="E36" s="50">
        <v>8.75</v>
      </c>
      <c r="F36" s="49">
        <v>18</v>
      </c>
      <c r="G36" s="49">
        <v>16</v>
      </c>
      <c r="H36" s="49">
        <v>23</v>
      </c>
      <c r="I36" s="49">
        <v>21</v>
      </c>
      <c r="J36" s="49">
        <v>13</v>
      </c>
      <c r="K36" s="49">
        <v>11</v>
      </c>
    </row>
    <row r="37" spans="1:11" ht="29.25" customHeight="1" x14ac:dyDescent="0.2">
      <c r="A37" s="23" t="s">
        <v>36</v>
      </c>
      <c r="B37" s="50">
        <v>8</v>
      </c>
      <c r="C37" s="50">
        <v>6</v>
      </c>
      <c r="D37" s="50">
        <v>10.75</v>
      </c>
      <c r="E37" s="50">
        <v>8.75</v>
      </c>
      <c r="F37" s="49">
        <v>21</v>
      </c>
      <c r="G37" s="49">
        <v>19</v>
      </c>
      <c r="H37" s="49">
        <v>23</v>
      </c>
      <c r="I37" s="49">
        <v>21</v>
      </c>
      <c r="J37" s="49"/>
      <c r="K37" s="49"/>
    </row>
    <row r="38" spans="1:11" ht="29.25" customHeight="1" x14ac:dyDescent="0.2">
      <c r="A38" s="23" t="s">
        <v>37</v>
      </c>
      <c r="B38" s="50">
        <v>8</v>
      </c>
      <c r="C38" s="50">
        <v>6</v>
      </c>
      <c r="D38" s="50">
        <v>13.25</v>
      </c>
      <c r="E38" s="50">
        <v>11.25</v>
      </c>
      <c r="F38" s="50">
        <v>22</v>
      </c>
      <c r="G38" s="50">
        <v>20</v>
      </c>
      <c r="H38" s="49">
        <v>23</v>
      </c>
      <c r="I38" s="49">
        <v>21</v>
      </c>
      <c r="J38" s="49"/>
      <c r="K38" s="49"/>
    </row>
    <row r="39" spans="1:11" ht="29.25" customHeight="1" x14ac:dyDescent="0.2">
      <c r="A39" s="23" t="s">
        <v>38</v>
      </c>
      <c r="B39" s="50">
        <v>8</v>
      </c>
      <c r="C39" s="50">
        <v>6</v>
      </c>
      <c r="D39" s="50">
        <v>14.75</v>
      </c>
      <c r="E39" s="50">
        <v>12.75</v>
      </c>
      <c r="F39" s="50">
        <v>22</v>
      </c>
      <c r="G39" s="50">
        <v>20</v>
      </c>
      <c r="H39" s="49">
        <v>23</v>
      </c>
      <c r="I39" s="49">
        <v>21</v>
      </c>
      <c r="J39" s="49"/>
      <c r="K39" s="49"/>
    </row>
    <row r="40" spans="1:11" ht="29.25" customHeight="1" x14ac:dyDescent="0.2">
      <c r="A40" s="23" t="s">
        <v>39</v>
      </c>
      <c r="B40" s="50">
        <v>8</v>
      </c>
      <c r="C40" s="50">
        <v>6</v>
      </c>
      <c r="D40" s="50">
        <v>16</v>
      </c>
      <c r="E40" s="50">
        <v>14</v>
      </c>
      <c r="F40" s="50">
        <v>23</v>
      </c>
      <c r="G40" s="50">
        <v>21</v>
      </c>
      <c r="H40" s="49">
        <v>21.5</v>
      </c>
      <c r="I40" s="49">
        <v>19.5</v>
      </c>
      <c r="J40" s="49"/>
      <c r="K40" s="49"/>
    </row>
    <row r="41" spans="1:11" ht="18.75" customHeight="1" thickBot="1" x14ac:dyDescent="0.25">
      <c r="A41" s="28"/>
      <c r="B41" s="28"/>
      <c r="C41" s="16"/>
      <c r="D41" s="28"/>
      <c r="E41" s="16"/>
      <c r="F41" s="28"/>
      <c r="G41" s="28"/>
      <c r="H41" s="28"/>
      <c r="I41" s="28"/>
      <c r="J41" s="28"/>
      <c r="K41" s="28"/>
    </row>
    <row r="42" spans="1:11" ht="18.75" customHeight="1" thickTop="1" x14ac:dyDescent="0.2">
      <c r="A42" s="271" t="s">
        <v>45</v>
      </c>
      <c r="B42" s="271"/>
      <c r="C42" s="271"/>
      <c r="D42" s="271"/>
      <c r="E42" s="271"/>
      <c r="F42" s="271"/>
      <c r="G42" s="271"/>
      <c r="H42" s="271"/>
      <c r="I42" s="271"/>
      <c r="J42" s="271"/>
      <c r="K42" s="271"/>
    </row>
    <row r="43" spans="1:11" ht="18.75" customHeight="1" x14ac:dyDescent="0.2">
      <c r="A43" s="272" t="s">
        <v>160</v>
      </c>
      <c r="B43" s="272"/>
      <c r="C43" s="272"/>
      <c r="D43" s="272"/>
      <c r="E43" s="272"/>
      <c r="F43" s="272"/>
      <c r="G43" s="272"/>
      <c r="H43" s="272"/>
      <c r="I43" s="272"/>
      <c r="J43" s="272"/>
      <c r="K43" s="272"/>
    </row>
    <row r="44" spans="1:11" ht="18.75" customHeight="1" x14ac:dyDescent="0.2">
      <c r="A44" s="279" t="s">
        <v>159</v>
      </c>
      <c r="B44" s="279"/>
      <c r="C44" s="279"/>
      <c r="D44" s="279"/>
      <c r="E44" s="279"/>
      <c r="F44" s="279"/>
      <c r="G44" s="279"/>
      <c r="H44" s="279"/>
      <c r="I44" s="279"/>
      <c r="J44" s="279"/>
      <c r="K44" s="279"/>
    </row>
    <row r="45" spans="1:11" ht="18.75" customHeight="1" x14ac:dyDescent="0.2">
      <c r="A45" s="272" t="s">
        <v>56</v>
      </c>
      <c r="B45" s="272"/>
      <c r="C45" s="272"/>
      <c r="D45" s="272"/>
      <c r="E45" s="272"/>
      <c r="F45" s="272"/>
      <c r="G45" s="272"/>
      <c r="H45" s="272"/>
      <c r="I45" s="272"/>
      <c r="J45" s="272"/>
      <c r="K45" s="272"/>
    </row>
    <row r="46" spans="1:11" ht="18.75" customHeight="1" x14ac:dyDescent="0.2">
      <c r="A46" s="272" t="s">
        <v>57</v>
      </c>
      <c r="B46" s="272"/>
      <c r="C46" s="272"/>
      <c r="D46" s="272"/>
      <c r="E46" s="272"/>
      <c r="F46" s="272"/>
      <c r="G46" s="272"/>
      <c r="H46" s="272"/>
      <c r="I46" s="272"/>
      <c r="J46" s="272"/>
      <c r="K46" s="272"/>
    </row>
  </sheetData>
  <mergeCells count="24">
    <mergeCell ref="A1:K1"/>
    <mergeCell ref="A2:K2"/>
    <mergeCell ref="A3:G3"/>
    <mergeCell ref="H3:K3"/>
    <mergeCell ref="A4:A5"/>
    <mergeCell ref="H4:I4"/>
    <mergeCell ref="J4:K4"/>
    <mergeCell ref="B4:C4"/>
    <mergeCell ref="D4:E4"/>
    <mergeCell ref="F4:G4"/>
    <mergeCell ref="A42:K42"/>
    <mergeCell ref="A43:K43"/>
    <mergeCell ref="A45:K45"/>
    <mergeCell ref="A46:K46"/>
    <mergeCell ref="A24:K24"/>
    <mergeCell ref="B25:I25"/>
    <mergeCell ref="J25:K25"/>
    <mergeCell ref="A26:A27"/>
    <mergeCell ref="H26:I26"/>
    <mergeCell ref="J26:K26"/>
    <mergeCell ref="A44:K44"/>
    <mergeCell ref="B26:C26"/>
    <mergeCell ref="D26:E26"/>
    <mergeCell ref="F26:G26"/>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view="pageBreakPreview" zoomScaleNormal="100" zoomScaleSheetLayoutView="100" workbookViewId="0">
      <pane ySplit="5" topLeftCell="A48" activePane="bottomLeft" state="frozen"/>
      <selection activeCell="K5" sqref="K5"/>
      <selection pane="bottomLeft" activeCell="B55" sqref="B55"/>
    </sheetView>
  </sheetViews>
  <sheetFormatPr defaultRowHeight="14.25" x14ac:dyDescent="0.2"/>
  <cols>
    <col min="1" max="1" width="9.375" customWidth="1"/>
    <col min="2" max="3" width="9.375" style="124" bestFit="1" customWidth="1"/>
    <col min="4" max="5" width="8.75" style="124" bestFit="1" customWidth="1"/>
    <col min="6" max="6" width="11.25" style="124" customWidth="1"/>
    <col min="7" max="7" width="9.625" style="124" bestFit="1" customWidth="1"/>
    <col min="8" max="9" width="8.75" style="124" bestFit="1" customWidth="1"/>
    <col min="10" max="11" width="9.375" bestFit="1" customWidth="1"/>
    <col min="12" max="13" width="8.75" bestFit="1" customWidth="1"/>
  </cols>
  <sheetData>
    <row r="1" spans="1:13" ht="18.75" x14ac:dyDescent="0.2">
      <c r="A1" s="246" t="s">
        <v>58</v>
      </c>
      <c r="B1" s="246"/>
      <c r="C1" s="246"/>
      <c r="D1" s="246"/>
      <c r="E1" s="246"/>
      <c r="F1" s="246"/>
      <c r="G1" s="246"/>
      <c r="H1" s="246"/>
      <c r="I1" s="246"/>
      <c r="J1" s="246"/>
      <c r="K1" s="246"/>
      <c r="L1" s="246"/>
      <c r="M1" s="246"/>
    </row>
    <row r="2" spans="1:13" ht="18.75" x14ac:dyDescent="0.2">
      <c r="A2" s="285" t="s">
        <v>59</v>
      </c>
      <c r="B2" s="285"/>
      <c r="C2" s="285"/>
      <c r="D2" s="285"/>
      <c r="E2" s="285"/>
      <c r="F2" s="285"/>
      <c r="G2" s="285"/>
      <c r="H2" s="285"/>
      <c r="I2" s="285"/>
      <c r="J2" s="285"/>
      <c r="K2" s="285"/>
      <c r="L2" s="285"/>
      <c r="M2" s="285"/>
    </row>
    <row r="3" spans="1:13" ht="15" thickBot="1" x14ac:dyDescent="0.25">
      <c r="A3" s="286" t="s">
        <v>1</v>
      </c>
      <c r="B3" s="286"/>
      <c r="C3" s="286"/>
      <c r="D3" s="286"/>
      <c r="E3" s="286"/>
      <c r="F3" s="286"/>
      <c r="G3" s="286"/>
      <c r="H3" s="286"/>
      <c r="I3" s="286"/>
      <c r="J3" s="286"/>
      <c r="K3" s="286"/>
      <c r="L3" s="286"/>
      <c r="M3" s="286"/>
    </row>
    <row r="4" spans="1:13" ht="15.75" thickTop="1" thickBot="1" x14ac:dyDescent="0.25">
      <c r="A4" s="31" t="s">
        <v>60</v>
      </c>
      <c r="B4" s="287" t="s">
        <v>8</v>
      </c>
      <c r="C4" s="288"/>
      <c r="D4" s="288"/>
      <c r="E4" s="289"/>
      <c r="F4" s="290" t="s">
        <v>14</v>
      </c>
      <c r="G4" s="291"/>
      <c r="H4" s="291"/>
      <c r="I4" s="292"/>
      <c r="J4" s="293" t="s">
        <v>61</v>
      </c>
      <c r="K4" s="294"/>
      <c r="L4" s="294"/>
      <c r="M4" s="294"/>
    </row>
    <row r="5" spans="1:13" ht="23.25" thickBot="1" x14ac:dyDescent="0.25">
      <c r="A5" s="32" t="s">
        <v>62</v>
      </c>
      <c r="B5" s="116" t="s">
        <v>63</v>
      </c>
      <c r="C5" s="116" t="s">
        <v>64</v>
      </c>
      <c r="D5" s="116" t="s">
        <v>65</v>
      </c>
      <c r="E5" s="117" t="s">
        <v>66</v>
      </c>
      <c r="F5" s="116" t="s">
        <v>63</v>
      </c>
      <c r="G5" s="116" t="s">
        <v>64</v>
      </c>
      <c r="H5" s="116" t="s">
        <v>65</v>
      </c>
      <c r="I5" s="117" t="s">
        <v>66</v>
      </c>
      <c r="J5" s="33" t="s">
        <v>63</v>
      </c>
      <c r="K5" s="33" t="s">
        <v>67</v>
      </c>
      <c r="L5" s="33" t="s">
        <v>68</v>
      </c>
      <c r="M5" s="33" t="s">
        <v>69</v>
      </c>
    </row>
    <row r="6" spans="1:13" ht="15" thickTop="1" x14ac:dyDescent="0.2">
      <c r="A6" s="34"/>
      <c r="B6" s="118"/>
      <c r="C6" s="118"/>
      <c r="D6" s="118"/>
      <c r="E6" s="118"/>
      <c r="F6" s="118"/>
      <c r="G6" s="118"/>
      <c r="H6" s="118"/>
      <c r="I6" s="118"/>
      <c r="J6" s="34"/>
      <c r="K6" s="34"/>
      <c r="L6" s="34"/>
      <c r="M6" s="34"/>
    </row>
    <row r="7" spans="1:13" ht="16.5" hidden="1" customHeight="1" x14ac:dyDescent="0.2">
      <c r="A7" s="76">
        <v>2023</v>
      </c>
      <c r="B7" s="119"/>
      <c r="C7" s="119"/>
      <c r="D7" s="119"/>
      <c r="E7" s="119"/>
      <c r="F7" s="119"/>
      <c r="G7" s="119"/>
      <c r="H7" s="119"/>
      <c r="I7" s="119"/>
      <c r="J7" s="4"/>
      <c r="K7" s="4"/>
      <c r="L7" s="4"/>
      <c r="M7" s="4"/>
    </row>
    <row r="8" spans="1:13" ht="14.25" hidden="1" customHeight="1" x14ac:dyDescent="0.2">
      <c r="A8" s="77">
        <v>45232</v>
      </c>
      <c r="B8" s="120">
        <v>1213840</v>
      </c>
      <c r="C8" s="120">
        <v>255437</v>
      </c>
      <c r="D8" s="121">
        <v>21.9495</v>
      </c>
      <c r="E8" s="121">
        <v>21.8428</v>
      </c>
      <c r="F8" s="120">
        <v>670821</v>
      </c>
      <c r="G8" s="120">
        <v>85626</v>
      </c>
      <c r="H8" s="121">
        <v>21.989799999999999</v>
      </c>
      <c r="I8" s="121">
        <v>21.841699999999999</v>
      </c>
      <c r="J8" s="68">
        <v>2524432</v>
      </c>
      <c r="K8" s="68">
        <v>807224</v>
      </c>
      <c r="L8" s="73">
        <v>21.9999</v>
      </c>
      <c r="M8" s="73">
        <v>21.910399999999999</v>
      </c>
    </row>
    <row r="9" spans="1:13" hidden="1" x14ac:dyDescent="0.2">
      <c r="A9" s="77">
        <v>45246</v>
      </c>
      <c r="B9" s="120">
        <v>1109762</v>
      </c>
      <c r="C9" s="120">
        <v>472672</v>
      </c>
      <c r="D9" s="121">
        <v>21.499700000000001</v>
      </c>
      <c r="E9" s="121">
        <v>21.287800000000001</v>
      </c>
      <c r="F9" s="120">
        <v>405026</v>
      </c>
      <c r="G9" s="120">
        <v>92039</v>
      </c>
      <c r="H9" s="121">
        <v>21.4999</v>
      </c>
      <c r="I9" s="121">
        <v>21.458300000000001</v>
      </c>
      <c r="J9" s="68">
        <v>2671363</v>
      </c>
      <c r="K9" s="68">
        <v>596068</v>
      </c>
      <c r="L9" s="73">
        <v>21.5001</v>
      </c>
      <c r="M9" s="73">
        <v>21.433399999999999</v>
      </c>
    </row>
    <row r="10" spans="1:13" ht="22.5" hidden="1" customHeight="1" x14ac:dyDescent="0.2">
      <c r="A10" s="77">
        <v>45260</v>
      </c>
      <c r="B10" s="120">
        <v>562926</v>
      </c>
      <c r="C10" s="120">
        <v>366175</v>
      </c>
      <c r="D10" s="121">
        <v>21.4499</v>
      </c>
      <c r="E10" s="121">
        <v>21.339500000000001</v>
      </c>
      <c r="F10" s="120">
        <v>256636</v>
      </c>
      <c r="G10" s="120">
        <v>84174</v>
      </c>
      <c r="H10" s="121">
        <v>21.4299</v>
      </c>
      <c r="I10" s="121">
        <v>21.3263</v>
      </c>
      <c r="J10" s="68">
        <v>1358959</v>
      </c>
      <c r="K10" s="68">
        <v>715309</v>
      </c>
      <c r="L10" s="73">
        <v>21.43</v>
      </c>
      <c r="M10" s="73">
        <v>21.256900000000002</v>
      </c>
    </row>
    <row r="11" spans="1:13" ht="22.5" hidden="1" customHeight="1" x14ac:dyDescent="0.2">
      <c r="A11" s="78"/>
      <c r="B11" s="120"/>
      <c r="C11" s="120"/>
      <c r="D11" s="121"/>
      <c r="E11" s="121"/>
      <c r="F11" s="120"/>
      <c r="G11" s="120"/>
      <c r="H11" s="121"/>
      <c r="I11" s="121"/>
      <c r="J11" s="68"/>
      <c r="K11" s="68"/>
      <c r="L11" s="73"/>
      <c r="M11" s="73"/>
    </row>
    <row r="12" spans="1:13" ht="22.5" hidden="1" customHeight="1" x14ac:dyDescent="0.2">
      <c r="A12" s="77">
        <v>45274</v>
      </c>
      <c r="B12" s="120">
        <v>997826</v>
      </c>
      <c r="C12" s="120">
        <v>213014</v>
      </c>
      <c r="D12" s="121">
        <v>21.4499</v>
      </c>
      <c r="E12" s="121">
        <v>21.359000000000002</v>
      </c>
      <c r="F12" s="120">
        <v>426230</v>
      </c>
      <c r="G12" s="120">
        <v>25649</v>
      </c>
      <c r="H12" s="121">
        <v>21.420100000000001</v>
      </c>
      <c r="I12" s="121">
        <v>21.355399999999999</v>
      </c>
      <c r="J12" s="68">
        <v>3362416</v>
      </c>
      <c r="K12" s="68">
        <v>1912350</v>
      </c>
      <c r="L12" s="73">
        <v>21.43</v>
      </c>
      <c r="M12" s="73">
        <v>21.411000000000001</v>
      </c>
    </row>
    <row r="13" spans="1:13" ht="22.5" hidden="1" customHeight="1" x14ac:dyDescent="0.2">
      <c r="A13" s="79">
        <v>45288</v>
      </c>
      <c r="B13" s="122">
        <v>732067</v>
      </c>
      <c r="C13" s="122">
        <v>210467</v>
      </c>
      <c r="D13" s="123">
        <v>21.448</v>
      </c>
      <c r="E13" s="123">
        <v>21.320799999999998</v>
      </c>
      <c r="F13" s="122">
        <v>150595</v>
      </c>
      <c r="G13" s="122">
        <v>56074</v>
      </c>
      <c r="H13" s="123">
        <v>21.399899999999999</v>
      </c>
      <c r="I13" s="123">
        <v>21.363399999999999</v>
      </c>
      <c r="J13" s="110">
        <v>1996115</v>
      </c>
      <c r="K13" s="110">
        <v>1731390</v>
      </c>
      <c r="L13" s="74">
        <v>21.43</v>
      </c>
      <c r="M13" s="74">
        <v>21.3371</v>
      </c>
    </row>
    <row r="14" spans="1:13" ht="22.5" hidden="1" customHeight="1" x14ac:dyDescent="0.2">
      <c r="A14" s="79"/>
      <c r="B14" s="122"/>
      <c r="C14" s="122"/>
      <c r="D14" s="123"/>
      <c r="E14" s="123"/>
      <c r="F14" s="122"/>
      <c r="G14" s="122"/>
      <c r="H14" s="123"/>
      <c r="I14" s="123"/>
      <c r="J14" s="110"/>
      <c r="K14" s="110"/>
      <c r="L14" s="74"/>
      <c r="M14" s="74"/>
    </row>
    <row r="15" spans="1:13" ht="22.5" customHeight="1" x14ac:dyDescent="0.2">
      <c r="A15" s="76">
        <v>2024</v>
      </c>
      <c r="B15" s="120"/>
      <c r="C15" s="120"/>
      <c r="D15" s="121"/>
      <c r="E15" s="121"/>
      <c r="F15" s="120"/>
      <c r="G15" s="120"/>
      <c r="H15" s="121"/>
      <c r="I15" s="121"/>
      <c r="J15" s="68"/>
      <c r="K15" s="68"/>
      <c r="L15" s="73"/>
      <c r="M15" s="73"/>
    </row>
    <row r="16" spans="1:13" ht="22.5" customHeight="1" x14ac:dyDescent="0.2">
      <c r="A16" s="77">
        <v>45302</v>
      </c>
      <c r="B16" s="120">
        <v>588577.66499999992</v>
      </c>
      <c r="C16" s="120">
        <v>26082.965</v>
      </c>
      <c r="D16" s="121">
        <v>20.999630589210209</v>
      </c>
      <c r="E16" s="121">
        <v>20.967182755561126</v>
      </c>
      <c r="F16" s="120">
        <v>88017.65</v>
      </c>
      <c r="G16" s="120">
        <v>11259.95</v>
      </c>
      <c r="H16" s="121">
        <v>20.960121771276484</v>
      </c>
      <c r="I16" s="121">
        <v>20.960121771276484</v>
      </c>
      <c r="J16" s="68">
        <v>2144501.6799999997</v>
      </c>
      <c r="K16" s="68">
        <v>245892.56999999998</v>
      </c>
      <c r="L16" s="73">
        <v>20.844935933207676</v>
      </c>
      <c r="M16" s="73">
        <v>20.792530003549299</v>
      </c>
    </row>
    <row r="17" spans="1:13" ht="22.5" customHeight="1" x14ac:dyDescent="0.2">
      <c r="A17" s="79">
        <v>45316</v>
      </c>
      <c r="B17" s="120">
        <v>496263.94500000001</v>
      </c>
      <c r="C17" s="120">
        <v>57747.144999999997</v>
      </c>
      <c r="D17" s="121">
        <v>20.499720054564939</v>
      </c>
      <c r="E17" s="121">
        <v>20.474451660022634</v>
      </c>
      <c r="F17" s="120">
        <v>71087.695000000007</v>
      </c>
      <c r="G17" s="120">
        <v>10822.195</v>
      </c>
      <c r="H17" s="121">
        <v>20.400046073720787</v>
      </c>
      <c r="I17" s="121">
        <v>20.395100115976859</v>
      </c>
      <c r="J17" s="68">
        <v>636563.32499999995</v>
      </c>
      <c r="K17" s="68">
        <v>116088.845</v>
      </c>
      <c r="L17" s="73">
        <v>20.229821252865896</v>
      </c>
      <c r="M17" s="73">
        <v>20.141073335567896</v>
      </c>
    </row>
    <row r="18" spans="1:13" ht="22.5" customHeight="1" x14ac:dyDescent="0.2">
      <c r="A18" s="80"/>
      <c r="B18" s="120"/>
      <c r="C18" s="120"/>
      <c r="D18" s="121"/>
      <c r="E18" s="121"/>
      <c r="F18" s="120"/>
      <c r="G18" s="120"/>
      <c r="H18" s="121"/>
      <c r="I18" s="121"/>
      <c r="J18" s="68"/>
      <c r="K18" s="68"/>
      <c r="L18" s="73"/>
      <c r="M18" s="73"/>
    </row>
    <row r="19" spans="1:13" ht="22.5" customHeight="1" x14ac:dyDescent="0.2">
      <c r="A19" s="77">
        <v>45329</v>
      </c>
      <c r="B19" s="120">
        <v>500520.23</v>
      </c>
      <c r="C19" s="120">
        <v>35387.630000000005</v>
      </c>
      <c r="D19" s="121">
        <v>20.439910569486962</v>
      </c>
      <c r="E19" s="121">
        <v>20.439910569486962</v>
      </c>
      <c r="F19" s="120">
        <v>89254.36</v>
      </c>
      <c r="G19" s="120">
        <v>8965.66</v>
      </c>
      <c r="H19" s="121">
        <v>20.395143637482672</v>
      </c>
      <c r="I19" s="121">
        <v>20.395143637482672</v>
      </c>
      <c r="J19" s="68">
        <v>604369.40999999992</v>
      </c>
      <c r="K19" s="68">
        <v>19491.41</v>
      </c>
      <c r="L19" s="73">
        <v>20.080021326211789</v>
      </c>
      <c r="M19" s="73">
        <v>19.994979765174513</v>
      </c>
    </row>
    <row r="20" spans="1:13" ht="22.5" customHeight="1" x14ac:dyDescent="0.2">
      <c r="A20" s="77">
        <v>45344</v>
      </c>
      <c r="B20" s="120">
        <v>668311.19500000007</v>
      </c>
      <c r="C20" s="120">
        <v>329311.09499999997</v>
      </c>
      <c r="D20" s="121">
        <v>21.699820750360622</v>
      </c>
      <c r="E20" s="121">
        <v>21.313018233593102</v>
      </c>
      <c r="F20" s="120">
        <v>73856.12999999999</v>
      </c>
      <c r="G20" s="120">
        <v>7806.12</v>
      </c>
      <c r="H20" s="121">
        <v>20.395177687967866</v>
      </c>
      <c r="I20" s="121">
        <v>20.390986642315937</v>
      </c>
      <c r="J20" s="68">
        <v>584400.34499999997</v>
      </c>
      <c r="K20" s="68">
        <v>24200.334999999999</v>
      </c>
      <c r="L20" s="73">
        <v>20.328956620210338</v>
      </c>
      <c r="M20" s="73">
        <v>20.086799328109343</v>
      </c>
    </row>
    <row r="21" spans="1:13" ht="22.5" customHeight="1" x14ac:dyDescent="0.2">
      <c r="A21" s="80"/>
      <c r="B21" s="120"/>
      <c r="C21" s="120"/>
      <c r="D21" s="121"/>
      <c r="E21" s="121"/>
      <c r="F21" s="120"/>
      <c r="G21" s="120"/>
      <c r="H21" s="121"/>
      <c r="I21" s="121"/>
      <c r="J21" s="68"/>
      <c r="K21" s="68"/>
      <c r="L21" s="73"/>
      <c r="M21" s="73"/>
    </row>
    <row r="22" spans="1:13" ht="22.5" customHeight="1" x14ac:dyDescent="0.2">
      <c r="A22" s="77">
        <v>45358</v>
      </c>
      <c r="B22" s="120">
        <v>691526.2699999999</v>
      </c>
      <c r="C22" s="120">
        <v>208155.12</v>
      </c>
      <c r="D22" s="121">
        <v>21.400159246123078</v>
      </c>
      <c r="E22" s="121">
        <v>21.257866289598716</v>
      </c>
      <c r="F22" s="120">
        <v>80289.48</v>
      </c>
      <c r="G22" s="120">
        <v>9589.48</v>
      </c>
      <c r="H22" s="121">
        <v>20.394934274311865</v>
      </c>
      <c r="I22" s="121">
        <v>20.39493054491469</v>
      </c>
      <c r="J22" s="68">
        <v>638051.34</v>
      </c>
      <c r="K22" s="68">
        <v>309231.22000000003</v>
      </c>
      <c r="L22" s="73">
        <v>20.299807816747208</v>
      </c>
      <c r="M22" s="73">
        <v>20.259258131299806</v>
      </c>
    </row>
    <row r="23" spans="1:13" ht="22.5" customHeight="1" x14ac:dyDescent="0.2">
      <c r="A23" s="77">
        <v>45372</v>
      </c>
      <c r="B23" s="120">
        <v>781769.08999999973</v>
      </c>
      <c r="C23" s="120">
        <v>583088.98999999976</v>
      </c>
      <c r="D23" s="121">
        <v>21.660066623342917</v>
      </c>
      <c r="E23" s="121">
        <v>21.425964035611521</v>
      </c>
      <c r="F23" s="120">
        <v>86912.93</v>
      </c>
      <c r="G23" s="120">
        <v>9412.93</v>
      </c>
      <c r="H23" s="121">
        <v>20.394447448608862</v>
      </c>
      <c r="I23" s="121">
        <v>20.390288548031243</v>
      </c>
      <c r="J23" s="68">
        <v>178881.92000000001</v>
      </c>
      <c r="K23" s="68">
        <v>111881.92</v>
      </c>
      <c r="L23" s="73">
        <v>20.899822471651888</v>
      </c>
      <c r="M23" s="73">
        <v>20.719142747638806</v>
      </c>
    </row>
    <row r="24" spans="1:13" ht="22.5" customHeight="1" x14ac:dyDescent="0.2">
      <c r="A24" s="80"/>
      <c r="B24" s="120"/>
      <c r="C24" s="120"/>
      <c r="D24" s="121"/>
      <c r="E24" s="121"/>
      <c r="F24" s="120"/>
      <c r="G24" s="120"/>
      <c r="H24" s="121"/>
      <c r="I24" s="121"/>
      <c r="J24" s="68"/>
      <c r="K24" s="68"/>
      <c r="L24" s="73"/>
      <c r="M24" s="73"/>
    </row>
    <row r="25" spans="1:13" ht="22.5" customHeight="1" x14ac:dyDescent="0.2">
      <c r="A25" s="77">
        <v>45386</v>
      </c>
      <c r="B25" s="120">
        <v>452533.98499999999</v>
      </c>
      <c r="C25" s="120">
        <v>188483.98500000002</v>
      </c>
      <c r="D25" s="121">
        <v>21.660066623342917</v>
      </c>
      <c r="E25" s="121">
        <v>21.600833000627869</v>
      </c>
      <c r="F25" s="120">
        <v>198116.64</v>
      </c>
      <c r="G25" s="120">
        <v>146366.64000000001</v>
      </c>
      <c r="H25" s="121">
        <v>21.399913813109304</v>
      </c>
      <c r="I25" s="121">
        <v>21.303453617591028</v>
      </c>
      <c r="J25" s="68">
        <v>387691.38500000001</v>
      </c>
      <c r="K25" s="68">
        <v>222781.38500000001</v>
      </c>
      <c r="L25" s="73">
        <v>20.899822471651888</v>
      </c>
      <c r="M25" s="73">
        <v>20.839225948907249</v>
      </c>
    </row>
    <row r="26" spans="1:13" ht="22.5" customHeight="1" x14ac:dyDescent="0.2">
      <c r="A26" s="77">
        <v>45400</v>
      </c>
      <c r="B26" s="120">
        <v>644630.36</v>
      </c>
      <c r="C26" s="120">
        <v>82703.360000000001</v>
      </c>
      <c r="D26" s="121">
        <v>21.660066623342917</v>
      </c>
      <c r="E26" s="121">
        <v>21.636348741363204</v>
      </c>
      <c r="F26" s="120">
        <v>130955.29</v>
      </c>
      <c r="G26" s="120">
        <v>13055.29</v>
      </c>
      <c r="H26" s="121">
        <v>21.387387248029803</v>
      </c>
      <c r="I26" s="121">
        <v>21.316795690807965</v>
      </c>
      <c r="J26" s="68">
        <v>642854.3899999999</v>
      </c>
      <c r="K26" s="68">
        <v>442254.39</v>
      </c>
      <c r="L26" s="73">
        <v>20.898943895449161</v>
      </c>
      <c r="M26" s="73">
        <v>20.847897052044249</v>
      </c>
    </row>
    <row r="27" spans="1:13" ht="22.5" customHeight="1" x14ac:dyDescent="0.2">
      <c r="A27" s="48"/>
      <c r="D27" s="120"/>
      <c r="E27" s="120"/>
      <c r="F27" s="120"/>
      <c r="H27" s="120"/>
      <c r="I27" s="120"/>
      <c r="J27" s="48"/>
      <c r="K27" s="48"/>
      <c r="L27" s="68"/>
      <c r="M27" s="68"/>
    </row>
    <row r="28" spans="1:13" ht="22.5" customHeight="1" x14ac:dyDescent="0.2">
      <c r="A28" s="77">
        <v>45414</v>
      </c>
      <c r="B28" s="120">
        <v>412694.88999999996</v>
      </c>
      <c r="C28" s="120">
        <v>72572.51999999999</v>
      </c>
      <c r="D28" s="121">
        <v>21.660066623342917</v>
      </c>
      <c r="E28" s="121">
        <v>21.589296553578759</v>
      </c>
      <c r="F28" s="120">
        <v>163437.85999999999</v>
      </c>
      <c r="G28" s="120">
        <v>22587.86</v>
      </c>
      <c r="H28" s="121">
        <v>21.384931224602422</v>
      </c>
      <c r="I28" s="121">
        <v>21.352887819850025</v>
      </c>
      <c r="J28" s="68">
        <v>376702.14500000002</v>
      </c>
      <c r="K28" s="68">
        <v>157756.14499999999</v>
      </c>
      <c r="L28" s="73">
        <v>20.898956279310436</v>
      </c>
      <c r="M28" s="73">
        <v>20.835820992847186</v>
      </c>
    </row>
    <row r="29" spans="1:13" ht="22.5" customHeight="1" x14ac:dyDescent="0.2">
      <c r="A29" s="77">
        <v>45428</v>
      </c>
      <c r="B29" s="120">
        <v>338648.45999999996</v>
      </c>
      <c r="C29" s="120">
        <v>187063.83500000002</v>
      </c>
      <c r="D29" s="121">
        <v>21.597336252508661</v>
      </c>
      <c r="E29" s="121">
        <v>21.571930295616781</v>
      </c>
      <c r="F29" s="120">
        <v>451859.13</v>
      </c>
      <c r="G29" s="120">
        <v>332174.63</v>
      </c>
      <c r="H29" s="121">
        <v>21.289924857837413</v>
      </c>
      <c r="I29" s="121">
        <v>21.284504084638058</v>
      </c>
      <c r="J29" s="68">
        <v>1173738.6500000001</v>
      </c>
      <c r="K29" s="68">
        <v>120280.47500000001</v>
      </c>
      <c r="L29" s="73">
        <v>20.405158076430116</v>
      </c>
      <c r="M29" s="73">
        <v>20.361236336150931</v>
      </c>
    </row>
    <row r="30" spans="1:13" ht="22.5" customHeight="1" x14ac:dyDescent="0.2">
      <c r="A30" s="77">
        <v>45442</v>
      </c>
      <c r="B30" s="120">
        <v>433742.19500000007</v>
      </c>
      <c r="C30" s="120">
        <v>165500.685</v>
      </c>
      <c r="D30" s="121">
        <v>21.000108127649948</v>
      </c>
      <c r="E30" s="121">
        <v>20.937446011516606</v>
      </c>
      <c r="F30" s="120">
        <v>286470.35499999998</v>
      </c>
      <c r="G30" s="120">
        <v>101884.755</v>
      </c>
      <c r="H30" s="121">
        <v>21.000008582765357</v>
      </c>
      <c r="I30" s="121">
        <v>20.860451666500158</v>
      </c>
      <c r="J30" s="68">
        <v>589326.20500000007</v>
      </c>
      <c r="K30" s="68">
        <v>233124.70499999999</v>
      </c>
      <c r="L30" s="73">
        <v>20.10006152503761</v>
      </c>
      <c r="M30" s="73">
        <v>19.978393198839157</v>
      </c>
    </row>
    <row r="31" spans="1:13" ht="22.5" customHeight="1" x14ac:dyDescent="0.2">
      <c r="A31" s="48"/>
      <c r="J31" s="48"/>
      <c r="K31" s="48"/>
      <c r="L31" s="48"/>
      <c r="M31" s="48"/>
    </row>
    <row r="32" spans="1:13" ht="22.5" customHeight="1" x14ac:dyDescent="0.2">
      <c r="A32" s="77">
        <v>45456</v>
      </c>
      <c r="B32" s="120">
        <v>634561.68500000006</v>
      </c>
      <c r="C32" s="120">
        <v>337737.685</v>
      </c>
      <c r="D32" s="121">
        <v>20.149768978486268</v>
      </c>
      <c r="E32" s="121">
        <v>19.986261370853338</v>
      </c>
      <c r="F32" s="120">
        <v>715903.71499999997</v>
      </c>
      <c r="G32" s="120">
        <v>521523.71500000003</v>
      </c>
      <c r="H32" s="121">
        <v>19.969295573950724</v>
      </c>
      <c r="I32" s="121">
        <v>19.92832518574448</v>
      </c>
      <c r="J32" s="68">
        <v>951839.625</v>
      </c>
      <c r="K32" s="68">
        <v>349144.22499999998</v>
      </c>
      <c r="L32" s="73">
        <v>18.948931040044211</v>
      </c>
      <c r="M32" s="73">
        <v>18.848945867966837</v>
      </c>
    </row>
    <row r="33" spans="1:15" s="48" customFormat="1" ht="22.5" customHeight="1" x14ac:dyDescent="0.2">
      <c r="A33" s="77">
        <v>45470</v>
      </c>
      <c r="B33" s="120">
        <v>252305.30499999999</v>
      </c>
      <c r="C33" s="120">
        <v>95254.975000000006</v>
      </c>
      <c r="D33" s="121">
        <v>20.149768978486268</v>
      </c>
      <c r="E33" s="121">
        <v>20.014480569994202</v>
      </c>
      <c r="F33" s="120">
        <v>1010069.4299999999</v>
      </c>
      <c r="G33" s="120">
        <v>459518.05499999999</v>
      </c>
      <c r="H33" s="121">
        <v>19.963961221248454</v>
      </c>
      <c r="I33" s="121">
        <v>19.942725053808111</v>
      </c>
      <c r="J33" s="68">
        <v>470874.19499999995</v>
      </c>
      <c r="K33" s="68">
        <v>221929.73499999999</v>
      </c>
      <c r="L33" s="73">
        <v>18.539962731120124</v>
      </c>
      <c r="M33" s="73">
        <v>18.489956667703549</v>
      </c>
    </row>
    <row r="34" spans="1:15" ht="22.5" customHeight="1" x14ac:dyDescent="0.2">
      <c r="A34" s="77"/>
      <c r="B34" s="120"/>
      <c r="C34" s="120"/>
      <c r="D34" s="121"/>
      <c r="E34" s="121"/>
      <c r="F34" s="120"/>
      <c r="G34" s="120"/>
      <c r="H34" s="121"/>
      <c r="I34" s="121"/>
      <c r="J34" s="68"/>
      <c r="K34" s="68"/>
      <c r="L34" s="73"/>
      <c r="M34" s="73"/>
    </row>
    <row r="35" spans="1:15" s="48" customFormat="1" ht="22.5" customHeight="1" x14ac:dyDescent="0.2">
      <c r="A35" s="77">
        <v>45484</v>
      </c>
      <c r="B35" s="120">
        <v>320951.01</v>
      </c>
      <c r="C35" s="120">
        <v>127270.81</v>
      </c>
      <c r="D35" s="121">
        <v>20.04940625514665</v>
      </c>
      <c r="E35" s="121">
        <v>19.838373526926866</v>
      </c>
      <c r="F35" s="120">
        <v>771053.94499999995</v>
      </c>
      <c r="G35" s="120">
        <v>175120.94500000001</v>
      </c>
      <c r="H35" s="121">
        <v>19.78492527736929</v>
      </c>
      <c r="I35" s="121">
        <v>19.683885382219028</v>
      </c>
      <c r="J35" s="68">
        <v>224401.67</v>
      </c>
      <c r="K35" s="68">
        <v>139366.67000000001</v>
      </c>
      <c r="L35" s="121">
        <v>18.539962731120124</v>
      </c>
      <c r="M35" s="121">
        <v>18.423632714883563</v>
      </c>
    </row>
    <row r="36" spans="1:15" s="48" customFormat="1" ht="22.5" customHeight="1" x14ac:dyDescent="0.2">
      <c r="A36" s="77">
        <v>45498</v>
      </c>
      <c r="B36" s="120">
        <v>280748.46499999997</v>
      </c>
      <c r="C36" s="120">
        <v>93676.28</v>
      </c>
      <c r="D36" s="121">
        <v>19.489900545871254</v>
      </c>
      <c r="E36" s="121">
        <v>19.485167543825956</v>
      </c>
      <c r="F36" s="120">
        <v>1043719.375</v>
      </c>
      <c r="G36" s="120">
        <v>225298.52499999999</v>
      </c>
      <c r="H36" s="121">
        <v>19.289071611440924</v>
      </c>
      <c r="I36" s="121">
        <v>19.190797232609683</v>
      </c>
      <c r="J36" s="68">
        <v>527071.495</v>
      </c>
      <c r="K36" s="68">
        <v>162190.905</v>
      </c>
      <c r="L36" s="121">
        <v>18.238889822639091</v>
      </c>
      <c r="M36" s="121">
        <v>18.127307882026916</v>
      </c>
    </row>
    <row r="37" spans="1:15" s="48" customFormat="1" ht="22.5" customHeight="1" x14ac:dyDescent="0.2">
      <c r="A37" s="77"/>
      <c r="B37" s="120"/>
      <c r="C37" s="120"/>
      <c r="D37" s="121"/>
      <c r="E37" s="121"/>
      <c r="F37" s="120"/>
      <c r="G37" s="120"/>
      <c r="H37" s="121"/>
      <c r="I37" s="121"/>
      <c r="J37" s="68"/>
      <c r="K37" s="68"/>
      <c r="L37" s="121"/>
      <c r="M37" s="121"/>
    </row>
    <row r="38" spans="1:15" s="48" customFormat="1" ht="18.75" customHeight="1" x14ac:dyDescent="0.2">
      <c r="A38" s="77">
        <v>45512</v>
      </c>
      <c r="B38" s="120">
        <v>373572.61499999999</v>
      </c>
      <c r="C38" s="120">
        <v>63010.815000000002</v>
      </c>
      <c r="D38" s="121">
        <v>18.974836863490999</v>
      </c>
      <c r="E38" s="121">
        <v>18.895934589963101</v>
      </c>
      <c r="F38" s="120">
        <v>716528.21499999997</v>
      </c>
      <c r="G38" s="120">
        <v>111292.84</v>
      </c>
      <c r="H38" s="121">
        <v>18.7501126538852</v>
      </c>
      <c r="I38" s="121">
        <v>18.7320664429967</v>
      </c>
      <c r="J38" s="68">
        <v>783308.03499999992</v>
      </c>
      <c r="K38" s="68">
        <v>180366.935</v>
      </c>
      <c r="L38" s="121">
        <v>17.739274354225799</v>
      </c>
      <c r="M38" s="121">
        <v>17.596552696717101</v>
      </c>
      <c r="N38" s="121"/>
      <c r="O38" s="121"/>
    </row>
    <row r="39" spans="1:15" s="48" customFormat="1" ht="18.75" customHeight="1" x14ac:dyDescent="0.2">
      <c r="A39" s="77">
        <v>45526</v>
      </c>
      <c r="B39" s="120">
        <v>305777.185</v>
      </c>
      <c r="C39" s="120">
        <v>79068.195000000007</v>
      </c>
      <c r="D39" s="121">
        <v>17.490231295460799</v>
      </c>
      <c r="E39" s="121">
        <v>17.465971056601301</v>
      </c>
      <c r="F39" s="120">
        <v>429739.59499999997</v>
      </c>
      <c r="G39" s="120">
        <v>170534.595</v>
      </c>
      <c r="H39" s="121">
        <v>17.7449320686421</v>
      </c>
      <c r="I39" s="121">
        <v>17.6959329651947</v>
      </c>
      <c r="J39" s="68">
        <v>546401.53999999992</v>
      </c>
      <c r="K39" s="68">
        <v>147201.53999999998</v>
      </c>
      <c r="L39" s="121">
        <v>16.999894305044201</v>
      </c>
      <c r="M39" s="121">
        <v>16.8631189016001</v>
      </c>
      <c r="N39" s="121"/>
      <c r="O39" s="121"/>
    </row>
    <row r="40" spans="1:15" s="48" customFormat="1" ht="18.75" customHeight="1" x14ac:dyDescent="0.2">
      <c r="A40" s="77"/>
      <c r="B40" s="120"/>
      <c r="C40" s="120"/>
      <c r="D40" s="121"/>
      <c r="E40" s="121"/>
      <c r="F40" s="120"/>
      <c r="G40" s="120"/>
      <c r="H40" s="121"/>
      <c r="I40" s="121"/>
      <c r="J40" s="68"/>
      <c r="K40" s="68"/>
      <c r="L40" s="121"/>
      <c r="M40" s="121"/>
    </row>
    <row r="41" spans="1:15" s="48" customFormat="1" ht="18.75" customHeight="1" x14ac:dyDescent="0.2">
      <c r="A41" s="202">
        <v>45540</v>
      </c>
      <c r="B41" s="120">
        <v>373034.35000000003</v>
      </c>
      <c r="C41" s="120">
        <v>101223.01</v>
      </c>
      <c r="D41" s="121">
        <v>17.479886950036562</v>
      </c>
      <c r="E41" s="121">
        <v>17.410154295764588</v>
      </c>
      <c r="F41" s="120">
        <v>423154.96500000003</v>
      </c>
      <c r="G41" s="120">
        <v>265599.96500000003</v>
      </c>
      <c r="H41" s="121">
        <v>17.739942384996667</v>
      </c>
      <c r="I41" s="121">
        <v>17.618316750628225</v>
      </c>
      <c r="J41" s="120">
        <v>902191</v>
      </c>
      <c r="K41" s="120">
        <v>468421</v>
      </c>
      <c r="L41" s="121">
        <v>16.99893421698253</v>
      </c>
      <c r="M41" s="121">
        <v>16.827786020244748</v>
      </c>
    </row>
    <row r="42" spans="1:15" s="48" customFormat="1" ht="18.75" customHeight="1" x14ac:dyDescent="0.2">
      <c r="A42" s="202">
        <v>45554</v>
      </c>
      <c r="B42" s="120">
        <v>240051.43</v>
      </c>
      <c r="C42" s="120" t="s">
        <v>171</v>
      </c>
      <c r="D42" s="120" t="s">
        <v>171</v>
      </c>
      <c r="E42" s="120" t="s">
        <v>171</v>
      </c>
      <c r="F42" s="120">
        <v>310069.86499999999</v>
      </c>
      <c r="G42" s="120" t="s">
        <v>171</v>
      </c>
      <c r="H42" s="120" t="s">
        <v>171</v>
      </c>
      <c r="I42" s="120" t="s">
        <v>171</v>
      </c>
      <c r="J42" s="120">
        <v>955258.47499999998</v>
      </c>
      <c r="K42" s="120" t="s">
        <v>171</v>
      </c>
      <c r="L42" s="120" t="s">
        <v>171</v>
      </c>
      <c r="M42" s="120" t="s">
        <v>171</v>
      </c>
    </row>
    <row r="43" spans="1:15" s="48" customFormat="1" ht="18.75" customHeight="1" x14ac:dyDescent="0.2"/>
    <row r="44" spans="1:15" s="48" customFormat="1" ht="18.75" customHeight="1" x14ac:dyDescent="0.2">
      <c r="A44" s="202">
        <v>45568</v>
      </c>
      <c r="B44" s="120">
        <v>211732.52</v>
      </c>
      <c r="C44" s="120" t="s">
        <v>171</v>
      </c>
      <c r="D44" s="121" t="s">
        <v>171</v>
      </c>
      <c r="E44" s="121" t="s">
        <v>171</v>
      </c>
      <c r="F44" s="120">
        <v>253179.63500000001</v>
      </c>
      <c r="G44" s="120">
        <v>90273.235000000001</v>
      </c>
      <c r="H44" s="121">
        <v>14.398042901305455</v>
      </c>
      <c r="I44" s="121">
        <v>14.232964782586608</v>
      </c>
      <c r="J44" s="120">
        <v>518423.39499999996</v>
      </c>
      <c r="K44" s="120">
        <v>154173.39500000002</v>
      </c>
      <c r="L44" s="121">
        <v>13.734976832229002</v>
      </c>
      <c r="M44" s="121">
        <v>13.497570156042556</v>
      </c>
    </row>
    <row r="45" spans="1:15" s="48" customFormat="1" ht="18.75" customHeight="1" x14ac:dyDescent="0.2">
      <c r="A45" s="202">
        <v>45582</v>
      </c>
      <c r="B45" s="120">
        <v>354806.01</v>
      </c>
      <c r="C45" s="120">
        <v>232590.01</v>
      </c>
      <c r="D45" s="121">
        <v>15.299386544681532</v>
      </c>
      <c r="E45" s="121">
        <v>15.063886685774094</v>
      </c>
      <c r="F45" s="120">
        <v>334298.85499999998</v>
      </c>
      <c r="G45" s="120">
        <v>215048.85500000001</v>
      </c>
      <c r="H45" s="121">
        <v>14.342996369612878</v>
      </c>
      <c r="I45" s="121">
        <v>14.154534855526332</v>
      </c>
      <c r="J45" s="120">
        <v>722366.02500000002</v>
      </c>
      <c r="K45" s="120">
        <v>268566.02500000002</v>
      </c>
      <c r="L45" s="121">
        <v>13.734976832229002</v>
      </c>
      <c r="M45" s="121">
        <v>13.640941742581408</v>
      </c>
    </row>
    <row r="46" spans="1:15" s="48" customFormat="1" ht="18.75" customHeight="1" x14ac:dyDescent="0.2">
      <c r="A46" s="202">
        <v>45596</v>
      </c>
      <c r="B46" s="120">
        <v>752903.94499999995</v>
      </c>
      <c r="C46" s="120">
        <v>173502.94500000001</v>
      </c>
      <c r="D46" s="121">
        <v>13.899786196543785</v>
      </c>
      <c r="E46" s="121">
        <v>13.867576440515197</v>
      </c>
      <c r="F46" s="120">
        <v>428765.55</v>
      </c>
      <c r="G46" s="120">
        <v>142315.54999999999</v>
      </c>
      <c r="H46" s="121">
        <v>13.499975945002863</v>
      </c>
      <c r="I46" s="121">
        <v>13.341319039787486</v>
      </c>
      <c r="J46" s="120">
        <v>1128568.49</v>
      </c>
      <c r="K46" s="120">
        <v>504052.49</v>
      </c>
      <c r="L46" s="121">
        <v>13.09973911324346</v>
      </c>
      <c r="M46" s="121">
        <v>12.934422208092009</v>
      </c>
    </row>
    <row r="47" spans="1:15" s="48" customFormat="1" ht="18.75" customHeight="1" x14ac:dyDescent="0.2">
      <c r="A47" s="202"/>
      <c r="B47" s="120"/>
      <c r="C47" s="120"/>
      <c r="D47" s="121"/>
      <c r="E47" s="121"/>
      <c r="F47" s="120"/>
      <c r="G47" s="120"/>
      <c r="H47" s="121"/>
      <c r="I47" s="121"/>
      <c r="J47" s="120"/>
      <c r="K47" s="120"/>
      <c r="L47" s="121"/>
      <c r="M47" s="121"/>
    </row>
    <row r="48" spans="1:15" s="48" customFormat="1" ht="18.75" customHeight="1" x14ac:dyDescent="0.2">
      <c r="A48" s="202">
        <v>45610</v>
      </c>
      <c r="B48" s="223">
        <v>850630.92500000005</v>
      </c>
      <c r="C48" s="223">
        <v>317427.17499999999</v>
      </c>
      <c r="D48" s="224">
        <v>13.699959500219444</v>
      </c>
      <c r="E48" s="224">
        <v>13.454912293362401</v>
      </c>
      <c r="F48" s="223">
        <v>403659.22499999998</v>
      </c>
      <c r="G48" s="223">
        <v>166549.22500000001</v>
      </c>
      <c r="H48" s="224">
        <v>13.49987704185612</v>
      </c>
      <c r="I48" s="224">
        <v>13.421539883467531</v>
      </c>
      <c r="J48" s="223">
        <v>665845.80999999994</v>
      </c>
      <c r="K48" s="223">
        <v>291845.81</v>
      </c>
      <c r="L48" s="224">
        <v>13.199940495750598</v>
      </c>
      <c r="M48" s="224">
        <v>13.017826623376319</v>
      </c>
    </row>
    <row r="49" spans="1:13" s="48" customFormat="1" ht="18.75" customHeight="1" x14ac:dyDescent="0.2">
      <c r="A49" s="202">
        <v>45624</v>
      </c>
      <c r="B49" s="223">
        <v>706532.01500000001</v>
      </c>
      <c r="C49" s="223">
        <v>176014.58500000002</v>
      </c>
      <c r="D49" s="224">
        <v>12.997357246510429</v>
      </c>
      <c r="E49" s="224">
        <v>12.935963141807022</v>
      </c>
      <c r="F49" s="223">
        <v>610031.0199999999</v>
      </c>
      <c r="G49" s="223">
        <v>97943.57</v>
      </c>
      <c r="H49" s="224">
        <v>12.894807991217389</v>
      </c>
      <c r="I49" s="224">
        <v>12.819223904341987</v>
      </c>
      <c r="J49" s="223">
        <v>1313311.0899999999</v>
      </c>
      <c r="K49" s="223">
        <v>342102.54</v>
      </c>
      <c r="L49" s="224">
        <v>12.349974026584407</v>
      </c>
      <c r="M49" s="224">
        <v>12.102451388046486</v>
      </c>
    </row>
    <row r="50" spans="1:13" s="48" customFormat="1" ht="18.75" customHeight="1" x14ac:dyDescent="0.2">
      <c r="A50" s="202"/>
      <c r="B50" s="223"/>
      <c r="C50" s="223"/>
      <c r="D50" s="224"/>
      <c r="E50" s="224"/>
      <c r="F50" s="223"/>
      <c r="G50" s="223"/>
      <c r="H50" s="224"/>
      <c r="I50" s="224"/>
      <c r="J50" s="223"/>
      <c r="K50" s="223"/>
      <c r="L50" s="224"/>
      <c r="M50" s="224"/>
    </row>
    <row r="51" spans="1:13" s="48" customFormat="1" ht="18.75" customHeight="1" x14ac:dyDescent="0.2">
      <c r="A51" s="202">
        <v>45638</v>
      </c>
      <c r="B51" s="223">
        <v>842436.62</v>
      </c>
      <c r="C51" s="223">
        <v>371016.62</v>
      </c>
      <c r="D51" s="224">
        <v>11.999877566875043</v>
      </c>
      <c r="E51" s="224">
        <v>11.821744410009625</v>
      </c>
      <c r="F51" s="223">
        <v>417695.22000000003</v>
      </c>
      <c r="G51" s="223">
        <v>151670.22</v>
      </c>
      <c r="H51" s="224">
        <v>11.999898605225559</v>
      </c>
      <c r="I51" s="224">
        <v>11.931277001651768</v>
      </c>
      <c r="J51" s="223">
        <v>831979.96</v>
      </c>
      <c r="K51" s="223">
        <v>733779.96</v>
      </c>
      <c r="L51" s="224">
        <v>12.299903993888774</v>
      </c>
      <c r="M51" s="224">
        <v>11.975732803318861</v>
      </c>
    </row>
    <row r="52" spans="1:13" s="48" customFormat="1" ht="18.75" customHeight="1" x14ac:dyDescent="0.2">
      <c r="A52" s="202">
        <v>45652</v>
      </c>
      <c r="B52" s="120">
        <v>600448.39500000002</v>
      </c>
      <c r="C52" s="120">
        <v>400978.39500000002</v>
      </c>
      <c r="D52" s="121">
        <v>11.999877566875043</v>
      </c>
      <c r="E52" s="121">
        <v>11.851726436626402</v>
      </c>
      <c r="F52" s="120">
        <v>364047.65499999997</v>
      </c>
      <c r="G52" s="120">
        <v>226047.65499999997</v>
      </c>
      <c r="H52" s="121">
        <v>11.99494284098949</v>
      </c>
      <c r="I52" s="121">
        <v>11.890079379907736</v>
      </c>
      <c r="J52" s="120">
        <v>815939.17499999993</v>
      </c>
      <c r="K52" s="120">
        <v>286109.17499999999</v>
      </c>
      <c r="L52" s="121">
        <v>12.297723725140083</v>
      </c>
      <c r="M52" s="121">
        <v>12.19295442426138</v>
      </c>
    </row>
    <row r="53" spans="1:13" s="48" customFormat="1" ht="18.75" customHeight="1" x14ac:dyDescent="0.2">
      <c r="A53" s="202"/>
      <c r="B53" s="120"/>
      <c r="C53" s="120"/>
      <c r="D53" s="121"/>
      <c r="E53" s="121"/>
      <c r="F53" s="120"/>
      <c r="G53" s="120"/>
      <c r="H53" s="121"/>
      <c r="I53" s="121"/>
      <c r="J53" s="120"/>
      <c r="K53" s="120"/>
      <c r="L53" s="121"/>
      <c r="M53" s="121"/>
    </row>
    <row r="54" spans="1:13" s="48" customFormat="1" ht="18.75" customHeight="1" x14ac:dyDescent="0.2">
      <c r="A54" s="76">
        <v>2025</v>
      </c>
      <c r="B54" s="120"/>
      <c r="C54" s="120"/>
      <c r="D54" s="121"/>
      <c r="E54" s="121"/>
      <c r="F54" s="120"/>
      <c r="G54" s="120"/>
      <c r="H54" s="121"/>
      <c r="I54" s="121"/>
      <c r="J54" s="120"/>
      <c r="K54" s="120"/>
      <c r="L54" s="121"/>
      <c r="M54" s="121"/>
    </row>
    <row r="55" spans="1:13" s="48" customFormat="1" ht="18.75" customHeight="1" x14ac:dyDescent="0.2">
      <c r="A55" s="202">
        <v>45666</v>
      </c>
      <c r="B55" s="223">
        <v>254848.05499999999</v>
      </c>
      <c r="C55" s="223">
        <v>98522.294999999998</v>
      </c>
      <c r="D55" s="224">
        <v>11.784778260443206</v>
      </c>
      <c r="E55" s="224">
        <v>11.706379402177939</v>
      </c>
      <c r="F55" s="223">
        <v>308370.27500000002</v>
      </c>
      <c r="G55" s="223">
        <v>122920.27499999999</v>
      </c>
      <c r="H55" s="224">
        <v>11.789931869425697</v>
      </c>
      <c r="I55" s="224">
        <v>11.7258379474082</v>
      </c>
      <c r="J55" s="223">
        <v>1242012.095</v>
      </c>
      <c r="K55" s="223">
        <v>212708.095</v>
      </c>
      <c r="L55" s="224">
        <v>11.800388756329783</v>
      </c>
      <c r="M55" s="224">
        <v>11.722607363886425</v>
      </c>
    </row>
    <row r="56" spans="1:13" s="48" customFormat="1" ht="18.75" customHeight="1" x14ac:dyDescent="0.2">
      <c r="A56" s="202">
        <v>45680</v>
      </c>
      <c r="B56" s="120">
        <v>200457.10500000001</v>
      </c>
      <c r="C56" s="120">
        <v>40623.79</v>
      </c>
      <c r="D56" s="121">
        <v>11.588663717386567</v>
      </c>
      <c r="E56" s="121">
        <v>11.585433525886483</v>
      </c>
      <c r="F56" s="120">
        <v>401862.47499999998</v>
      </c>
      <c r="G56" s="120">
        <v>33378.974999999999</v>
      </c>
      <c r="H56" s="121">
        <v>11.404836264906933</v>
      </c>
      <c r="I56" s="121">
        <v>11.404836264906935</v>
      </c>
      <c r="J56" s="120">
        <v>903576.33499999996</v>
      </c>
      <c r="K56" s="120">
        <v>251499.45500000002</v>
      </c>
      <c r="L56" s="121">
        <v>11.389779485547862</v>
      </c>
      <c r="M56" s="121">
        <v>11.345943343730635</v>
      </c>
    </row>
    <row r="57" spans="1:13" s="48" customFormat="1" ht="18.75" customHeight="1" x14ac:dyDescent="0.2">
      <c r="A57" s="202"/>
      <c r="B57" s="223"/>
      <c r="C57" s="223"/>
      <c r="D57" s="224"/>
      <c r="E57" s="224"/>
      <c r="F57" s="223"/>
      <c r="G57" s="223"/>
      <c r="H57" s="224"/>
      <c r="I57" s="224"/>
      <c r="J57" s="223"/>
      <c r="K57" s="223"/>
      <c r="L57" s="224"/>
      <c r="M57" s="224"/>
    </row>
    <row r="58" spans="1:13" s="48" customFormat="1" ht="18.75" customHeight="1" x14ac:dyDescent="0.2">
      <c r="A58" s="202">
        <v>45694</v>
      </c>
      <c r="B58" s="223">
        <f>SUM('[3]New Detailed Format'!$H$838,'[3]New Detailed Format'!$J$838)</f>
        <v>316883.79000000004</v>
      </c>
      <c r="C58" s="223">
        <f>SUM('[3]New Detailed Format'!$K$838:$L$838)</f>
        <v>169438.185</v>
      </c>
      <c r="D58" s="224">
        <f>(+'[3]New Detailed Format'!$P$838)*100</f>
        <v>11.799761044672874</v>
      </c>
      <c r="E58" s="224">
        <f>(+'[3]New Detailed Format'!$Q$838)*100</f>
        <v>11.665346645755848</v>
      </c>
      <c r="F58" s="223">
        <f>+SUM('[3]New Detailed Format'!$H$839,'[3]New Detailed Format'!$J$839)</f>
        <v>272884.36499999999</v>
      </c>
      <c r="G58" s="223">
        <f>SUM('[3]New Detailed Format'!$K$839:$L$839)</f>
        <v>44384.365000000005</v>
      </c>
      <c r="H58" s="224">
        <f>(+'[3]New Detailed Format'!$P$839)*100</f>
        <v>11.504790810756674</v>
      </c>
      <c r="I58" s="224">
        <f>(+'[3]New Detailed Format'!$Q$839)*100</f>
        <v>11.40920084273136</v>
      </c>
      <c r="J58" s="223">
        <f>SUM('[3]New Detailed Format'!$H$840,'[3]New Detailed Format'!$J$840)</f>
        <v>385949.27</v>
      </c>
      <c r="K58" s="223">
        <f>+SUM('[3]New Detailed Format'!$K$840:$L$840)</f>
        <v>238099.27000000002</v>
      </c>
      <c r="L58" s="224">
        <f>(+'[3]New Detailed Format'!$P$840)*100</f>
        <v>11.58983148819547</v>
      </c>
      <c r="M58" s="224">
        <f>(+'[3]New Detailed Format'!$Q$840)*100</f>
        <v>11.37871809189606</v>
      </c>
    </row>
    <row r="59" spans="1:13" s="48" customFormat="1" ht="18.75" customHeight="1" thickBot="1" x14ac:dyDescent="0.25">
      <c r="A59" s="202">
        <v>45708</v>
      </c>
      <c r="B59" s="120">
        <f>+SUM('[3]New Detailed Format'!$H$841,'[3]New Detailed Format'!$J$841)</f>
        <v>298306.09499999997</v>
      </c>
      <c r="C59" s="120">
        <f>+SUM('[3]New Detailed Format'!$K$841:$L$841)</f>
        <v>144861.095</v>
      </c>
      <c r="D59" s="121">
        <f>(+'[3]New Detailed Format'!$P$841)*100</f>
        <v>11.824663754077761</v>
      </c>
      <c r="E59" s="121">
        <f>(+'[3]New Detailed Format'!$Q$841)*100</f>
        <v>11.695980883374446</v>
      </c>
      <c r="F59" s="120">
        <f>+SUM('[3]New Detailed Format'!$H$842,'[3]New Detailed Format'!$J$842)</f>
        <v>133468.35500000001</v>
      </c>
      <c r="G59" s="120">
        <f>SUM('[3]New Detailed Format'!$K$842:$L$842)</f>
        <v>26258.355</v>
      </c>
      <c r="H59" s="121">
        <f>(+'[3]New Detailed Format'!$P$842)*100</f>
        <v>11.674885155818242</v>
      </c>
      <c r="I59" s="121">
        <f>(+'[3]New Detailed Format'!$Q$842)*100</f>
        <v>11.642431321395067</v>
      </c>
      <c r="J59" s="120">
        <f>+SUM('[3]New Detailed Format'!$H$843,'[3]New Detailed Format'!$J$843)</f>
        <v>348844.98</v>
      </c>
      <c r="K59" s="120">
        <f>SUM('[3]New Detailed Format'!$K$843:$L$843)</f>
        <v>87694.98000000001</v>
      </c>
      <c r="L59" s="121">
        <f>(+'[3]New Detailed Format'!$P$843)*100</f>
        <v>11.649773365462602</v>
      </c>
      <c r="M59" s="121">
        <f>(+'[3]New Detailed Format'!$Q$843)*100</f>
        <v>11.577665268282601</v>
      </c>
    </row>
    <row r="60" spans="1:13" x14ac:dyDescent="0.2">
      <c r="A60" s="283" t="s">
        <v>71</v>
      </c>
      <c r="B60" s="283"/>
      <c r="C60" s="283"/>
      <c r="D60" s="283"/>
      <c r="E60" s="283"/>
      <c r="F60" s="283"/>
      <c r="G60" s="283"/>
      <c r="H60" s="283"/>
      <c r="I60" s="283"/>
      <c r="J60" s="283"/>
      <c r="K60" s="283"/>
      <c r="L60" s="283"/>
      <c r="M60" s="283"/>
    </row>
    <row r="61" spans="1:13" x14ac:dyDescent="0.2">
      <c r="A61" s="284" t="s">
        <v>175</v>
      </c>
      <c r="B61" s="284"/>
      <c r="C61" s="284"/>
      <c r="D61" s="284"/>
      <c r="E61" s="284"/>
      <c r="F61" s="284"/>
      <c r="G61" s="284"/>
      <c r="H61" s="284"/>
      <c r="I61" s="284"/>
      <c r="J61" s="284"/>
      <c r="K61" s="284"/>
      <c r="L61" s="284"/>
      <c r="M61" s="284"/>
    </row>
    <row r="62" spans="1:13" x14ac:dyDescent="0.2">
      <c r="D62" s="203"/>
      <c r="E62" s="203"/>
      <c r="H62" s="203"/>
      <c r="I62" s="203"/>
      <c r="L62" s="203"/>
      <c r="M62" s="203"/>
    </row>
    <row r="63" spans="1:13" x14ac:dyDescent="0.2">
      <c r="D63" s="121"/>
      <c r="E63" s="121"/>
      <c r="F63" s="125"/>
      <c r="G63" s="125"/>
      <c r="H63" s="121"/>
      <c r="I63" s="121"/>
      <c r="J63" s="126"/>
      <c r="K63" s="126"/>
      <c r="L63" s="121"/>
      <c r="M63" s="121"/>
    </row>
  </sheetData>
  <mergeCells count="8">
    <mergeCell ref="A60:M60"/>
    <mergeCell ref="A61:M61"/>
    <mergeCell ref="A1:M1"/>
    <mergeCell ref="A2:M2"/>
    <mergeCell ref="A3:M3"/>
    <mergeCell ref="B4:E4"/>
    <mergeCell ref="F4:I4"/>
    <mergeCell ref="J4:M4"/>
  </mergeCells>
  <pageMargins left="0.7" right="0.7" top="0.75" bottom="0.75" header="0.3" footer="0.3"/>
  <pageSetup paperSize="9" scale="67"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view="pageBreakPreview" zoomScale="85" zoomScaleNormal="100" zoomScaleSheetLayoutView="85" workbookViewId="0">
      <pane ySplit="6" topLeftCell="A74" activePane="bottomLeft" state="frozen"/>
      <selection activeCell="K5" sqref="K5"/>
      <selection pane="bottomLeft" activeCell="G87" sqref="G87:H90"/>
    </sheetView>
  </sheetViews>
  <sheetFormatPr defaultColWidth="9.125" defaultRowHeight="14.25" x14ac:dyDescent="0.2"/>
  <cols>
    <col min="1" max="1" width="31.875" style="130" customWidth="1"/>
    <col min="2" max="8" width="10.25" style="130" customWidth="1"/>
    <col min="9" max="16384" width="9.125" style="130"/>
  </cols>
  <sheetData>
    <row r="1" spans="1:8" ht="18.75" x14ac:dyDescent="0.2">
      <c r="A1" s="296" t="s">
        <v>72</v>
      </c>
      <c r="B1" s="296"/>
      <c r="C1" s="296"/>
      <c r="D1" s="296"/>
      <c r="E1" s="296"/>
      <c r="F1" s="296"/>
      <c r="G1" s="296"/>
      <c r="H1" s="296"/>
    </row>
    <row r="2" spans="1:8" x14ac:dyDescent="0.2">
      <c r="A2" s="297" t="s">
        <v>73</v>
      </c>
      <c r="B2" s="297"/>
      <c r="C2" s="297"/>
      <c r="D2" s="297"/>
      <c r="E2" s="297"/>
      <c r="F2" s="297"/>
      <c r="G2" s="297"/>
      <c r="H2" s="297"/>
    </row>
    <row r="3" spans="1:8" ht="15" thickBot="1" x14ac:dyDescent="0.25">
      <c r="A3" s="298" t="s">
        <v>1</v>
      </c>
      <c r="B3" s="298"/>
      <c r="C3" s="298"/>
      <c r="D3" s="298"/>
      <c r="E3" s="298"/>
      <c r="F3" s="298"/>
      <c r="G3" s="298"/>
      <c r="H3" s="298"/>
    </row>
    <row r="4" spans="1:8" ht="15" thickTop="1" x14ac:dyDescent="0.2">
      <c r="A4" s="171" t="s">
        <v>74</v>
      </c>
      <c r="B4" s="171"/>
      <c r="C4" s="171"/>
      <c r="D4" s="171"/>
      <c r="E4" s="171"/>
      <c r="F4" s="171" t="s">
        <v>75</v>
      </c>
      <c r="G4" s="171" t="s">
        <v>76</v>
      </c>
      <c r="H4" s="225" t="s">
        <v>77</v>
      </c>
    </row>
    <row r="5" spans="1:8" x14ac:dyDescent="0.2">
      <c r="A5" s="171" t="s">
        <v>78</v>
      </c>
      <c r="B5" s="171"/>
      <c r="C5" s="171" t="s">
        <v>79</v>
      </c>
      <c r="D5" s="171" t="s">
        <v>43</v>
      </c>
      <c r="E5" s="171" t="s">
        <v>43</v>
      </c>
      <c r="F5" s="171" t="s">
        <v>26</v>
      </c>
      <c r="G5" s="171" t="s">
        <v>80</v>
      </c>
      <c r="H5" s="225" t="s">
        <v>81</v>
      </c>
    </row>
    <row r="6" spans="1:8" ht="15" thickBot="1" x14ac:dyDescent="0.25">
      <c r="A6" s="177" t="s">
        <v>82</v>
      </c>
      <c r="B6" s="177" t="s">
        <v>83</v>
      </c>
      <c r="C6" s="177" t="s">
        <v>84</v>
      </c>
      <c r="D6" s="177" t="s">
        <v>85</v>
      </c>
      <c r="E6" s="177" t="s">
        <v>86</v>
      </c>
      <c r="F6" s="226" t="s">
        <v>158</v>
      </c>
      <c r="G6" s="177" t="s">
        <v>87</v>
      </c>
      <c r="H6" s="227" t="s">
        <v>87</v>
      </c>
    </row>
    <row r="7" spans="1:8" ht="15" hidden="1" thickTop="1" x14ac:dyDescent="0.2">
      <c r="A7" s="63">
        <v>45308</v>
      </c>
      <c r="B7" s="66" t="s">
        <v>88</v>
      </c>
      <c r="C7" s="147">
        <v>0.12</v>
      </c>
      <c r="D7" s="112">
        <v>200300</v>
      </c>
      <c r="E7" s="112">
        <v>97353.5</v>
      </c>
      <c r="F7" s="65">
        <v>90.612099999999998</v>
      </c>
      <c r="G7" s="148">
        <f>100*0.168000036705632</f>
        <v>16.8000036705632</v>
      </c>
      <c r="H7" s="148">
        <v>16.597707897324401</v>
      </c>
    </row>
    <row r="8" spans="1:8" hidden="1" x14ac:dyDescent="0.2">
      <c r="A8" s="64"/>
      <c r="B8" s="66" t="s">
        <v>89</v>
      </c>
      <c r="C8" s="147">
        <v>0.14000000000000001</v>
      </c>
      <c r="D8" s="112">
        <v>137778.79999999999</v>
      </c>
      <c r="E8" s="112">
        <v>61954.1</v>
      </c>
      <c r="F8" s="65">
        <v>94.910200000000003</v>
      </c>
      <c r="G8" s="148">
        <f>100*0.154999980541036</f>
        <v>15.4999980541036</v>
      </c>
      <c r="H8" s="148">
        <v>15.376388707868898</v>
      </c>
    </row>
    <row r="9" spans="1:8" hidden="1" x14ac:dyDescent="0.2">
      <c r="A9" s="64"/>
      <c r="B9" s="66" t="s">
        <v>90</v>
      </c>
      <c r="C9" s="147">
        <v>0.14000000000000001</v>
      </c>
      <c r="D9" s="112">
        <v>121960</v>
      </c>
      <c r="E9" s="112">
        <v>2771</v>
      </c>
      <c r="F9" s="65">
        <v>97.367599999999996</v>
      </c>
      <c r="G9" s="148">
        <v>14.499993184079901</v>
      </c>
      <c r="H9" s="148">
        <v>14.3749999737396</v>
      </c>
    </row>
    <row r="10" spans="1:8" hidden="1" x14ac:dyDescent="0.2">
      <c r="A10" s="64"/>
      <c r="B10" s="66" t="s">
        <v>91</v>
      </c>
      <c r="C10" s="147">
        <v>0.105</v>
      </c>
      <c r="D10" s="111" t="s">
        <v>172</v>
      </c>
      <c r="E10" s="112" t="s">
        <v>28</v>
      </c>
      <c r="F10" s="65" t="s">
        <v>28</v>
      </c>
      <c r="G10" s="148" t="s">
        <v>28</v>
      </c>
      <c r="H10" s="148" t="s">
        <v>28</v>
      </c>
    </row>
    <row r="11" spans="1:8" hidden="1" x14ac:dyDescent="0.2">
      <c r="A11" s="64"/>
      <c r="B11" s="66" t="s">
        <v>93</v>
      </c>
      <c r="C11" s="147">
        <v>0.11</v>
      </c>
      <c r="D11" s="111" t="s">
        <v>172</v>
      </c>
      <c r="E11" s="112" t="s">
        <v>28</v>
      </c>
      <c r="F11" s="65" t="s">
        <v>28</v>
      </c>
      <c r="G11" s="148" t="s">
        <v>28</v>
      </c>
      <c r="H11" s="148" t="s">
        <v>28</v>
      </c>
    </row>
    <row r="12" spans="1:8" hidden="1" x14ac:dyDescent="0.2">
      <c r="A12" s="64"/>
      <c r="B12" s="66" t="s">
        <v>94</v>
      </c>
      <c r="C12" s="147">
        <v>0.11</v>
      </c>
      <c r="D12" s="111" t="s">
        <v>172</v>
      </c>
      <c r="E12" s="112" t="s">
        <v>28</v>
      </c>
      <c r="F12" s="65" t="s">
        <v>28</v>
      </c>
      <c r="G12" s="148" t="s">
        <v>28</v>
      </c>
      <c r="H12" s="148" t="s">
        <v>28</v>
      </c>
    </row>
    <row r="13" spans="1:8" hidden="1" x14ac:dyDescent="0.2">
      <c r="A13" s="64"/>
      <c r="B13" s="66"/>
      <c r="C13" s="66"/>
      <c r="D13" s="111"/>
      <c r="E13" s="112"/>
      <c r="F13" s="65"/>
      <c r="G13" s="185"/>
      <c r="H13" s="185"/>
    </row>
    <row r="14" spans="1:8" ht="15" hidden="1" thickTop="1" x14ac:dyDescent="0.2">
      <c r="A14" s="63">
        <v>45337</v>
      </c>
      <c r="B14" s="66" t="s">
        <v>88</v>
      </c>
      <c r="C14" s="147">
        <v>0.14000000000000001</v>
      </c>
      <c r="D14" s="112">
        <v>152918</v>
      </c>
      <c r="E14" s="112">
        <v>70074.3</v>
      </c>
      <c r="F14" s="65">
        <v>93.605999999999995</v>
      </c>
      <c r="G14" s="148">
        <v>16.799890351612294</v>
      </c>
      <c r="H14" s="148">
        <v>16.727328012622614</v>
      </c>
    </row>
    <row r="15" spans="1:8" hidden="1" x14ac:dyDescent="0.2">
      <c r="A15" s="64"/>
      <c r="B15" s="66" t="s">
        <v>89</v>
      </c>
      <c r="C15" s="147">
        <v>0.14000000000000001</v>
      </c>
      <c r="D15" s="112">
        <v>40100</v>
      </c>
      <c r="E15" s="112">
        <v>13724.7</v>
      </c>
      <c r="F15" s="65">
        <v>94.768500000000003</v>
      </c>
      <c r="G15" s="148">
        <v>15.549930345509292</v>
      </c>
      <c r="H15" s="148">
        <v>15.547577152129769</v>
      </c>
    </row>
    <row r="16" spans="1:8" hidden="1" x14ac:dyDescent="0.2">
      <c r="A16" s="64"/>
      <c r="B16" s="66" t="s">
        <v>90</v>
      </c>
      <c r="C16" s="147">
        <v>0.14000000000000001</v>
      </c>
      <c r="D16" s="112">
        <v>30294</v>
      </c>
      <c r="E16" s="112">
        <v>1544</v>
      </c>
      <c r="F16" s="65">
        <v>97.373500000000007</v>
      </c>
      <c r="G16" s="148">
        <v>14.499999010441266</v>
      </c>
      <c r="H16" s="148">
        <v>14.489999588940247</v>
      </c>
    </row>
    <row r="17" spans="1:8" hidden="1" x14ac:dyDescent="0.2">
      <c r="A17" s="64"/>
      <c r="B17" s="66" t="s">
        <v>91</v>
      </c>
      <c r="C17" s="147">
        <v>0.105</v>
      </c>
      <c r="D17" s="111" t="s">
        <v>172</v>
      </c>
      <c r="E17" s="65" t="s">
        <v>28</v>
      </c>
      <c r="F17" s="65" t="s">
        <v>28</v>
      </c>
      <c r="G17" s="148" t="s">
        <v>28</v>
      </c>
      <c r="H17" s="148" t="s">
        <v>28</v>
      </c>
    </row>
    <row r="18" spans="1:8" hidden="1" x14ac:dyDescent="0.2">
      <c r="A18" s="64"/>
      <c r="B18" s="66" t="s">
        <v>93</v>
      </c>
      <c r="C18" s="147">
        <v>0.11</v>
      </c>
      <c r="D18" s="111" t="s">
        <v>172</v>
      </c>
      <c r="E18" s="65" t="s">
        <v>28</v>
      </c>
      <c r="F18" s="65" t="s">
        <v>28</v>
      </c>
      <c r="G18" s="148" t="s">
        <v>28</v>
      </c>
      <c r="H18" s="148" t="s">
        <v>28</v>
      </c>
    </row>
    <row r="19" spans="1:8" hidden="1" x14ac:dyDescent="0.2">
      <c r="A19" s="64"/>
      <c r="B19" s="66" t="s">
        <v>94</v>
      </c>
      <c r="C19" s="147">
        <v>0.11</v>
      </c>
      <c r="D19" s="111" t="s">
        <v>172</v>
      </c>
      <c r="E19" s="65" t="s">
        <v>28</v>
      </c>
      <c r="F19" s="65" t="s">
        <v>28</v>
      </c>
      <c r="G19" s="148" t="s">
        <v>28</v>
      </c>
      <c r="H19" s="148" t="s">
        <v>28</v>
      </c>
    </row>
    <row r="20" spans="1:8" hidden="1" x14ac:dyDescent="0.2">
      <c r="A20" s="64"/>
      <c r="B20" s="66"/>
      <c r="C20" s="66"/>
      <c r="D20" s="111"/>
      <c r="E20" s="112"/>
      <c r="F20" s="65"/>
      <c r="G20" s="185"/>
      <c r="H20" s="185"/>
    </row>
    <row r="21" spans="1:8" ht="15" hidden="1" thickTop="1" x14ac:dyDescent="0.2">
      <c r="A21" s="63">
        <v>45365</v>
      </c>
      <c r="B21" s="66" t="s">
        <v>88</v>
      </c>
      <c r="C21" s="147">
        <v>0.14000000000000001</v>
      </c>
      <c r="D21" s="112">
        <v>151044.79999999999</v>
      </c>
      <c r="E21" s="112">
        <v>42916.9</v>
      </c>
      <c r="F21" s="65">
        <v>93.740600000000001</v>
      </c>
      <c r="G21" s="148">
        <f>100*0.167799905790187</f>
        <v>16.779990579018701</v>
      </c>
      <c r="H21" s="148">
        <f>100*0.166746753070503</f>
        <v>16.6746753070503</v>
      </c>
    </row>
    <row r="22" spans="1:8" hidden="1" x14ac:dyDescent="0.2">
      <c r="A22" s="64"/>
      <c r="B22" s="66" t="s">
        <v>89</v>
      </c>
      <c r="C22" s="147">
        <v>0.14000000000000001</v>
      </c>
      <c r="D22" s="112">
        <v>62943.7</v>
      </c>
      <c r="E22" s="112">
        <v>11812.9</v>
      </c>
      <c r="F22" s="65">
        <v>94.995400000000004</v>
      </c>
      <c r="G22" s="148">
        <f>100*0.154898513825623</f>
        <v>15.4898513825623</v>
      </c>
      <c r="H22" s="148">
        <f>100*0.154628681999032</f>
        <v>15.462868199903202</v>
      </c>
    </row>
    <row r="23" spans="1:8" hidden="1" x14ac:dyDescent="0.2">
      <c r="A23" s="64"/>
      <c r="B23" s="66" t="s">
        <v>90</v>
      </c>
      <c r="C23" s="147">
        <v>0.14000000000000001</v>
      </c>
      <c r="D23" s="112">
        <v>39558</v>
      </c>
      <c r="E23" s="112">
        <v>1218</v>
      </c>
      <c r="F23" s="65">
        <v>98.148300000000006</v>
      </c>
      <c r="G23" s="148">
        <f>100*0.143500087693011</f>
        <v>14.3500087693011</v>
      </c>
      <c r="H23" s="148">
        <f>100*0.142749989242619</f>
        <v>14.274998924261901</v>
      </c>
    </row>
    <row r="24" spans="1:8" hidden="1" x14ac:dyDescent="0.2">
      <c r="A24" s="64"/>
      <c r="B24" s="66" t="s">
        <v>91</v>
      </c>
      <c r="C24" s="147">
        <v>0.105</v>
      </c>
      <c r="D24" s="111" t="s">
        <v>172</v>
      </c>
      <c r="E24" s="65" t="s">
        <v>28</v>
      </c>
      <c r="F24" s="65" t="s">
        <v>28</v>
      </c>
      <c r="G24" s="148" t="s">
        <v>28</v>
      </c>
      <c r="H24" s="148" t="s">
        <v>28</v>
      </c>
    </row>
    <row r="25" spans="1:8" hidden="1" x14ac:dyDescent="0.2">
      <c r="A25" s="64"/>
      <c r="B25" s="66" t="s">
        <v>93</v>
      </c>
      <c r="C25" s="147">
        <v>0.11</v>
      </c>
      <c r="D25" s="111" t="s">
        <v>172</v>
      </c>
      <c r="E25" s="65" t="s">
        <v>28</v>
      </c>
      <c r="F25" s="65" t="s">
        <v>28</v>
      </c>
      <c r="G25" s="148" t="s">
        <v>28</v>
      </c>
      <c r="H25" s="148" t="s">
        <v>28</v>
      </c>
    </row>
    <row r="26" spans="1:8" hidden="1" x14ac:dyDescent="0.2">
      <c r="A26" s="64"/>
      <c r="B26" s="66" t="s">
        <v>94</v>
      </c>
      <c r="C26" s="147">
        <v>0.11</v>
      </c>
      <c r="D26" s="111" t="s">
        <v>172</v>
      </c>
      <c r="E26" s="65" t="s">
        <v>28</v>
      </c>
      <c r="F26" s="65" t="s">
        <v>28</v>
      </c>
      <c r="G26" s="148" t="s">
        <v>28</v>
      </c>
      <c r="H26" s="148" t="s">
        <v>28</v>
      </c>
    </row>
    <row r="27" spans="1:8" hidden="1" x14ac:dyDescent="0.2"/>
    <row r="28" spans="1:8" ht="15" hidden="1" thickTop="1" x14ac:dyDescent="0.2">
      <c r="A28" s="63">
        <v>45399</v>
      </c>
      <c r="B28" s="66" t="s">
        <v>88</v>
      </c>
      <c r="C28" s="147">
        <v>0.14000000000000001</v>
      </c>
      <c r="D28" s="112">
        <v>61411</v>
      </c>
      <c r="E28" s="112">
        <v>4135.7</v>
      </c>
      <c r="F28" s="65">
        <v>94.144000000000005</v>
      </c>
      <c r="G28" s="148">
        <v>16.650023060991316</v>
      </c>
      <c r="H28" s="148">
        <v>16.650023060991316</v>
      </c>
    </row>
    <row r="29" spans="1:8" hidden="1" x14ac:dyDescent="0.2">
      <c r="B29" s="66" t="s">
        <v>89</v>
      </c>
      <c r="C29" s="147">
        <v>0.14000000000000001</v>
      </c>
      <c r="D29" s="112">
        <v>40008.199999999997</v>
      </c>
      <c r="E29" s="112">
        <v>1643.2</v>
      </c>
      <c r="F29" s="65">
        <v>95.082800000000006</v>
      </c>
      <c r="G29" s="148">
        <v>15.480013985562158</v>
      </c>
      <c r="H29" s="148">
        <v>15.420003360595233</v>
      </c>
    </row>
    <row r="30" spans="1:8" hidden="1" x14ac:dyDescent="0.2">
      <c r="B30" s="66" t="s">
        <v>90</v>
      </c>
      <c r="C30" s="147">
        <v>0.14000000000000001</v>
      </c>
      <c r="D30" s="112">
        <v>43542</v>
      </c>
      <c r="E30" s="112">
        <v>1052</v>
      </c>
      <c r="F30" s="65">
        <v>98.182100000000005</v>
      </c>
      <c r="G30" s="148">
        <v>14.349992547459999</v>
      </c>
      <c r="H30" s="148">
        <v>14.275002251879689</v>
      </c>
    </row>
    <row r="31" spans="1:8" hidden="1" x14ac:dyDescent="0.2">
      <c r="B31" s="66" t="s">
        <v>91</v>
      </c>
      <c r="C31" s="147">
        <v>0.105</v>
      </c>
      <c r="D31" s="111" t="s">
        <v>172</v>
      </c>
      <c r="E31" s="65" t="s">
        <v>28</v>
      </c>
      <c r="F31" s="65" t="s">
        <v>28</v>
      </c>
      <c r="G31" s="148" t="s">
        <v>28</v>
      </c>
      <c r="H31" s="148" t="s">
        <v>28</v>
      </c>
    </row>
    <row r="32" spans="1:8" hidden="1" x14ac:dyDescent="0.2">
      <c r="B32" s="66" t="s">
        <v>93</v>
      </c>
      <c r="C32" s="147">
        <v>0.11</v>
      </c>
      <c r="D32" s="111" t="s">
        <v>172</v>
      </c>
      <c r="E32" s="65" t="s">
        <v>28</v>
      </c>
      <c r="F32" s="65" t="s">
        <v>28</v>
      </c>
      <c r="G32" s="148" t="s">
        <v>28</v>
      </c>
      <c r="H32" s="148" t="s">
        <v>28</v>
      </c>
    </row>
    <row r="33" spans="1:8" hidden="1" x14ac:dyDescent="0.2">
      <c r="B33" s="66" t="s">
        <v>94</v>
      </c>
      <c r="C33" s="147">
        <v>0.11</v>
      </c>
      <c r="D33" s="111" t="s">
        <v>172</v>
      </c>
      <c r="E33" s="65" t="s">
        <v>28</v>
      </c>
      <c r="F33" s="65" t="s">
        <v>28</v>
      </c>
      <c r="G33" s="148" t="s">
        <v>28</v>
      </c>
      <c r="H33" s="148" t="s">
        <v>28</v>
      </c>
    </row>
    <row r="34" spans="1:8" hidden="1" x14ac:dyDescent="0.2"/>
    <row r="35" spans="1:8" ht="15" thickTop="1" x14ac:dyDescent="0.2">
      <c r="A35" s="63">
        <v>45435</v>
      </c>
      <c r="B35" s="66" t="s">
        <v>88</v>
      </c>
      <c r="C35" s="147">
        <v>0.14000000000000001</v>
      </c>
      <c r="D35" s="112">
        <v>63200</v>
      </c>
      <c r="E35" s="112">
        <v>32541.4</v>
      </c>
      <c r="F35" s="65">
        <v>94.308700000000002</v>
      </c>
      <c r="G35" s="148">
        <v>16.644979389142794</v>
      </c>
      <c r="H35" s="148">
        <v>16.601904757179213</v>
      </c>
    </row>
    <row r="36" spans="1:8" x14ac:dyDescent="0.2">
      <c r="B36" s="66" t="s">
        <v>89</v>
      </c>
      <c r="C36" s="147">
        <v>0.14000000000000001</v>
      </c>
      <c r="D36" s="112">
        <v>82300</v>
      </c>
      <c r="E36" s="112">
        <v>49115</v>
      </c>
      <c r="F36" s="65">
        <v>95.256799999999998</v>
      </c>
      <c r="G36" s="148">
        <v>15.449984285350485</v>
      </c>
      <c r="H36" s="148">
        <v>15.377898841023796</v>
      </c>
    </row>
    <row r="37" spans="1:8" x14ac:dyDescent="0.2">
      <c r="B37" s="66" t="s">
        <v>90</v>
      </c>
      <c r="C37" s="147">
        <v>0.14000000000000001</v>
      </c>
      <c r="D37" s="112">
        <v>58400</v>
      </c>
      <c r="E37" s="112">
        <v>15225</v>
      </c>
      <c r="F37" s="65">
        <v>98.454499999999996</v>
      </c>
      <c r="G37" s="148">
        <v>14.299900541659138</v>
      </c>
      <c r="H37" s="148">
        <v>14.257575556207719</v>
      </c>
    </row>
    <row r="38" spans="1:8" x14ac:dyDescent="0.2">
      <c r="B38" s="66" t="s">
        <v>91</v>
      </c>
      <c r="C38" s="147">
        <v>0.105</v>
      </c>
      <c r="D38" s="111" t="s">
        <v>172</v>
      </c>
      <c r="E38" s="65" t="s">
        <v>28</v>
      </c>
      <c r="F38" s="65" t="s">
        <v>28</v>
      </c>
      <c r="G38" s="148" t="s">
        <v>28</v>
      </c>
      <c r="H38" s="148" t="s">
        <v>28</v>
      </c>
    </row>
    <row r="39" spans="1:8" x14ac:dyDescent="0.2">
      <c r="B39" s="66" t="s">
        <v>93</v>
      </c>
      <c r="C39" s="147">
        <v>0.11</v>
      </c>
      <c r="D39" s="111" t="s">
        <v>172</v>
      </c>
      <c r="E39" s="65" t="s">
        <v>28</v>
      </c>
      <c r="F39" s="65" t="s">
        <v>28</v>
      </c>
      <c r="G39" s="148" t="s">
        <v>28</v>
      </c>
      <c r="H39" s="148" t="s">
        <v>28</v>
      </c>
    </row>
    <row r="40" spans="1:8" x14ac:dyDescent="0.2">
      <c r="B40" s="66" t="s">
        <v>94</v>
      </c>
      <c r="C40" s="147">
        <v>0.11</v>
      </c>
      <c r="D40" s="111" t="s">
        <v>172</v>
      </c>
      <c r="E40" s="65" t="s">
        <v>28</v>
      </c>
      <c r="F40" s="65" t="s">
        <v>28</v>
      </c>
      <c r="G40" s="148" t="s">
        <v>28</v>
      </c>
      <c r="H40" s="148" t="s">
        <v>28</v>
      </c>
    </row>
    <row r="41" spans="1:8" x14ac:dyDescent="0.2">
      <c r="B41" s="66"/>
      <c r="C41" s="147"/>
      <c r="D41" s="111"/>
      <c r="E41" s="111"/>
      <c r="F41" s="65"/>
      <c r="G41" s="148"/>
      <c r="H41" s="148"/>
    </row>
    <row r="42" spans="1:8" x14ac:dyDescent="0.2">
      <c r="A42" s="63">
        <v>45469</v>
      </c>
      <c r="B42" s="134" t="s">
        <v>88</v>
      </c>
      <c r="C42" s="149">
        <v>0.14000000000000001</v>
      </c>
      <c r="D42" s="131">
        <v>154300</v>
      </c>
      <c r="E42" s="131">
        <v>116025.1</v>
      </c>
      <c r="F42" s="132">
        <v>94.566500000000005</v>
      </c>
      <c r="G42" s="150">
        <v>16.600022017364193</v>
      </c>
      <c r="H42" s="150">
        <v>16.555662135341777</v>
      </c>
    </row>
    <row r="43" spans="1:8" x14ac:dyDescent="0.2">
      <c r="B43" s="134" t="s">
        <v>89</v>
      </c>
      <c r="C43" s="149">
        <v>0.14000000000000001</v>
      </c>
      <c r="D43" s="131">
        <v>45000</v>
      </c>
      <c r="E43" s="131">
        <v>1475.1</v>
      </c>
      <c r="F43" s="132">
        <v>95.358599999999996</v>
      </c>
      <c r="G43" s="150">
        <v>15.447493214702499</v>
      </c>
      <c r="H43" s="150">
        <v>15.447493214702499</v>
      </c>
    </row>
    <row r="44" spans="1:8" x14ac:dyDescent="0.2">
      <c r="B44" s="134" t="s">
        <v>90</v>
      </c>
      <c r="C44" s="149">
        <v>0.14000000000000001</v>
      </c>
      <c r="D44" s="131">
        <v>47374.9</v>
      </c>
      <c r="E44" s="131">
        <v>13900</v>
      </c>
      <c r="F44" s="132">
        <v>98.683400000000006</v>
      </c>
      <c r="G44" s="150">
        <v>14.249907681904544</v>
      </c>
      <c r="H44" s="150">
        <v>14.247106529556955</v>
      </c>
    </row>
    <row r="45" spans="1:8" x14ac:dyDescent="0.2">
      <c r="B45" s="66" t="s">
        <v>91</v>
      </c>
      <c r="C45" s="147">
        <v>0.105</v>
      </c>
      <c r="D45" s="111" t="s">
        <v>172</v>
      </c>
      <c r="E45" s="65" t="s">
        <v>28</v>
      </c>
      <c r="F45" s="65" t="s">
        <v>28</v>
      </c>
      <c r="G45" s="148" t="s">
        <v>28</v>
      </c>
      <c r="H45" s="148" t="s">
        <v>28</v>
      </c>
    </row>
    <row r="46" spans="1:8" x14ac:dyDescent="0.2">
      <c r="B46" s="66" t="s">
        <v>93</v>
      </c>
      <c r="C46" s="147">
        <v>0.11</v>
      </c>
      <c r="D46" s="111" t="s">
        <v>172</v>
      </c>
      <c r="E46" s="65" t="s">
        <v>28</v>
      </c>
      <c r="F46" s="65" t="s">
        <v>28</v>
      </c>
      <c r="G46" s="148" t="s">
        <v>28</v>
      </c>
      <c r="H46" s="148" t="s">
        <v>28</v>
      </c>
    </row>
    <row r="47" spans="1:8" x14ac:dyDescent="0.2">
      <c r="B47" s="66" t="s">
        <v>94</v>
      </c>
      <c r="C47" s="147">
        <v>0.11</v>
      </c>
      <c r="D47" s="111" t="s">
        <v>172</v>
      </c>
      <c r="E47" s="65" t="s">
        <v>28</v>
      </c>
      <c r="F47" s="65" t="s">
        <v>28</v>
      </c>
      <c r="G47" s="148" t="s">
        <v>28</v>
      </c>
      <c r="H47" s="148" t="s">
        <v>28</v>
      </c>
    </row>
    <row r="48" spans="1:8" x14ac:dyDescent="0.2">
      <c r="B48" s="66"/>
      <c r="C48" s="147"/>
      <c r="D48" s="111"/>
      <c r="E48" s="111"/>
      <c r="F48" s="65"/>
      <c r="G48" s="148"/>
      <c r="H48" s="148"/>
    </row>
    <row r="49" spans="1:8" x14ac:dyDescent="0.2">
      <c r="A49" s="63">
        <v>45483</v>
      </c>
      <c r="B49" s="134" t="s">
        <v>88</v>
      </c>
      <c r="C49" s="149">
        <v>0.14000000000000001</v>
      </c>
      <c r="D49" s="131">
        <v>114884</v>
      </c>
      <c r="E49" s="131">
        <v>63211.5</v>
      </c>
      <c r="F49" s="132">
        <v>94.641099999999994</v>
      </c>
      <c r="G49" s="150">
        <v>16.600009965179161</v>
      </c>
      <c r="H49" s="150">
        <v>16.466467102315956</v>
      </c>
    </row>
    <row r="50" spans="1:8" x14ac:dyDescent="0.2">
      <c r="B50" s="134" t="s">
        <v>89</v>
      </c>
      <c r="C50" s="149">
        <v>0.14000000000000001</v>
      </c>
      <c r="D50" s="131">
        <v>53500</v>
      </c>
      <c r="E50" s="131">
        <v>17855</v>
      </c>
      <c r="F50" s="132">
        <v>95.403000000000006</v>
      </c>
      <c r="G50" s="150">
        <v>15.447489080186177</v>
      </c>
      <c r="H50" s="150">
        <v>15.405293905504827</v>
      </c>
    </row>
    <row r="51" spans="1:8" x14ac:dyDescent="0.2">
      <c r="B51" s="134" t="s">
        <v>90</v>
      </c>
      <c r="C51" s="149">
        <v>0.14000000000000001</v>
      </c>
      <c r="D51" s="131">
        <v>37250</v>
      </c>
      <c r="E51" s="131" t="s">
        <v>166</v>
      </c>
      <c r="F51" s="132" t="s">
        <v>28</v>
      </c>
      <c r="G51" s="150" t="s">
        <v>28</v>
      </c>
      <c r="H51" s="150" t="s">
        <v>28</v>
      </c>
    </row>
    <row r="52" spans="1:8" x14ac:dyDescent="0.2">
      <c r="B52" s="66" t="s">
        <v>91</v>
      </c>
      <c r="C52" s="147">
        <v>0.105</v>
      </c>
      <c r="D52" s="111" t="s">
        <v>172</v>
      </c>
      <c r="E52" s="65" t="s">
        <v>28</v>
      </c>
      <c r="F52" s="65" t="s">
        <v>28</v>
      </c>
      <c r="G52" s="148" t="s">
        <v>28</v>
      </c>
      <c r="H52" s="148" t="s">
        <v>28</v>
      </c>
    </row>
    <row r="53" spans="1:8" x14ac:dyDescent="0.2">
      <c r="B53" s="66" t="s">
        <v>93</v>
      </c>
      <c r="C53" s="147">
        <v>0.11</v>
      </c>
      <c r="D53" s="111" t="s">
        <v>172</v>
      </c>
      <c r="E53" s="65" t="s">
        <v>28</v>
      </c>
      <c r="F53" s="65" t="s">
        <v>28</v>
      </c>
      <c r="G53" s="148" t="s">
        <v>28</v>
      </c>
      <c r="H53" s="148" t="s">
        <v>28</v>
      </c>
    </row>
    <row r="54" spans="1:8" x14ac:dyDescent="0.2">
      <c r="B54" s="66" t="s">
        <v>94</v>
      </c>
      <c r="C54" s="147">
        <v>0.11</v>
      </c>
      <c r="D54" s="111" t="s">
        <v>172</v>
      </c>
      <c r="E54" s="65" t="s">
        <v>28</v>
      </c>
      <c r="F54" s="65" t="s">
        <v>28</v>
      </c>
      <c r="G54" s="148" t="s">
        <v>28</v>
      </c>
      <c r="H54" s="148" t="s">
        <v>28</v>
      </c>
    </row>
    <row r="55" spans="1:8" x14ac:dyDescent="0.2">
      <c r="B55" s="66"/>
      <c r="C55" s="147"/>
      <c r="D55" s="111"/>
      <c r="E55" s="111"/>
      <c r="F55" s="65"/>
      <c r="G55" s="148"/>
      <c r="H55" s="148"/>
    </row>
    <row r="56" spans="1:8" x14ac:dyDescent="0.2">
      <c r="A56" s="63">
        <v>45505</v>
      </c>
      <c r="B56" s="66" t="s">
        <v>88</v>
      </c>
      <c r="C56" s="149">
        <v>0.14000000000000001</v>
      </c>
      <c r="D56" s="131">
        <v>254301.4</v>
      </c>
      <c r="E56" s="131">
        <v>106988.9</v>
      </c>
      <c r="F56" s="132">
        <v>95.456999999999994</v>
      </c>
      <c r="G56" s="132">
        <v>16.244990579308492</v>
      </c>
      <c r="H56" s="132">
        <v>16.159858515248331</v>
      </c>
    </row>
    <row r="57" spans="1:8" x14ac:dyDescent="0.2">
      <c r="B57" s="66" t="s">
        <v>89</v>
      </c>
      <c r="C57" s="149">
        <v>0.14000000000000001</v>
      </c>
      <c r="D57" s="131">
        <v>79055.8</v>
      </c>
      <c r="E57" s="131">
        <v>33697.1</v>
      </c>
      <c r="F57" s="132">
        <v>95.902299999999997</v>
      </c>
      <c r="G57" s="132">
        <v>15.295013753259054</v>
      </c>
      <c r="H57" s="132">
        <v>15.278613999867835</v>
      </c>
    </row>
    <row r="58" spans="1:8" x14ac:dyDescent="0.2">
      <c r="B58" s="66" t="s">
        <v>90</v>
      </c>
      <c r="C58" s="149">
        <v>0.14000000000000001</v>
      </c>
      <c r="D58" s="131">
        <v>26750</v>
      </c>
      <c r="E58" s="131" t="s">
        <v>166</v>
      </c>
      <c r="F58" s="132" t="s">
        <v>28</v>
      </c>
      <c r="G58" s="150" t="s">
        <v>28</v>
      </c>
      <c r="H58" s="150" t="s">
        <v>28</v>
      </c>
    </row>
    <row r="59" spans="1:8" x14ac:dyDescent="0.2">
      <c r="B59" s="66"/>
      <c r="C59" s="147"/>
      <c r="D59" s="111"/>
      <c r="E59" s="65"/>
      <c r="F59" s="65"/>
      <c r="G59" s="148"/>
      <c r="H59" s="148"/>
    </row>
    <row r="60" spans="1:8" x14ac:dyDescent="0.2">
      <c r="B60" s="66"/>
      <c r="C60" s="147"/>
      <c r="D60" s="111"/>
      <c r="E60" s="65"/>
      <c r="F60" s="65"/>
      <c r="G60" s="148"/>
      <c r="H60" s="148"/>
    </row>
    <row r="61" spans="1:8" x14ac:dyDescent="0.2">
      <c r="A61" s="63">
        <v>45555</v>
      </c>
      <c r="B61" s="66" t="s">
        <v>173</v>
      </c>
      <c r="C61" s="149">
        <v>0</v>
      </c>
      <c r="D61" s="131">
        <v>260501.2</v>
      </c>
      <c r="E61" s="131">
        <v>43310.400000000001</v>
      </c>
      <c r="F61" s="132">
        <v>76.973799999999997</v>
      </c>
      <c r="G61" s="132">
        <v>13.979969506856198</v>
      </c>
      <c r="H61" s="132">
        <v>13.979969506856198</v>
      </c>
    </row>
    <row r="62" spans="1:8" x14ac:dyDescent="0.2">
      <c r="B62" s="66" t="s">
        <v>88</v>
      </c>
      <c r="C62" s="149">
        <v>0.14000000000000001</v>
      </c>
      <c r="D62" s="131">
        <v>155957</v>
      </c>
      <c r="E62" s="131">
        <v>26375.200000000001</v>
      </c>
      <c r="F62" s="132">
        <v>102.6679</v>
      </c>
      <c r="G62" s="132">
        <v>12.899516828315965</v>
      </c>
      <c r="H62" s="132">
        <v>12.899516828315965</v>
      </c>
    </row>
    <row r="63" spans="1:8" x14ac:dyDescent="0.2">
      <c r="B63" s="66" t="s">
        <v>89</v>
      </c>
      <c r="C63" s="149">
        <v>0.14000000000000001</v>
      </c>
      <c r="D63" s="131">
        <v>183525.5</v>
      </c>
      <c r="E63" s="131">
        <v>26016.400000000001</v>
      </c>
      <c r="F63" s="132">
        <v>102.1366</v>
      </c>
      <c r="G63" s="150">
        <v>13.40000204677596</v>
      </c>
      <c r="H63" s="150">
        <v>13.40000204677596</v>
      </c>
    </row>
    <row r="64" spans="1:8" x14ac:dyDescent="0.2">
      <c r="B64" s="66" t="s">
        <v>90</v>
      </c>
      <c r="C64" s="147">
        <v>0.13</v>
      </c>
      <c r="D64" s="111">
        <v>30881</v>
      </c>
      <c r="E64" s="112">
        <v>17006</v>
      </c>
      <c r="F64" s="65">
        <v>98.906800000000004</v>
      </c>
      <c r="G64" s="148">
        <v>13.200008855296016</v>
      </c>
      <c r="H64" s="148">
        <v>13.141526143776385</v>
      </c>
    </row>
    <row r="65" spans="1:8" x14ac:dyDescent="0.2">
      <c r="A65" s="207"/>
      <c r="B65" s="186"/>
      <c r="C65" s="187"/>
      <c r="D65" s="188"/>
      <c r="E65" s="188"/>
      <c r="F65" s="188"/>
      <c r="G65" s="189"/>
      <c r="H65" s="189"/>
    </row>
    <row r="66" spans="1:8" x14ac:dyDescent="0.2">
      <c r="A66" s="63">
        <v>45583</v>
      </c>
      <c r="B66" s="66" t="s">
        <v>173</v>
      </c>
      <c r="C66" s="149">
        <v>0</v>
      </c>
      <c r="D66" s="131">
        <v>139000</v>
      </c>
      <c r="E66" s="131">
        <v>33011.5</v>
      </c>
      <c r="F66" s="132">
        <v>78.730400000000003</v>
      </c>
      <c r="G66" s="132">
        <v>13.240037383244696</v>
      </c>
      <c r="H66" s="132">
        <v>13.23412488720839</v>
      </c>
    </row>
    <row r="67" spans="1:8" x14ac:dyDescent="0.2">
      <c r="B67" s="66" t="s">
        <v>88</v>
      </c>
      <c r="C67" s="149">
        <v>0.14000000000000001</v>
      </c>
      <c r="D67" s="131">
        <v>107555</v>
      </c>
      <c r="E67" s="131">
        <v>30403.200000000001</v>
      </c>
      <c r="F67" s="132">
        <v>103.5531</v>
      </c>
      <c r="G67" s="132">
        <v>12.499983096158152</v>
      </c>
      <c r="H67" s="132">
        <v>12.430499566546557</v>
      </c>
    </row>
    <row r="68" spans="1:8" x14ac:dyDescent="0.2">
      <c r="B68" s="66" t="s">
        <v>89</v>
      </c>
      <c r="C68" s="149">
        <v>0.14000000000000001</v>
      </c>
      <c r="D68" s="131">
        <v>313061.5</v>
      </c>
      <c r="E68" s="131">
        <v>68032.100000000006</v>
      </c>
      <c r="F68" s="132">
        <v>104.3008</v>
      </c>
      <c r="G68" s="150">
        <v>12.788008574403747</v>
      </c>
      <c r="H68" s="150">
        <v>12.73853954491597</v>
      </c>
    </row>
    <row r="69" spans="1:8" x14ac:dyDescent="0.2">
      <c r="B69" s="228" t="s">
        <v>90</v>
      </c>
      <c r="C69" s="229">
        <v>0.13</v>
      </c>
      <c r="D69" s="230">
        <v>98466.5</v>
      </c>
      <c r="E69" s="231">
        <v>65940</v>
      </c>
      <c r="F69" s="232">
        <v>100.0998</v>
      </c>
      <c r="G69" s="233">
        <v>12.977002350125019</v>
      </c>
      <c r="H69" s="233">
        <v>12.895101785456319</v>
      </c>
    </row>
    <row r="70" spans="1:8" x14ac:dyDescent="0.2">
      <c r="B70" s="66"/>
      <c r="C70" s="149"/>
      <c r="D70" s="131"/>
      <c r="E70" s="131"/>
      <c r="F70" s="132"/>
      <c r="G70" s="150"/>
      <c r="H70" s="150"/>
    </row>
    <row r="71" spans="1:8" x14ac:dyDescent="0.2">
      <c r="A71" s="63">
        <v>45617</v>
      </c>
      <c r="B71" s="66" t="s">
        <v>173</v>
      </c>
      <c r="C71" s="149">
        <v>0</v>
      </c>
      <c r="D71" s="131">
        <v>385120</v>
      </c>
      <c r="E71" s="131">
        <v>132670</v>
      </c>
      <c r="F71" s="132">
        <v>79.892799999999994</v>
      </c>
      <c r="G71" s="150">
        <v>13.049989120148236</v>
      </c>
      <c r="H71" s="150">
        <v>12.993604870275144</v>
      </c>
    </row>
    <row r="72" spans="1:8" x14ac:dyDescent="0.2">
      <c r="B72" s="66" t="s">
        <v>88</v>
      </c>
      <c r="C72" s="149">
        <v>0.14000000000000001</v>
      </c>
      <c r="D72" s="131">
        <v>44700</v>
      </c>
      <c r="E72" s="131">
        <v>9900</v>
      </c>
      <c r="F72" s="132">
        <v>103.4366</v>
      </c>
      <c r="G72" s="150">
        <v>12.499979675723589</v>
      </c>
      <c r="H72" s="150">
        <v>12.394947237066969</v>
      </c>
    </row>
    <row r="73" spans="1:8" x14ac:dyDescent="0.2">
      <c r="B73" s="66" t="s">
        <v>89</v>
      </c>
      <c r="C73" s="149">
        <v>0.14000000000000001</v>
      </c>
      <c r="D73" s="131">
        <v>392750</v>
      </c>
      <c r="E73" s="131">
        <v>145800</v>
      </c>
      <c r="F73" s="132">
        <v>104.5395</v>
      </c>
      <c r="G73" s="150">
        <v>12.699994549279959</v>
      </c>
      <c r="H73" s="150">
        <v>12.663463238841462</v>
      </c>
    </row>
    <row r="74" spans="1:8" x14ac:dyDescent="0.2">
      <c r="B74" s="228" t="s">
        <v>90</v>
      </c>
      <c r="C74" s="229">
        <v>0.13</v>
      </c>
      <c r="D74" s="131">
        <v>69944.2</v>
      </c>
      <c r="E74" s="131">
        <v>32231.4</v>
      </c>
      <c r="F74" s="132">
        <v>100.8451</v>
      </c>
      <c r="G74" s="150">
        <v>12.837991766965606</v>
      </c>
      <c r="H74" s="150">
        <v>12.837539542118975</v>
      </c>
    </row>
    <row r="75" spans="1:8" x14ac:dyDescent="0.2">
      <c r="B75" s="228"/>
      <c r="C75" s="229"/>
      <c r="D75" s="131"/>
      <c r="E75" s="131"/>
      <c r="F75" s="132"/>
      <c r="G75" s="150"/>
      <c r="H75" s="150"/>
    </row>
    <row r="76" spans="1:8" x14ac:dyDescent="0.2">
      <c r="A76" s="63">
        <v>45645</v>
      </c>
      <c r="B76" s="66" t="s">
        <v>173</v>
      </c>
      <c r="C76" s="149">
        <v>0</v>
      </c>
      <c r="D76" s="131">
        <v>297750.7</v>
      </c>
      <c r="E76" s="131">
        <v>38450</v>
      </c>
      <c r="F76" s="132">
        <v>81.340699999999998</v>
      </c>
      <c r="G76" s="150">
        <v>12.500000047152938</v>
      </c>
      <c r="H76" s="150">
        <v>12.465648206413162</v>
      </c>
    </row>
    <row r="77" spans="1:8" x14ac:dyDescent="0.2">
      <c r="B77" s="66" t="s">
        <v>88</v>
      </c>
      <c r="C77" s="149">
        <v>0.14000000000000001</v>
      </c>
      <c r="D77" s="131">
        <v>66980</v>
      </c>
      <c r="E77" s="131">
        <v>26030</v>
      </c>
      <c r="F77" s="132">
        <v>103.3511</v>
      </c>
      <c r="G77" s="150">
        <v>12.499915553056731</v>
      </c>
      <c r="H77" s="150">
        <v>12.406921370182229</v>
      </c>
    </row>
    <row r="78" spans="1:8" x14ac:dyDescent="0.2">
      <c r="B78" s="66" t="s">
        <v>89</v>
      </c>
      <c r="C78" s="149">
        <v>0.14000000000000001</v>
      </c>
      <c r="D78" s="131">
        <v>340000</v>
      </c>
      <c r="E78" s="131">
        <v>181400</v>
      </c>
      <c r="F78" s="132">
        <v>104.8762</v>
      </c>
      <c r="G78" s="150">
        <v>12.590009843057249</v>
      </c>
      <c r="H78" s="150">
        <v>12.538710222931531</v>
      </c>
    </row>
    <row r="79" spans="1:8" x14ac:dyDescent="0.2">
      <c r="B79" s="228" t="s">
        <v>90</v>
      </c>
      <c r="C79" s="229">
        <v>0.13</v>
      </c>
      <c r="D79" s="131">
        <v>119625</v>
      </c>
      <c r="E79" s="131">
        <v>95875</v>
      </c>
      <c r="F79" s="132">
        <v>101.0522</v>
      </c>
      <c r="G79" s="150">
        <v>12.798898080781512</v>
      </c>
      <c r="H79" s="150">
        <v>12.610988157124345</v>
      </c>
    </row>
    <row r="80" spans="1:8" x14ac:dyDescent="0.2">
      <c r="B80" s="228"/>
      <c r="C80" s="229"/>
      <c r="D80" s="131"/>
      <c r="E80" s="131"/>
      <c r="F80" s="132"/>
      <c r="G80" s="150"/>
      <c r="H80" s="150"/>
    </row>
    <row r="81" spans="1:8" x14ac:dyDescent="0.2">
      <c r="A81" s="63">
        <v>45673</v>
      </c>
      <c r="B81" s="66" t="s">
        <v>173</v>
      </c>
      <c r="C81" s="149">
        <v>0</v>
      </c>
      <c r="D81" s="131">
        <v>716072</v>
      </c>
      <c r="E81" s="131">
        <v>189723</v>
      </c>
      <c r="F81" s="132">
        <v>79.798000000000002</v>
      </c>
      <c r="G81" s="150">
        <v>11.944818535975836</v>
      </c>
      <c r="H81" s="150">
        <v>11.91375940773777</v>
      </c>
    </row>
    <row r="82" spans="1:8" x14ac:dyDescent="0.2">
      <c r="B82" s="66" t="s">
        <v>88</v>
      </c>
      <c r="C82" s="149">
        <v>0.12</v>
      </c>
      <c r="D82" s="131">
        <v>400504.5</v>
      </c>
      <c r="E82" s="131">
        <v>93730</v>
      </c>
      <c r="F82" s="132">
        <v>100.2711</v>
      </c>
      <c r="G82" s="150">
        <v>11.889927375561868</v>
      </c>
      <c r="H82" s="150">
        <v>11.889927375561868</v>
      </c>
    </row>
    <row r="83" spans="1:8" x14ac:dyDescent="0.2">
      <c r="B83" s="66" t="s">
        <v>89</v>
      </c>
      <c r="C83" s="149">
        <v>0.12</v>
      </c>
      <c r="D83" s="131">
        <v>378420</v>
      </c>
      <c r="E83" s="131">
        <v>119546.1</v>
      </c>
      <c r="F83" s="132">
        <v>98.545500000000004</v>
      </c>
      <c r="G83" s="150">
        <v>12.398983913732877</v>
      </c>
      <c r="H83" s="150">
        <v>12.370921885124767</v>
      </c>
    </row>
    <row r="84" spans="1:8" x14ac:dyDescent="0.2">
      <c r="B84" s="228" t="s">
        <v>90</v>
      </c>
      <c r="C84" s="229">
        <v>0.12</v>
      </c>
      <c r="D84" s="131">
        <v>56212.5</v>
      </c>
      <c r="E84" s="131">
        <v>17712.5</v>
      </c>
      <c r="F84" s="132">
        <v>95.558000000000007</v>
      </c>
      <c r="G84" s="150">
        <v>12.799883114869385</v>
      </c>
      <c r="H84" s="150">
        <v>12.756615184141767</v>
      </c>
    </row>
    <row r="85" spans="1:8" x14ac:dyDescent="0.2">
      <c r="B85" s="228" t="s">
        <v>91</v>
      </c>
      <c r="C85" s="229">
        <v>0.12</v>
      </c>
      <c r="D85" s="131">
        <v>16500</v>
      </c>
      <c r="E85" s="131">
        <v>0</v>
      </c>
      <c r="F85" s="132" t="s">
        <v>28</v>
      </c>
      <c r="G85" s="150" t="s">
        <v>28</v>
      </c>
      <c r="H85" s="150" t="s">
        <v>28</v>
      </c>
    </row>
    <row r="86" spans="1:8" x14ac:dyDescent="0.2">
      <c r="B86" s="228"/>
      <c r="C86" s="229"/>
      <c r="D86" s="131"/>
      <c r="E86" s="131"/>
      <c r="F86" s="132"/>
      <c r="G86" s="150"/>
      <c r="H86" s="150"/>
    </row>
    <row r="87" spans="1:8" x14ac:dyDescent="0.2">
      <c r="A87" s="63">
        <v>45701</v>
      </c>
      <c r="B87" s="66" t="s">
        <v>173</v>
      </c>
      <c r="C87" s="149">
        <v>0</v>
      </c>
      <c r="D87" s="131">
        <v>233540.7</v>
      </c>
      <c r="E87" s="131">
        <v>95236.6</v>
      </c>
      <c r="F87" s="132">
        <v>80.845299999999995</v>
      </c>
      <c r="G87" s="150">
        <v>11.689990538663968</v>
      </c>
      <c r="H87" s="150">
        <v>11.688771506958673</v>
      </c>
    </row>
    <row r="88" spans="1:8" x14ac:dyDescent="0.2">
      <c r="B88" s="66" t="s">
        <v>88</v>
      </c>
      <c r="C88" s="149">
        <v>0.12</v>
      </c>
      <c r="D88" s="131">
        <v>44550</v>
      </c>
      <c r="E88" s="131">
        <v>7623</v>
      </c>
      <c r="F88" s="132">
        <v>100.245</v>
      </c>
      <c r="G88" s="150">
        <v>11.888984200581035</v>
      </c>
      <c r="H88" s="150">
        <v>11.708541257234375</v>
      </c>
    </row>
    <row r="89" spans="1:8" x14ac:dyDescent="0.2">
      <c r="B89" s="66" t="s">
        <v>89</v>
      </c>
      <c r="C89" s="149">
        <v>0.12</v>
      </c>
      <c r="D89" s="131">
        <v>392550</v>
      </c>
      <c r="E89" s="131">
        <v>242422</v>
      </c>
      <c r="F89" s="132">
        <v>98.574200000000005</v>
      </c>
      <c r="G89" s="150">
        <v>12.389008045178969</v>
      </c>
      <c r="H89" s="150">
        <v>12.360747198306504</v>
      </c>
    </row>
    <row r="90" spans="1:8" x14ac:dyDescent="0.2">
      <c r="B90" s="228" t="s">
        <v>90</v>
      </c>
      <c r="C90" s="229">
        <v>0.12</v>
      </c>
      <c r="D90" s="131">
        <v>175030</v>
      </c>
      <c r="E90" s="131">
        <v>131080</v>
      </c>
      <c r="F90" s="132">
        <v>95.604200000000006</v>
      </c>
      <c r="G90" s="150">
        <v>12.790006996908318</v>
      </c>
      <c r="H90" s="150">
        <v>12.654553956919507</v>
      </c>
    </row>
    <row r="91" spans="1:8" x14ac:dyDescent="0.2">
      <c r="B91" s="228" t="s">
        <v>91</v>
      </c>
      <c r="C91" s="229">
        <v>0.12</v>
      </c>
      <c r="D91" s="131">
        <v>65000</v>
      </c>
      <c r="E91" s="131">
        <v>0</v>
      </c>
      <c r="F91" s="132" t="s">
        <v>28</v>
      </c>
      <c r="G91" s="150" t="s">
        <v>28</v>
      </c>
      <c r="H91" s="150" t="s">
        <v>28</v>
      </c>
    </row>
    <row r="92" spans="1:8" x14ac:dyDescent="0.2">
      <c r="B92" s="228"/>
      <c r="C92" s="229"/>
      <c r="D92" s="131"/>
      <c r="E92" s="131"/>
      <c r="F92" s="132"/>
      <c r="G92" s="150"/>
      <c r="H92" s="150"/>
    </row>
    <row r="93" spans="1:8" x14ac:dyDescent="0.2">
      <c r="B93" s="228"/>
      <c r="C93" s="229"/>
      <c r="D93" s="131"/>
      <c r="E93" s="131"/>
      <c r="F93" s="132"/>
      <c r="G93" s="150"/>
      <c r="H93" s="150"/>
    </row>
    <row r="94" spans="1:8" ht="15" thickBot="1" x14ac:dyDescent="0.25">
      <c r="A94" s="208"/>
      <c r="B94" s="209"/>
      <c r="C94" s="210"/>
      <c r="D94" s="211"/>
      <c r="E94" s="214"/>
      <c r="F94" s="212"/>
      <c r="G94" s="213"/>
      <c r="H94" s="213"/>
    </row>
    <row r="95" spans="1:8" ht="15" thickTop="1" x14ac:dyDescent="0.2">
      <c r="A95" s="300" t="s">
        <v>177</v>
      </c>
      <c r="B95" s="300"/>
      <c r="C95" s="300"/>
      <c r="D95" s="300"/>
      <c r="E95" s="300"/>
      <c r="F95" s="300"/>
      <c r="G95" s="300"/>
      <c r="H95" s="300"/>
    </row>
    <row r="96" spans="1:8" x14ac:dyDescent="0.2">
      <c r="A96" s="299" t="s">
        <v>176</v>
      </c>
      <c r="B96" s="299"/>
      <c r="C96" s="299"/>
      <c r="D96" s="299"/>
      <c r="E96" s="299"/>
      <c r="F96" s="299"/>
      <c r="G96" s="299"/>
      <c r="H96" s="299"/>
    </row>
    <row r="97" spans="1:8" x14ac:dyDescent="0.2">
      <c r="A97" s="295" t="s">
        <v>95</v>
      </c>
      <c r="B97" s="295"/>
      <c r="C97" s="295"/>
      <c r="D97" s="295"/>
      <c r="E97" s="295"/>
      <c r="F97" s="295"/>
      <c r="G97" s="295"/>
      <c r="H97" s="295"/>
    </row>
    <row r="98" spans="1:8" x14ac:dyDescent="0.2">
      <c r="A98" s="295" t="s">
        <v>96</v>
      </c>
      <c r="B98" s="295"/>
      <c r="C98" s="295"/>
      <c r="D98" s="295"/>
      <c r="E98" s="295"/>
      <c r="F98" s="295"/>
      <c r="G98" s="295"/>
      <c r="H98" s="295"/>
    </row>
  </sheetData>
  <mergeCells count="7">
    <mergeCell ref="A98:H98"/>
    <mergeCell ref="A1:H1"/>
    <mergeCell ref="A2:H2"/>
    <mergeCell ref="A3:H3"/>
    <mergeCell ref="A96:H96"/>
    <mergeCell ref="A97:H97"/>
    <mergeCell ref="A95:H95"/>
  </mergeCells>
  <pageMargins left="0.7" right="0.7" top="0.75" bottom="0.75" header="0.3" footer="0.3"/>
  <pageSetup paperSize="9" scale="71"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view="pageBreakPreview" zoomScale="85" zoomScaleNormal="100" zoomScaleSheetLayoutView="85" workbookViewId="0">
      <pane ySplit="9" topLeftCell="A101" activePane="bottomLeft" state="frozen"/>
      <selection activeCell="K5" sqref="K5"/>
      <selection pane="bottomLeft" activeCell="I108" sqref="I108"/>
    </sheetView>
  </sheetViews>
  <sheetFormatPr defaultColWidth="9.125" defaultRowHeight="14.25" x14ac:dyDescent="0.2"/>
  <cols>
    <col min="1" max="1" width="41.125" style="130" customWidth="1"/>
    <col min="2" max="11" width="8.625" style="130" customWidth="1"/>
    <col min="12" max="16384" width="9.125" style="130"/>
  </cols>
  <sheetData>
    <row r="1" spans="1:14" ht="18.75" x14ac:dyDescent="0.2">
      <c r="A1" s="296" t="s">
        <v>97</v>
      </c>
      <c r="B1" s="296"/>
      <c r="C1" s="296"/>
      <c r="D1" s="296"/>
      <c r="E1" s="296"/>
      <c r="F1" s="296"/>
      <c r="G1" s="296"/>
      <c r="H1" s="296"/>
      <c r="I1" s="296"/>
      <c r="J1" s="296"/>
      <c r="K1" s="296"/>
    </row>
    <row r="2" spans="1:14" ht="15.75" x14ac:dyDescent="0.2">
      <c r="A2" s="317" t="s">
        <v>167</v>
      </c>
      <c r="B2" s="317"/>
      <c r="C2" s="317"/>
      <c r="D2" s="317"/>
      <c r="E2" s="317"/>
      <c r="F2" s="317"/>
      <c r="G2" s="317"/>
      <c r="H2" s="317"/>
      <c r="I2" s="317"/>
      <c r="J2" s="317"/>
      <c r="K2" s="317"/>
    </row>
    <row r="3" spans="1:14" ht="15" thickBot="1" x14ac:dyDescent="0.25">
      <c r="A3" s="308" t="s">
        <v>1</v>
      </c>
      <c r="B3" s="308"/>
      <c r="C3" s="308"/>
      <c r="D3" s="308"/>
      <c r="E3" s="308"/>
      <c r="F3" s="308"/>
      <c r="G3" s="308"/>
      <c r="H3" s="308"/>
      <c r="I3" s="308"/>
      <c r="J3" s="308"/>
      <c r="K3" s="308"/>
    </row>
    <row r="4" spans="1:14" x14ac:dyDescent="0.2">
      <c r="A4" s="302"/>
      <c r="B4" s="303"/>
      <c r="C4" s="311" t="s">
        <v>168</v>
      </c>
      <c r="D4" s="312"/>
      <c r="E4" s="313"/>
      <c r="F4" s="318" t="s">
        <v>169</v>
      </c>
      <c r="G4" s="311"/>
      <c r="H4" s="319"/>
      <c r="I4" s="318" t="s">
        <v>170</v>
      </c>
      <c r="J4" s="311"/>
      <c r="K4" s="311"/>
    </row>
    <row r="5" spans="1:14" x14ac:dyDescent="0.2">
      <c r="A5" s="304"/>
      <c r="B5" s="305"/>
      <c r="C5" s="309"/>
      <c r="D5" s="309"/>
      <c r="E5" s="314"/>
      <c r="F5" s="320"/>
      <c r="G5" s="321"/>
      <c r="H5" s="322"/>
      <c r="I5" s="320"/>
      <c r="J5" s="321"/>
      <c r="K5" s="321"/>
      <c r="L5" s="309"/>
      <c r="M5" s="310"/>
      <c r="N5" s="310"/>
    </row>
    <row r="6" spans="1:14" ht="15" thickBot="1" x14ac:dyDescent="0.25">
      <c r="A6" s="306"/>
      <c r="B6" s="307"/>
      <c r="C6" s="315"/>
      <c r="D6" s="315"/>
      <c r="E6" s="316"/>
      <c r="F6" s="323"/>
      <c r="G6" s="324"/>
      <c r="H6" s="325"/>
      <c r="I6" s="323"/>
      <c r="J6" s="324"/>
      <c r="K6" s="324"/>
    </row>
    <row r="7" spans="1:14" ht="15" thickTop="1" x14ac:dyDescent="0.2">
      <c r="A7" s="171" t="s">
        <v>74</v>
      </c>
      <c r="B7" s="171"/>
      <c r="C7" s="60" t="s">
        <v>43</v>
      </c>
      <c r="D7" s="172" t="s">
        <v>43</v>
      </c>
      <c r="E7" s="173" t="s">
        <v>98</v>
      </c>
      <c r="F7" s="172" t="s">
        <v>43</v>
      </c>
      <c r="G7" s="172" t="s">
        <v>43</v>
      </c>
      <c r="H7" s="173" t="s">
        <v>98</v>
      </c>
      <c r="I7" s="174" t="s">
        <v>43</v>
      </c>
      <c r="J7" s="175" t="s">
        <v>43</v>
      </c>
      <c r="K7" s="176" t="s">
        <v>98</v>
      </c>
    </row>
    <row r="8" spans="1:14" x14ac:dyDescent="0.2">
      <c r="A8" s="171" t="s">
        <v>78</v>
      </c>
      <c r="B8" s="175" t="s">
        <v>83</v>
      </c>
      <c r="C8" s="60" t="s">
        <v>85</v>
      </c>
      <c r="D8" s="172" t="s">
        <v>86</v>
      </c>
      <c r="E8" s="173" t="s">
        <v>99</v>
      </c>
      <c r="F8" s="172" t="s">
        <v>85</v>
      </c>
      <c r="G8" s="172" t="s">
        <v>86</v>
      </c>
      <c r="H8" s="173" t="s">
        <v>100</v>
      </c>
      <c r="I8" s="174" t="s">
        <v>85</v>
      </c>
      <c r="J8" s="175" t="s">
        <v>86</v>
      </c>
      <c r="K8" s="176" t="s">
        <v>100</v>
      </c>
    </row>
    <row r="9" spans="1:14" ht="15" thickBot="1" x14ac:dyDescent="0.25">
      <c r="A9" s="177" t="s">
        <v>82</v>
      </c>
      <c r="B9" s="178"/>
      <c r="C9" s="179"/>
      <c r="D9" s="180"/>
      <c r="E9" s="180"/>
      <c r="F9" s="180"/>
      <c r="G9" s="180"/>
      <c r="H9" s="180"/>
      <c r="I9" s="181"/>
      <c r="J9" s="178"/>
      <c r="K9" s="179"/>
    </row>
    <row r="10" spans="1:14" ht="15" thickTop="1" x14ac:dyDescent="0.2">
      <c r="A10" s="64"/>
      <c r="B10" s="102"/>
      <c r="C10" s="60"/>
      <c r="D10" s="182"/>
      <c r="E10" s="60"/>
      <c r="F10" s="60"/>
      <c r="G10" s="60"/>
      <c r="H10" s="60"/>
      <c r="I10" s="60"/>
      <c r="J10" s="60"/>
      <c r="K10" s="60"/>
    </row>
    <row r="11" spans="1:14" hidden="1" x14ac:dyDescent="0.2">
      <c r="A11" s="63">
        <v>45329</v>
      </c>
      <c r="B11" s="61" t="s">
        <v>101</v>
      </c>
      <c r="C11" s="111"/>
      <c r="D11" s="111"/>
      <c r="E11" s="62"/>
      <c r="F11" s="111"/>
      <c r="G11" s="111"/>
      <c r="H11" s="62"/>
      <c r="I11" s="111">
        <v>3842.3</v>
      </c>
      <c r="J11" s="111" t="s">
        <v>70</v>
      </c>
      <c r="K11" s="66"/>
    </row>
    <row r="12" spans="1:14" hidden="1" x14ac:dyDescent="0.2">
      <c r="A12" s="64"/>
      <c r="B12" s="61" t="s">
        <v>102</v>
      </c>
      <c r="C12" s="111"/>
      <c r="D12" s="111"/>
      <c r="E12" s="62"/>
      <c r="F12" s="111">
        <v>0</v>
      </c>
      <c r="G12" s="111" t="s">
        <v>92</v>
      </c>
      <c r="H12" s="65"/>
      <c r="I12" s="111"/>
      <c r="J12" s="111"/>
      <c r="K12" s="61"/>
    </row>
    <row r="13" spans="1:14" hidden="1" x14ac:dyDescent="0.2">
      <c r="A13" s="64"/>
      <c r="B13" s="61" t="s">
        <v>103</v>
      </c>
      <c r="C13" s="112">
        <v>163500</v>
      </c>
      <c r="D13" s="112">
        <v>125135</v>
      </c>
      <c r="E13" s="65">
        <v>95.859800000000007</v>
      </c>
      <c r="F13" s="112"/>
      <c r="G13" s="112"/>
      <c r="H13" s="62"/>
      <c r="I13" s="112"/>
      <c r="J13" s="112"/>
      <c r="K13" s="61"/>
    </row>
    <row r="14" spans="1:14" hidden="1" x14ac:dyDescent="0.2">
      <c r="A14" s="60"/>
      <c r="B14" s="61" t="s">
        <v>104</v>
      </c>
      <c r="C14" s="112">
        <v>274000</v>
      </c>
      <c r="D14" s="112">
        <v>219800</v>
      </c>
      <c r="E14" s="65">
        <v>94.086799999999997</v>
      </c>
      <c r="F14" s="112"/>
      <c r="G14" s="112"/>
      <c r="H14" s="62"/>
      <c r="I14" s="112"/>
      <c r="J14" s="112"/>
      <c r="K14" s="61"/>
    </row>
    <row r="15" spans="1:14" hidden="1" x14ac:dyDescent="0.2">
      <c r="A15" s="60"/>
      <c r="B15" s="61"/>
      <c r="C15" s="111"/>
      <c r="D15" s="111"/>
      <c r="E15" s="62"/>
      <c r="F15" s="111"/>
      <c r="G15" s="111"/>
      <c r="H15" s="62"/>
      <c r="I15" s="111"/>
      <c r="J15" s="111"/>
      <c r="K15" s="61"/>
    </row>
    <row r="16" spans="1:14" hidden="1" x14ac:dyDescent="0.2">
      <c r="A16" s="63">
        <v>45344</v>
      </c>
      <c r="B16" s="61" t="s">
        <v>101</v>
      </c>
      <c r="C16" s="111"/>
      <c r="D16" s="111"/>
      <c r="E16" s="62"/>
      <c r="F16" s="111"/>
      <c r="G16" s="111"/>
      <c r="H16" s="62"/>
      <c r="I16" s="111">
        <v>0</v>
      </c>
      <c r="J16" s="111" t="s">
        <v>92</v>
      </c>
      <c r="K16" s="66"/>
    </row>
    <row r="17" spans="1:11" hidden="1" x14ac:dyDescent="0.2">
      <c r="A17" s="64"/>
      <c r="B17" s="61" t="s">
        <v>102</v>
      </c>
      <c r="C17" s="111"/>
      <c r="D17" s="111"/>
      <c r="E17" s="62"/>
      <c r="F17" s="111">
        <v>0</v>
      </c>
      <c r="G17" s="111" t="s">
        <v>92</v>
      </c>
      <c r="H17" s="65"/>
      <c r="I17" s="111"/>
      <c r="J17" s="111"/>
      <c r="K17" s="61"/>
    </row>
    <row r="18" spans="1:11" hidden="1" x14ac:dyDescent="0.2">
      <c r="A18" s="64"/>
      <c r="B18" s="61" t="s">
        <v>103</v>
      </c>
      <c r="C18" s="112">
        <v>228800</v>
      </c>
      <c r="D18" s="112">
        <v>4345</v>
      </c>
      <c r="E18" s="65">
        <v>95.855699999999999</v>
      </c>
      <c r="F18" s="112"/>
      <c r="G18" s="112"/>
      <c r="H18" s="62"/>
      <c r="I18" s="112"/>
      <c r="J18" s="112"/>
      <c r="K18" s="61"/>
    </row>
    <row r="19" spans="1:11" hidden="1" x14ac:dyDescent="0.2">
      <c r="A19" s="60"/>
      <c r="B19" s="61" t="s">
        <v>104</v>
      </c>
      <c r="C19" s="112">
        <v>23000</v>
      </c>
      <c r="D19" s="112">
        <v>2005.5</v>
      </c>
      <c r="E19" s="65">
        <v>93.634200000000007</v>
      </c>
      <c r="F19" s="112"/>
      <c r="G19" s="112"/>
      <c r="H19" s="62"/>
      <c r="I19" s="112"/>
      <c r="J19" s="112"/>
      <c r="K19" s="61"/>
    </row>
    <row r="20" spans="1:11" hidden="1" x14ac:dyDescent="0.2">
      <c r="A20" s="60"/>
      <c r="B20" s="61"/>
      <c r="C20" s="111"/>
      <c r="D20" s="111"/>
      <c r="E20" s="62"/>
      <c r="F20" s="111"/>
      <c r="G20" s="111"/>
      <c r="H20" s="62"/>
      <c r="I20" s="111"/>
      <c r="J20" s="111"/>
      <c r="K20" s="61"/>
    </row>
    <row r="21" spans="1:11" hidden="1" x14ac:dyDescent="0.2">
      <c r="A21" s="63">
        <v>45358</v>
      </c>
      <c r="B21" s="151" t="s">
        <v>101</v>
      </c>
      <c r="C21" s="152"/>
      <c r="D21" s="152"/>
      <c r="E21" s="152"/>
      <c r="F21" s="152"/>
      <c r="G21" s="152"/>
      <c r="H21" s="152"/>
      <c r="I21" s="152">
        <v>4271.3999999999996</v>
      </c>
      <c r="J21" s="153" t="s">
        <v>171</v>
      </c>
      <c r="K21" s="154">
        <v>0</v>
      </c>
    </row>
    <row r="22" spans="1:11" hidden="1" x14ac:dyDescent="0.2">
      <c r="A22" s="64"/>
      <c r="B22" s="151" t="s">
        <v>102</v>
      </c>
      <c r="C22" s="152"/>
      <c r="D22" s="152"/>
      <c r="E22" s="152"/>
      <c r="F22" s="152">
        <v>6800.6</v>
      </c>
      <c r="G22" s="153" t="s">
        <v>171</v>
      </c>
      <c r="H22" s="155">
        <v>0</v>
      </c>
      <c r="I22" s="152"/>
      <c r="J22" s="152"/>
      <c r="K22" s="156"/>
    </row>
    <row r="23" spans="1:11" hidden="1" x14ac:dyDescent="0.2">
      <c r="A23" s="64"/>
      <c r="B23" s="151" t="s">
        <v>103</v>
      </c>
      <c r="C23" s="153">
        <v>129694.8</v>
      </c>
      <c r="D23" s="153">
        <v>34004.5</v>
      </c>
      <c r="E23" s="155">
        <v>95.870599999999996</v>
      </c>
      <c r="F23" s="153"/>
      <c r="G23" s="153"/>
      <c r="H23" s="157"/>
      <c r="I23" s="153"/>
      <c r="J23" s="153"/>
      <c r="K23" s="156"/>
    </row>
    <row r="24" spans="1:11" hidden="1" x14ac:dyDescent="0.2">
      <c r="A24" s="60"/>
      <c r="B24" s="151" t="s">
        <v>104</v>
      </c>
      <c r="C24" s="153">
        <v>60750</v>
      </c>
      <c r="D24" s="153">
        <v>31250</v>
      </c>
      <c r="E24" s="155">
        <v>93.652199999999993</v>
      </c>
      <c r="F24" s="153"/>
      <c r="G24" s="153"/>
      <c r="H24" s="157"/>
      <c r="I24" s="153"/>
      <c r="J24" s="153"/>
      <c r="K24" s="156"/>
    </row>
    <row r="25" spans="1:11" hidden="1" x14ac:dyDescent="0.2">
      <c r="A25" s="60"/>
      <c r="B25" s="151"/>
      <c r="C25" s="152"/>
      <c r="D25" s="152"/>
      <c r="E25" s="157"/>
      <c r="F25" s="152"/>
      <c r="G25" s="152"/>
      <c r="H25" s="157"/>
      <c r="I25" s="152"/>
      <c r="J25" s="152"/>
      <c r="K25" s="156"/>
    </row>
    <row r="26" spans="1:11" hidden="1" x14ac:dyDescent="0.2">
      <c r="A26" s="63">
        <v>45372</v>
      </c>
      <c r="B26" s="151" t="s">
        <v>101</v>
      </c>
      <c r="C26" s="152"/>
      <c r="D26" s="152"/>
      <c r="E26" s="157"/>
      <c r="F26" s="152"/>
      <c r="G26" s="152"/>
      <c r="H26" s="157"/>
      <c r="I26" s="152">
        <v>3480.4</v>
      </c>
      <c r="J26" s="153" t="s">
        <v>171</v>
      </c>
      <c r="K26" s="154">
        <v>0</v>
      </c>
    </row>
    <row r="27" spans="1:11" hidden="1" x14ac:dyDescent="0.2">
      <c r="A27" s="64"/>
      <c r="B27" s="151" t="s">
        <v>102</v>
      </c>
      <c r="C27" s="152"/>
      <c r="D27" s="152"/>
      <c r="E27" s="157"/>
      <c r="F27" s="152">
        <v>351</v>
      </c>
      <c r="G27" s="153" t="s">
        <v>171</v>
      </c>
      <c r="H27" s="155">
        <v>0</v>
      </c>
      <c r="I27" s="152"/>
      <c r="J27" s="152"/>
      <c r="K27" s="156"/>
    </row>
    <row r="28" spans="1:11" hidden="1" x14ac:dyDescent="0.2">
      <c r="A28" s="64"/>
      <c r="B28" s="151" t="s">
        <v>103</v>
      </c>
      <c r="C28" s="153">
        <v>99106.8</v>
      </c>
      <c r="D28" s="153">
        <v>7600.3</v>
      </c>
      <c r="E28" s="155">
        <v>95.822000000000003</v>
      </c>
      <c r="F28" s="153"/>
      <c r="G28" s="153"/>
      <c r="H28" s="157"/>
      <c r="I28" s="153"/>
      <c r="J28" s="153"/>
      <c r="K28" s="156"/>
    </row>
    <row r="29" spans="1:11" hidden="1" x14ac:dyDescent="0.2">
      <c r="A29" s="60"/>
      <c r="B29" s="151" t="s">
        <v>104</v>
      </c>
      <c r="C29" s="153">
        <v>61000</v>
      </c>
      <c r="D29" s="153">
        <v>10001.6</v>
      </c>
      <c r="E29" s="155">
        <v>93.555700000000002</v>
      </c>
      <c r="F29" s="153"/>
      <c r="G29" s="153"/>
      <c r="H29" s="157"/>
      <c r="I29" s="153"/>
      <c r="J29" s="153"/>
      <c r="K29" s="156"/>
    </row>
    <row r="30" spans="1:11" hidden="1" x14ac:dyDescent="0.2">
      <c r="B30" s="183"/>
      <c r="C30" s="165"/>
      <c r="D30" s="165"/>
      <c r="E30" s="166"/>
      <c r="F30" s="165"/>
      <c r="G30" s="165"/>
      <c r="H30" s="166"/>
      <c r="I30" s="165"/>
      <c r="J30" s="165"/>
      <c r="K30" s="167"/>
    </row>
    <row r="31" spans="1:11" hidden="1" x14ac:dyDescent="0.2">
      <c r="A31" s="63">
        <v>45428</v>
      </c>
      <c r="B31" s="151" t="s">
        <v>101</v>
      </c>
      <c r="C31" s="165"/>
      <c r="D31" s="165"/>
      <c r="E31" s="166"/>
      <c r="F31" s="165"/>
      <c r="G31" s="165"/>
      <c r="H31" s="166"/>
      <c r="I31" s="153">
        <v>638.20000000000005</v>
      </c>
      <c r="J31" s="153" t="s">
        <v>171</v>
      </c>
      <c r="K31" s="154">
        <v>0</v>
      </c>
    </row>
    <row r="32" spans="1:11" hidden="1" x14ac:dyDescent="0.2">
      <c r="A32" s="64"/>
      <c r="B32" s="151" t="s">
        <v>102</v>
      </c>
      <c r="C32" s="165"/>
      <c r="D32" s="165"/>
      <c r="E32" s="166"/>
      <c r="F32" s="165" t="s">
        <v>172</v>
      </c>
      <c r="G32" s="165">
        <v>0</v>
      </c>
      <c r="H32" s="166">
        <v>0</v>
      </c>
      <c r="I32" s="165"/>
      <c r="J32" s="165"/>
      <c r="K32" s="167"/>
    </row>
    <row r="33" spans="1:11" hidden="1" x14ac:dyDescent="0.2">
      <c r="A33" s="64"/>
      <c r="B33" s="151" t="s">
        <v>103</v>
      </c>
      <c r="C33" s="153">
        <v>1201321</v>
      </c>
      <c r="D33" s="153">
        <v>381784.2</v>
      </c>
      <c r="E33" s="155">
        <v>96.182299999999998</v>
      </c>
      <c r="F33" s="165"/>
      <c r="G33" s="165"/>
      <c r="H33" s="166"/>
      <c r="I33" s="165"/>
      <c r="J33" s="165"/>
      <c r="K33" s="167"/>
    </row>
    <row r="34" spans="1:11" hidden="1" x14ac:dyDescent="0.2">
      <c r="A34" s="60"/>
      <c r="B34" s="151" t="s">
        <v>104</v>
      </c>
      <c r="C34" s="153">
        <v>127900</v>
      </c>
      <c r="D34" s="153">
        <v>76750</v>
      </c>
      <c r="E34" s="155">
        <v>94.212400000000002</v>
      </c>
      <c r="F34" s="165"/>
      <c r="G34" s="165"/>
      <c r="H34" s="166"/>
      <c r="I34" s="165"/>
      <c r="J34" s="165"/>
      <c r="K34" s="167"/>
    </row>
    <row r="35" spans="1:11" hidden="1" x14ac:dyDescent="0.2">
      <c r="B35" s="183"/>
      <c r="C35" s="165"/>
      <c r="D35" s="165"/>
      <c r="E35" s="166"/>
      <c r="F35" s="165"/>
      <c r="G35" s="165"/>
      <c r="H35" s="166"/>
      <c r="I35" s="165"/>
      <c r="J35" s="165"/>
      <c r="K35" s="167"/>
    </row>
    <row r="36" spans="1:11" hidden="1" x14ac:dyDescent="0.2">
      <c r="A36" s="63">
        <v>45442</v>
      </c>
      <c r="B36" s="151" t="s">
        <v>101</v>
      </c>
      <c r="C36" s="165"/>
      <c r="D36" s="165"/>
      <c r="E36" s="166"/>
      <c r="F36" s="165"/>
      <c r="G36" s="165"/>
      <c r="H36" s="166"/>
      <c r="I36" s="153">
        <v>1500</v>
      </c>
      <c r="J36" s="153" t="s">
        <v>171</v>
      </c>
      <c r="K36" s="154">
        <v>0</v>
      </c>
    </row>
    <row r="37" spans="1:11" hidden="1" x14ac:dyDescent="0.2">
      <c r="A37" s="64"/>
      <c r="B37" s="151" t="s">
        <v>102</v>
      </c>
      <c r="C37" s="165"/>
      <c r="D37" s="165"/>
      <c r="E37" s="166"/>
      <c r="F37" s="153">
        <v>45000</v>
      </c>
      <c r="G37" s="153" t="s">
        <v>171</v>
      </c>
      <c r="H37" s="155">
        <v>0</v>
      </c>
      <c r="I37" s="165"/>
      <c r="J37" s="165"/>
      <c r="K37" s="167"/>
    </row>
    <row r="38" spans="1:11" hidden="1" x14ac:dyDescent="0.2">
      <c r="A38" s="64"/>
      <c r="B38" s="151" t="s">
        <v>103</v>
      </c>
      <c r="C38" s="153">
        <v>629850</v>
      </c>
      <c r="D38" s="153">
        <v>234492.1</v>
      </c>
      <c r="E38" s="155">
        <v>96.5929</v>
      </c>
      <c r="F38" s="165"/>
      <c r="G38" s="165"/>
      <c r="H38" s="166"/>
      <c r="I38" s="165"/>
      <c r="J38" s="165"/>
      <c r="K38" s="167"/>
    </row>
    <row r="39" spans="1:11" hidden="1" x14ac:dyDescent="0.2">
      <c r="A39" s="60"/>
      <c r="B39" s="151" t="s">
        <v>104</v>
      </c>
      <c r="C39" s="153">
        <v>457500</v>
      </c>
      <c r="D39" s="153">
        <v>186500</v>
      </c>
      <c r="E39" s="155">
        <v>94.472899999999996</v>
      </c>
      <c r="F39" s="165"/>
      <c r="G39" s="165"/>
      <c r="H39" s="166"/>
      <c r="I39" s="165"/>
      <c r="J39" s="165"/>
      <c r="K39" s="167"/>
    </row>
    <row r="40" spans="1:11" hidden="1" x14ac:dyDescent="0.2">
      <c r="A40" s="60"/>
      <c r="B40" s="151"/>
      <c r="C40" s="153"/>
      <c r="D40" s="153"/>
      <c r="E40" s="155"/>
      <c r="F40" s="165"/>
      <c r="G40" s="165"/>
      <c r="H40" s="166"/>
      <c r="I40" s="165"/>
      <c r="J40" s="165"/>
      <c r="K40" s="167"/>
    </row>
    <row r="41" spans="1:11" hidden="1" x14ac:dyDescent="0.2">
      <c r="A41" s="63">
        <v>45456</v>
      </c>
      <c r="B41" s="151" t="s">
        <v>101</v>
      </c>
      <c r="C41" s="165"/>
      <c r="D41" s="165"/>
      <c r="E41" s="166"/>
      <c r="F41" s="165"/>
      <c r="G41" s="165"/>
      <c r="H41" s="166"/>
      <c r="I41" s="153">
        <v>1000</v>
      </c>
      <c r="J41" s="153" t="s">
        <v>171</v>
      </c>
      <c r="K41" s="154">
        <v>0</v>
      </c>
    </row>
    <row r="42" spans="1:11" hidden="1" x14ac:dyDescent="0.2">
      <c r="A42" s="64"/>
      <c r="B42" s="151" t="s">
        <v>102</v>
      </c>
      <c r="C42" s="165"/>
      <c r="D42" s="165"/>
      <c r="E42" s="166"/>
      <c r="F42" s="153">
        <v>49000</v>
      </c>
      <c r="G42" s="153" t="s">
        <v>171</v>
      </c>
      <c r="H42" s="155">
        <v>0</v>
      </c>
      <c r="I42" s="165"/>
      <c r="J42" s="165"/>
      <c r="K42" s="167"/>
    </row>
    <row r="43" spans="1:11" hidden="1" x14ac:dyDescent="0.2">
      <c r="A43" s="64"/>
      <c r="B43" s="151" t="s">
        <v>103</v>
      </c>
      <c r="C43" s="153">
        <v>265250</v>
      </c>
      <c r="D43" s="153">
        <v>82126.399999999994</v>
      </c>
      <c r="E43" s="155">
        <v>96.587500000000006</v>
      </c>
      <c r="F43" s="165"/>
      <c r="G43" s="165"/>
      <c r="H43" s="166"/>
      <c r="I43" s="165"/>
      <c r="J43" s="165"/>
      <c r="K43" s="167"/>
    </row>
    <row r="44" spans="1:11" hidden="1" x14ac:dyDescent="0.2">
      <c r="A44" s="60"/>
      <c r="B44" s="151" t="s">
        <v>104</v>
      </c>
      <c r="C44" s="153">
        <v>22500</v>
      </c>
      <c r="D44" s="153">
        <v>8300</v>
      </c>
      <c r="E44" s="155">
        <v>94.458500000000001</v>
      </c>
      <c r="F44" s="165"/>
      <c r="G44" s="165"/>
      <c r="H44" s="166"/>
      <c r="I44" s="165"/>
      <c r="J44" s="165"/>
      <c r="K44" s="167"/>
    </row>
    <row r="45" spans="1:11" hidden="1" x14ac:dyDescent="0.2">
      <c r="A45" s="60"/>
      <c r="B45" s="151"/>
      <c r="C45" s="153"/>
      <c r="D45" s="153"/>
      <c r="E45" s="155"/>
      <c r="F45" s="165"/>
      <c r="G45" s="165"/>
      <c r="H45" s="166"/>
      <c r="I45" s="165"/>
      <c r="J45" s="165"/>
      <c r="K45" s="167"/>
    </row>
    <row r="46" spans="1:11" hidden="1" x14ac:dyDescent="0.2">
      <c r="A46" s="63">
        <v>45470</v>
      </c>
      <c r="B46" s="151" t="s">
        <v>101</v>
      </c>
      <c r="C46" s="165"/>
      <c r="D46" s="165"/>
      <c r="E46" s="166"/>
      <c r="F46" s="165"/>
      <c r="G46" s="165"/>
      <c r="H46" s="166"/>
      <c r="I46" s="153">
        <v>700</v>
      </c>
      <c r="J46" s="153" t="s">
        <v>171</v>
      </c>
      <c r="K46" s="154">
        <v>0</v>
      </c>
    </row>
    <row r="47" spans="1:11" hidden="1" x14ac:dyDescent="0.2">
      <c r="A47" s="64"/>
      <c r="B47" s="151" t="s">
        <v>102</v>
      </c>
      <c r="C47" s="165"/>
      <c r="D47" s="165"/>
      <c r="E47" s="166"/>
      <c r="F47" s="153">
        <v>136000</v>
      </c>
      <c r="G47" s="153" t="s">
        <v>171</v>
      </c>
      <c r="H47" s="155">
        <v>0</v>
      </c>
      <c r="I47" s="165"/>
      <c r="J47" s="165"/>
      <c r="K47" s="167"/>
    </row>
    <row r="48" spans="1:11" hidden="1" x14ac:dyDescent="0.2">
      <c r="A48" s="64"/>
      <c r="B48" s="151" t="s">
        <v>103</v>
      </c>
      <c r="C48" s="153">
        <v>344700</v>
      </c>
      <c r="D48" s="153">
        <v>81599.899999999994</v>
      </c>
      <c r="E48" s="155">
        <v>96.547200000000004</v>
      </c>
      <c r="F48" s="165"/>
      <c r="G48" s="165"/>
      <c r="H48" s="166"/>
      <c r="I48" s="165"/>
      <c r="J48" s="165"/>
      <c r="K48" s="167"/>
    </row>
    <row r="49" spans="1:11" hidden="1" x14ac:dyDescent="0.2">
      <c r="A49" s="60"/>
      <c r="B49" s="151" t="s">
        <v>104</v>
      </c>
      <c r="C49" s="153">
        <v>50000</v>
      </c>
      <c r="D49" s="153">
        <v>25000</v>
      </c>
      <c r="E49" s="155">
        <v>94.483999999999995</v>
      </c>
      <c r="F49" s="165"/>
      <c r="G49" s="165"/>
      <c r="H49" s="166"/>
      <c r="I49" s="165"/>
      <c r="J49" s="165"/>
      <c r="K49" s="167"/>
    </row>
    <row r="50" spans="1:11" ht="17.25" hidden="1" customHeight="1" x14ac:dyDescent="0.2">
      <c r="A50" s="60"/>
      <c r="B50" s="151"/>
      <c r="C50" s="153"/>
      <c r="D50" s="153"/>
      <c r="E50" s="155"/>
      <c r="F50" s="165"/>
      <c r="G50" s="165"/>
      <c r="H50" s="166"/>
      <c r="I50" s="165"/>
      <c r="J50" s="165"/>
      <c r="K50" s="167"/>
    </row>
    <row r="51" spans="1:11" ht="17.25" hidden="1" customHeight="1" x14ac:dyDescent="0.2">
      <c r="A51" s="63">
        <v>45483</v>
      </c>
      <c r="B51" s="151" t="s">
        <v>101</v>
      </c>
      <c r="C51" s="163"/>
      <c r="D51" s="163"/>
      <c r="E51" s="164"/>
      <c r="F51" s="168"/>
      <c r="G51" s="165"/>
      <c r="H51" s="166"/>
      <c r="I51" s="158">
        <v>1000</v>
      </c>
      <c r="J51" s="153" t="s">
        <v>171</v>
      </c>
      <c r="K51" s="154">
        <v>0</v>
      </c>
    </row>
    <row r="52" spans="1:11" ht="17.25" hidden="1" customHeight="1" x14ac:dyDescent="0.2">
      <c r="A52" s="64"/>
      <c r="B52" s="151" t="s">
        <v>102</v>
      </c>
      <c r="C52" s="163"/>
      <c r="D52" s="163"/>
      <c r="E52" s="164"/>
      <c r="F52" s="158">
        <v>35000</v>
      </c>
      <c r="G52" s="153" t="s">
        <v>171</v>
      </c>
      <c r="H52" s="155">
        <v>0</v>
      </c>
      <c r="I52" s="163"/>
      <c r="J52" s="165"/>
      <c r="K52" s="167"/>
    </row>
    <row r="53" spans="1:11" ht="17.25" hidden="1" customHeight="1" x14ac:dyDescent="0.2">
      <c r="A53" s="64"/>
      <c r="B53" s="151" t="s">
        <v>103</v>
      </c>
      <c r="C53" s="158">
        <v>165400</v>
      </c>
      <c r="D53" s="158">
        <v>28240.6</v>
      </c>
      <c r="E53" s="159">
        <v>96.557100000000005</v>
      </c>
      <c r="F53" s="163"/>
      <c r="G53" s="165"/>
      <c r="H53" s="166"/>
      <c r="I53" s="163"/>
      <c r="J53" s="165"/>
      <c r="K53" s="167"/>
    </row>
    <row r="54" spans="1:11" ht="17.25" hidden="1" customHeight="1" x14ac:dyDescent="0.2">
      <c r="A54" s="60"/>
      <c r="B54" s="151" t="s">
        <v>104</v>
      </c>
      <c r="C54" s="158">
        <v>49000</v>
      </c>
      <c r="D54" s="158">
        <v>36000</v>
      </c>
      <c r="E54" s="159">
        <v>94.482900000000001</v>
      </c>
      <c r="F54" s="163"/>
      <c r="G54" s="165"/>
      <c r="H54" s="166"/>
      <c r="I54" s="163"/>
      <c r="J54" s="165"/>
      <c r="K54" s="167"/>
    </row>
    <row r="55" spans="1:11" ht="17.25" hidden="1" customHeight="1" x14ac:dyDescent="0.2">
      <c r="A55" s="60"/>
      <c r="B55" s="151"/>
      <c r="C55" s="158"/>
      <c r="D55" s="158"/>
      <c r="E55" s="159"/>
      <c r="F55" s="163"/>
      <c r="G55" s="165"/>
      <c r="H55" s="166"/>
      <c r="I55" s="163"/>
      <c r="J55" s="165"/>
      <c r="K55" s="167"/>
    </row>
    <row r="56" spans="1:11" ht="17.25" hidden="1" customHeight="1" x14ac:dyDescent="0.2">
      <c r="A56" s="63">
        <v>45497</v>
      </c>
      <c r="B56" s="151" t="s">
        <v>101</v>
      </c>
      <c r="C56" s="163"/>
      <c r="D56" s="163"/>
      <c r="E56" s="164"/>
      <c r="F56" s="163"/>
      <c r="G56" s="165"/>
      <c r="H56" s="166"/>
      <c r="I56" s="165" t="s">
        <v>172</v>
      </c>
      <c r="J56" s="165">
        <v>0</v>
      </c>
      <c r="K56" s="167">
        <v>0</v>
      </c>
    </row>
    <row r="57" spans="1:11" ht="17.25" hidden="1" customHeight="1" x14ac:dyDescent="0.2">
      <c r="A57" s="64"/>
      <c r="B57" s="151" t="s">
        <v>102</v>
      </c>
      <c r="C57" s="163"/>
      <c r="D57" s="163"/>
      <c r="E57" s="164"/>
      <c r="F57" s="158">
        <v>186000</v>
      </c>
      <c r="G57" s="158">
        <v>25405</v>
      </c>
      <c r="H57" s="155">
        <v>98.814899999999994</v>
      </c>
      <c r="I57" s="165"/>
      <c r="J57" s="165"/>
      <c r="K57" s="167"/>
    </row>
    <row r="58" spans="1:11" ht="17.25" hidden="1" customHeight="1" x14ac:dyDescent="0.2">
      <c r="A58" s="64"/>
      <c r="B58" s="151" t="s">
        <v>103</v>
      </c>
      <c r="C58" s="158">
        <v>217872</v>
      </c>
      <c r="D58" s="158">
        <v>126055.8</v>
      </c>
      <c r="E58" s="159">
        <v>96.528800000000004</v>
      </c>
      <c r="F58" s="165"/>
      <c r="G58" s="165"/>
      <c r="H58" s="166"/>
      <c r="I58" s="165"/>
      <c r="J58" s="165"/>
      <c r="K58" s="167"/>
    </row>
    <row r="59" spans="1:11" ht="17.25" hidden="1" customHeight="1" x14ac:dyDescent="0.2">
      <c r="A59" s="60"/>
      <c r="B59" s="151" t="s">
        <v>104</v>
      </c>
      <c r="C59" s="158">
        <v>18500</v>
      </c>
      <c r="D59" s="158">
        <v>19000</v>
      </c>
      <c r="E59" s="159">
        <v>94.488399999999999</v>
      </c>
      <c r="F59" s="165"/>
      <c r="G59" s="165"/>
      <c r="H59" s="166"/>
      <c r="I59" s="165"/>
      <c r="J59" s="165"/>
      <c r="K59" s="167"/>
    </row>
    <row r="60" spans="1:11" ht="17.25" hidden="1" customHeight="1" x14ac:dyDescent="0.2">
      <c r="A60" s="60"/>
      <c r="B60" s="151"/>
      <c r="C60" s="158"/>
      <c r="D60" s="158"/>
      <c r="E60" s="159"/>
      <c r="F60" s="165"/>
      <c r="G60" s="165"/>
      <c r="H60" s="166"/>
      <c r="I60" s="165"/>
      <c r="J60" s="165"/>
      <c r="K60" s="167"/>
    </row>
    <row r="61" spans="1:11" ht="17.25" hidden="1" customHeight="1" x14ac:dyDescent="0.2">
      <c r="A61" s="133">
        <v>45512</v>
      </c>
      <c r="B61" s="160" t="s">
        <v>101</v>
      </c>
      <c r="C61" s="168"/>
      <c r="D61" s="168"/>
      <c r="E61" s="169"/>
      <c r="F61" s="168"/>
      <c r="G61" s="168"/>
      <c r="H61" s="169"/>
      <c r="I61" s="165" t="s">
        <v>172</v>
      </c>
      <c r="J61" s="165">
        <v>0</v>
      </c>
      <c r="K61" s="167">
        <v>0</v>
      </c>
    </row>
    <row r="62" spans="1:11" ht="17.25" hidden="1" customHeight="1" x14ac:dyDescent="0.2">
      <c r="A62" s="135"/>
      <c r="B62" s="160" t="s">
        <v>102</v>
      </c>
      <c r="C62" s="168"/>
      <c r="D62" s="168"/>
      <c r="E62" s="169"/>
      <c r="F62" s="158">
        <v>150000</v>
      </c>
      <c r="G62" s="153" t="s">
        <v>171</v>
      </c>
      <c r="H62" s="155">
        <v>0</v>
      </c>
      <c r="I62" s="163"/>
      <c r="J62" s="163"/>
      <c r="K62" s="170"/>
    </row>
    <row r="63" spans="1:11" ht="17.25" hidden="1" customHeight="1" x14ac:dyDescent="0.2">
      <c r="A63" s="135"/>
      <c r="B63" s="160" t="s">
        <v>103</v>
      </c>
      <c r="C63" s="158">
        <v>371325</v>
      </c>
      <c r="D63" s="158">
        <v>301713.3</v>
      </c>
      <c r="E63" s="159">
        <v>96.520899999999997</v>
      </c>
      <c r="F63" s="168"/>
      <c r="G63" s="168"/>
      <c r="H63" s="169"/>
      <c r="I63" s="163"/>
      <c r="J63" s="163"/>
      <c r="K63" s="170"/>
    </row>
    <row r="64" spans="1:11" ht="17.25" hidden="1" customHeight="1" x14ac:dyDescent="0.2">
      <c r="A64" s="136"/>
      <c r="B64" s="160" t="s">
        <v>104</v>
      </c>
      <c r="C64" s="158">
        <v>25490</v>
      </c>
      <c r="D64" s="158">
        <v>25990</v>
      </c>
      <c r="E64" s="159">
        <v>94.537700000000001</v>
      </c>
      <c r="F64" s="168"/>
      <c r="G64" s="168"/>
      <c r="H64" s="169"/>
      <c r="I64" s="163"/>
      <c r="J64" s="163"/>
      <c r="K64" s="170"/>
    </row>
    <row r="65" spans="1:11" ht="17.25" customHeight="1" x14ac:dyDescent="0.2">
      <c r="A65" s="136"/>
      <c r="B65" s="160"/>
      <c r="C65" s="161"/>
      <c r="D65" s="161"/>
      <c r="E65" s="162"/>
      <c r="F65" s="168"/>
      <c r="G65" s="168"/>
      <c r="H65" s="169"/>
      <c r="I65" s="163"/>
      <c r="J65" s="163"/>
      <c r="K65" s="170"/>
    </row>
    <row r="66" spans="1:11" ht="17.25" customHeight="1" x14ac:dyDescent="0.2">
      <c r="A66" s="133">
        <v>45526</v>
      </c>
      <c r="B66" s="160" t="s">
        <v>101</v>
      </c>
      <c r="C66" s="168"/>
      <c r="D66" s="168"/>
      <c r="E66" s="169"/>
      <c r="F66" s="168"/>
      <c r="G66" s="168"/>
      <c r="H66" s="169"/>
      <c r="I66" s="158">
        <v>60000</v>
      </c>
      <c r="J66" s="153" t="s">
        <v>171</v>
      </c>
      <c r="K66" s="154">
        <v>0</v>
      </c>
    </row>
    <row r="67" spans="1:11" ht="17.25" customHeight="1" x14ac:dyDescent="0.2">
      <c r="A67" s="135"/>
      <c r="B67" s="160" t="s">
        <v>102</v>
      </c>
      <c r="C67" s="168"/>
      <c r="D67" s="168"/>
      <c r="E67" s="169"/>
      <c r="F67" s="158">
        <v>255905.3</v>
      </c>
      <c r="G67" s="153" t="s">
        <v>171</v>
      </c>
      <c r="H67" s="155">
        <v>0</v>
      </c>
      <c r="I67" s="168"/>
      <c r="J67" s="168"/>
      <c r="K67" s="168"/>
    </row>
    <row r="68" spans="1:11" ht="17.25" customHeight="1" x14ac:dyDescent="0.2">
      <c r="A68" s="137"/>
      <c r="B68" s="151" t="s">
        <v>103</v>
      </c>
      <c r="C68" s="158">
        <v>489494.7</v>
      </c>
      <c r="D68" s="158">
        <v>171962.8</v>
      </c>
      <c r="E68" s="159">
        <v>96.738500000000002</v>
      </c>
      <c r="F68" s="158"/>
      <c r="G68" s="158"/>
      <c r="H68" s="158"/>
      <c r="I68" s="158"/>
      <c r="J68" s="158"/>
      <c r="K68" s="158"/>
    </row>
    <row r="69" spans="1:11" ht="17.25" customHeight="1" x14ac:dyDescent="0.2">
      <c r="A69" s="138"/>
      <c r="B69" s="151" t="s">
        <v>104</v>
      </c>
      <c r="C69" s="158">
        <v>29782</v>
      </c>
      <c r="D69" s="158">
        <v>29782</v>
      </c>
      <c r="E69" s="159">
        <v>94.556799999999996</v>
      </c>
      <c r="F69" s="158"/>
      <c r="G69" s="158"/>
      <c r="H69" s="158"/>
      <c r="I69" s="158"/>
      <c r="J69" s="158"/>
      <c r="K69" s="158"/>
    </row>
    <row r="70" spans="1:11" ht="17.25" customHeight="1" x14ac:dyDescent="0.2">
      <c r="A70" s="60"/>
      <c r="B70" s="151"/>
      <c r="C70" s="158"/>
      <c r="D70" s="158"/>
      <c r="E70" s="159"/>
      <c r="F70" s="165"/>
      <c r="G70" s="165"/>
      <c r="H70" s="166"/>
      <c r="I70" s="165"/>
      <c r="J70" s="165"/>
      <c r="K70" s="167"/>
    </row>
    <row r="71" spans="1:11" ht="17.25" customHeight="1" x14ac:dyDescent="0.2">
      <c r="A71" s="135"/>
      <c r="B71" s="191"/>
      <c r="C71" s="192"/>
      <c r="D71" s="192"/>
      <c r="E71" s="193"/>
      <c r="F71" s="194"/>
      <c r="G71" s="194"/>
      <c r="H71" s="195"/>
      <c r="I71" s="192"/>
      <c r="J71" s="192"/>
      <c r="K71" s="196"/>
    </row>
    <row r="72" spans="1:11" ht="17.25" customHeight="1" x14ac:dyDescent="0.2">
      <c r="A72" s="133">
        <v>45540</v>
      </c>
      <c r="B72" s="151" t="s">
        <v>103</v>
      </c>
      <c r="C72" s="158">
        <v>682252</v>
      </c>
      <c r="D72" s="158">
        <v>187998.3</v>
      </c>
      <c r="E72" s="159">
        <v>96.469800000000006</v>
      </c>
      <c r="F72" s="158"/>
      <c r="G72" s="158"/>
      <c r="H72" s="158"/>
      <c r="I72" s="158"/>
      <c r="J72" s="158"/>
      <c r="K72" s="158"/>
    </row>
    <row r="73" spans="1:11" ht="17.25" customHeight="1" x14ac:dyDescent="0.2">
      <c r="A73" s="136"/>
      <c r="B73" s="151" t="s">
        <v>104</v>
      </c>
      <c r="C73" s="158">
        <v>141650.9</v>
      </c>
      <c r="D73" s="158">
        <v>30450.9</v>
      </c>
      <c r="E73" s="159">
        <v>94.019199999999998</v>
      </c>
      <c r="F73" s="158"/>
      <c r="G73" s="158"/>
      <c r="H73" s="158"/>
      <c r="I73" s="158"/>
      <c r="J73" s="158"/>
      <c r="K73" s="158"/>
    </row>
    <row r="74" spans="1:11" ht="17.25" customHeight="1" x14ac:dyDescent="0.2">
      <c r="A74" s="136"/>
      <c r="B74" s="190"/>
      <c r="C74" s="161"/>
      <c r="D74" s="161"/>
      <c r="E74" s="162"/>
      <c r="F74" s="158"/>
      <c r="G74" s="158"/>
      <c r="H74" s="158"/>
      <c r="I74" s="158"/>
      <c r="J74" s="158"/>
      <c r="K74" s="158"/>
    </row>
    <row r="75" spans="1:11" ht="17.25" customHeight="1" x14ac:dyDescent="0.2">
      <c r="A75" s="133">
        <v>45554</v>
      </c>
      <c r="B75" s="151" t="s">
        <v>101</v>
      </c>
      <c r="C75" s="158">
        <v>566350</v>
      </c>
      <c r="D75" s="158">
        <v>0</v>
      </c>
      <c r="E75" s="158">
        <v>0</v>
      </c>
      <c r="F75" s="158"/>
      <c r="G75" s="158"/>
      <c r="H75" s="158"/>
      <c r="I75" s="158"/>
      <c r="J75" s="158"/>
      <c r="K75" s="158"/>
    </row>
    <row r="76" spans="1:11" ht="17.25" customHeight="1" x14ac:dyDescent="0.2">
      <c r="A76" s="137"/>
      <c r="B76" s="151" t="s">
        <v>103</v>
      </c>
      <c r="C76" s="158">
        <v>394900</v>
      </c>
      <c r="D76" s="158">
        <v>0</v>
      </c>
      <c r="E76" s="158">
        <v>0</v>
      </c>
      <c r="F76" s="158"/>
      <c r="G76" s="158"/>
      <c r="H76" s="158"/>
      <c r="I76" s="158"/>
      <c r="J76" s="158"/>
      <c r="K76" s="158"/>
    </row>
    <row r="77" spans="1:11" ht="17.25" customHeight="1" x14ac:dyDescent="0.2">
      <c r="A77" s="138"/>
      <c r="B77" s="151" t="s">
        <v>104</v>
      </c>
      <c r="C77" s="158">
        <v>51000</v>
      </c>
      <c r="D77" s="158">
        <v>0</v>
      </c>
      <c r="E77" s="158">
        <v>0</v>
      </c>
      <c r="F77" s="158"/>
      <c r="G77" s="158"/>
      <c r="H77" s="158"/>
      <c r="I77" s="158"/>
      <c r="J77" s="158"/>
      <c r="K77" s="158"/>
    </row>
    <row r="78" spans="1:11" ht="17.25" customHeight="1" x14ac:dyDescent="0.2"/>
    <row r="79" spans="1:11" ht="17.25" customHeight="1" x14ac:dyDescent="0.2">
      <c r="A79" s="133">
        <v>45568</v>
      </c>
      <c r="B79" s="151" t="s">
        <v>101</v>
      </c>
      <c r="C79" s="158">
        <v>605500</v>
      </c>
      <c r="D79" s="158">
        <v>22324.5</v>
      </c>
      <c r="E79" s="159">
        <v>99.666700000000006</v>
      </c>
    </row>
    <row r="80" spans="1:11" ht="17.25" customHeight="1" x14ac:dyDescent="0.2">
      <c r="B80" s="151" t="s">
        <v>103</v>
      </c>
      <c r="C80" s="158">
        <v>334400</v>
      </c>
      <c r="D80" s="158">
        <v>117399</v>
      </c>
      <c r="E80" s="159">
        <v>96.826899999999995</v>
      </c>
    </row>
    <row r="81" spans="1:5" ht="17.25" customHeight="1" x14ac:dyDescent="0.2">
      <c r="B81" s="151" t="s">
        <v>104</v>
      </c>
      <c r="C81" s="158">
        <v>209546.2</v>
      </c>
      <c r="D81" s="158">
        <v>164546.20000000001</v>
      </c>
      <c r="E81" s="159">
        <v>93.517600000000002</v>
      </c>
    </row>
    <row r="82" spans="1:5" ht="17.25" customHeight="1" x14ac:dyDescent="0.2"/>
    <row r="83" spans="1:5" ht="17.25" customHeight="1" x14ac:dyDescent="0.2">
      <c r="A83" s="133">
        <v>45582</v>
      </c>
      <c r="B83" s="151" t="s">
        <v>101</v>
      </c>
      <c r="C83" s="158">
        <v>71250</v>
      </c>
      <c r="D83" s="158">
        <v>3011</v>
      </c>
      <c r="E83" s="159">
        <v>99.653199999999998</v>
      </c>
    </row>
    <row r="84" spans="1:5" ht="17.25" customHeight="1" x14ac:dyDescent="0.2">
      <c r="A84" s="133"/>
      <c r="B84" s="151" t="s">
        <v>103</v>
      </c>
      <c r="C84" s="158">
        <v>344400</v>
      </c>
      <c r="D84" s="158">
        <v>232399.9</v>
      </c>
      <c r="E84" s="159">
        <v>96.822199999999995</v>
      </c>
    </row>
    <row r="85" spans="1:5" ht="17.25" customHeight="1" x14ac:dyDescent="0.2">
      <c r="B85" s="151" t="s">
        <v>104</v>
      </c>
      <c r="C85" s="158">
        <v>392497.1</v>
      </c>
      <c r="D85" s="158">
        <v>173497.1</v>
      </c>
      <c r="E85" s="159">
        <v>93.506500000000003</v>
      </c>
    </row>
    <row r="86" spans="1:5" ht="17.25" customHeight="1" x14ac:dyDescent="0.2">
      <c r="B86" s="151"/>
      <c r="C86" s="158"/>
      <c r="D86" s="158"/>
      <c r="E86" s="159"/>
    </row>
    <row r="87" spans="1:5" ht="17.25" customHeight="1" x14ac:dyDescent="0.2">
      <c r="A87" s="133">
        <v>45610</v>
      </c>
      <c r="B87" s="151" t="s">
        <v>101</v>
      </c>
      <c r="C87" s="158">
        <v>24675</v>
      </c>
      <c r="D87" s="158">
        <v>0</v>
      </c>
      <c r="E87" s="159"/>
    </row>
    <row r="88" spans="1:5" ht="17.25" customHeight="1" x14ac:dyDescent="0.2">
      <c r="A88" s="133"/>
      <c r="B88" s="151" t="s">
        <v>103</v>
      </c>
      <c r="C88" s="158">
        <v>157000</v>
      </c>
      <c r="D88" s="158">
        <v>19310.5</v>
      </c>
      <c r="E88" s="159">
        <v>96.686099999999996</v>
      </c>
    </row>
    <row r="89" spans="1:5" ht="17.25" customHeight="1" x14ac:dyDescent="0.2">
      <c r="B89" s="151" t="s">
        <v>104</v>
      </c>
      <c r="C89" s="158">
        <v>527715</v>
      </c>
      <c r="D89" s="158">
        <v>520715</v>
      </c>
      <c r="E89" s="159">
        <v>92.404499999999999</v>
      </c>
    </row>
    <row r="90" spans="1:5" ht="17.25" customHeight="1" x14ac:dyDescent="0.2">
      <c r="B90" s="151"/>
      <c r="C90" s="158"/>
      <c r="D90" s="158"/>
      <c r="E90" s="159"/>
    </row>
    <row r="91" spans="1:5" ht="17.25" customHeight="1" x14ac:dyDescent="0.2">
      <c r="A91" s="133">
        <v>45624</v>
      </c>
      <c r="B91" s="151" t="s">
        <v>101</v>
      </c>
      <c r="C91" s="158">
        <v>22500</v>
      </c>
      <c r="D91" s="158">
        <v>0</v>
      </c>
      <c r="E91" s="159"/>
    </row>
    <row r="92" spans="1:5" ht="17.25" customHeight="1" x14ac:dyDescent="0.2">
      <c r="A92" s="133"/>
      <c r="B92" s="151" t="s">
        <v>103</v>
      </c>
      <c r="C92" s="158">
        <v>144500</v>
      </c>
      <c r="D92" s="158">
        <v>22468.5</v>
      </c>
      <c r="E92" s="159">
        <v>96.687700000000007</v>
      </c>
    </row>
    <row r="93" spans="1:5" ht="17.25" customHeight="1" x14ac:dyDescent="0.2">
      <c r="B93" s="151" t="s">
        <v>104</v>
      </c>
      <c r="C93" s="158">
        <v>1097390</v>
      </c>
      <c r="D93" s="158">
        <v>621100</v>
      </c>
      <c r="E93" s="159">
        <v>92.546199999999999</v>
      </c>
    </row>
    <row r="94" spans="1:5" ht="17.25" customHeight="1" x14ac:dyDescent="0.2">
      <c r="B94" s="151"/>
      <c r="C94" s="158"/>
      <c r="D94" s="158"/>
      <c r="E94" s="159"/>
    </row>
    <row r="95" spans="1:5" ht="17.25" customHeight="1" x14ac:dyDescent="0.2">
      <c r="A95" s="133">
        <v>45638</v>
      </c>
      <c r="B95" s="151" t="s">
        <v>101</v>
      </c>
      <c r="C95" s="158">
        <v>22500</v>
      </c>
      <c r="D95" s="158">
        <v>0</v>
      </c>
      <c r="E95" s="159"/>
    </row>
    <row r="96" spans="1:5" ht="17.25" customHeight="1" x14ac:dyDescent="0.2">
      <c r="A96" s="133"/>
      <c r="B96" s="151" t="s">
        <v>103</v>
      </c>
      <c r="C96" s="158">
        <v>331900</v>
      </c>
      <c r="D96" s="158">
        <v>105750.7</v>
      </c>
      <c r="E96" s="159">
        <v>96.645899999999997</v>
      </c>
    </row>
    <row r="97" spans="1:5" ht="17.25" customHeight="1" x14ac:dyDescent="0.2">
      <c r="B97" s="151" t="s">
        <v>104</v>
      </c>
      <c r="C97" s="158">
        <v>946500</v>
      </c>
      <c r="D97" s="158">
        <v>682387</v>
      </c>
      <c r="E97" s="159">
        <v>92.399000000000001</v>
      </c>
    </row>
    <row r="98" spans="1:5" ht="17.25" customHeight="1" x14ac:dyDescent="0.2">
      <c r="B98" s="151"/>
      <c r="C98" s="158"/>
      <c r="D98" s="158"/>
      <c r="E98" s="159"/>
    </row>
    <row r="99" spans="1:5" ht="17.25" customHeight="1" x14ac:dyDescent="0.2">
      <c r="A99" s="133">
        <v>45652</v>
      </c>
      <c r="B99" s="151" t="s">
        <v>101</v>
      </c>
      <c r="C99" s="158">
        <v>32500</v>
      </c>
      <c r="D99" s="158">
        <v>0</v>
      </c>
      <c r="E99" s="159"/>
    </row>
    <row r="100" spans="1:5" ht="17.25" customHeight="1" x14ac:dyDescent="0.2">
      <c r="A100" s="133"/>
      <c r="B100" s="151" t="s">
        <v>103</v>
      </c>
      <c r="C100" s="158">
        <v>218049.5</v>
      </c>
      <c r="D100" s="158">
        <v>13202.8</v>
      </c>
      <c r="E100" s="159">
        <v>96.649100000000004</v>
      </c>
    </row>
    <row r="101" spans="1:5" ht="17.25" customHeight="1" x14ac:dyDescent="0.2">
      <c r="B101" s="151" t="s">
        <v>104</v>
      </c>
      <c r="C101" s="158">
        <v>1152964</v>
      </c>
      <c r="D101" s="158">
        <v>719326</v>
      </c>
      <c r="E101" s="159">
        <v>92.397099999999995</v>
      </c>
    </row>
    <row r="102" spans="1:5" ht="17.25" customHeight="1" x14ac:dyDescent="0.2">
      <c r="B102" s="151"/>
      <c r="C102" s="158"/>
      <c r="D102" s="158"/>
      <c r="E102" s="159"/>
    </row>
    <row r="103" spans="1:5" ht="17.25" customHeight="1" x14ac:dyDescent="0.2">
      <c r="A103" s="133">
        <v>45666</v>
      </c>
      <c r="B103" s="151" t="s">
        <v>101</v>
      </c>
      <c r="C103" s="158">
        <v>74500</v>
      </c>
      <c r="D103" s="158">
        <v>1865.5</v>
      </c>
      <c r="E103" s="159">
        <v>99.653800000000004</v>
      </c>
    </row>
    <row r="104" spans="1:5" ht="17.25" customHeight="1" x14ac:dyDescent="0.2">
      <c r="A104" s="133"/>
      <c r="B104" s="151" t="s">
        <v>103</v>
      </c>
      <c r="C104" s="158">
        <v>140000</v>
      </c>
      <c r="D104" s="158">
        <v>9995</v>
      </c>
      <c r="E104" s="159">
        <v>96.572500000000005</v>
      </c>
    </row>
    <row r="105" spans="1:5" ht="17.25" customHeight="1" x14ac:dyDescent="0.2">
      <c r="B105" s="151" t="s">
        <v>104</v>
      </c>
      <c r="C105" s="158">
        <v>560750</v>
      </c>
      <c r="D105" s="158">
        <v>0</v>
      </c>
      <c r="E105" s="159"/>
    </row>
    <row r="106" spans="1:5" ht="17.25" customHeight="1" x14ac:dyDescent="0.2">
      <c r="B106" s="151"/>
      <c r="C106" s="158"/>
      <c r="D106" s="158"/>
      <c r="E106" s="159"/>
    </row>
    <row r="107" spans="1:5" ht="17.25" customHeight="1" x14ac:dyDescent="0.2">
      <c r="A107" s="133">
        <v>45680</v>
      </c>
      <c r="B107" s="151" t="s">
        <v>101</v>
      </c>
      <c r="C107" s="158">
        <v>13000</v>
      </c>
      <c r="D107" s="158">
        <v>1125</v>
      </c>
      <c r="E107" s="159">
        <v>100.227</v>
      </c>
    </row>
    <row r="108" spans="1:5" ht="17.25" customHeight="1" x14ac:dyDescent="0.2">
      <c r="A108" s="133"/>
      <c r="B108" s="151" t="s">
        <v>103</v>
      </c>
      <c r="C108" s="158">
        <v>103647</v>
      </c>
      <c r="D108" s="158">
        <v>23388</v>
      </c>
      <c r="E108" s="159">
        <v>96.719099999999997</v>
      </c>
    </row>
    <row r="109" spans="1:5" ht="17.25" customHeight="1" x14ac:dyDescent="0.2">
      <c r="B109" s="151" t="s">
        <v>104</v>
      </c>
      <c r="C109" s="158">
        <v>407500</v>
      </c>
      <c r="D109" s="158">
        <v>101788</v>
      </c>
      <c r="E109" s="159">
        <v>92.891900000000007</v>
      </c>
    </row>
    <row r="110" spans="1:5" ht="17.25" customHeight="1" x14ac:dyDescent="0.2">
      <c r="B110" s="151"/>
      <c r="C110" s="158"/>
      <c r="D110" s="158"/>
      <c r="E110" s="159"/>
    </row>
    <row r="111" spans="1:5" ht="17.25" customHeight="1" x14ac:dyDescent="0.2">
      <c r="A111" s="133">
        <v>45694</v>
      </c>
      <c r="B111" s="151" t="s">
        <v>101</v>
      </c>
      <c r="C111" s="158">
        <v>19000</v>
      </c>
      <c r="D111" s="158">
        <v>2174.5</v>
      </c>
      <c r="E111" s="159">
        <v>100.1417</v>
      </c>
    </row>
    <row r="112" spans="1:5" ht="17.25" customHeight="1" x14ac:dyDescent="0.2">
      <c r="A112" s="133"/>
      <c r="B112" s="151" t="s">
        <v>103</v>
      </c>
      <c r="C112" s="158">
        <v>152015</v>
      </c>
      <c r="D112" s="158">
        <v>44912.5</v>
      </c>
      <c r="E112" s="159">
        <v>96.726699999999994</v>
      </c>
    </row>
    <row r="113" spans="1:11" ht="17.25" customHeight="1" x14ac:dyDescent="0.2">
      <c r="B113" s="151" t="s">
        <v>104</v>
      </c>
      <c r="C113" s="158">
        <v>655000</v>
      </c>
      <c r="D113" s="158">
        <v>603792</v>
      </c>
      <c r="E113" s="159">
        <v>92.894400000000005</v>
      </c>
    </row>
    <row r="114" spans="1:11" ht="17.25" customHeight="1" x14ac:dyDescent="0.2">
      <c r="B114" s="151"/>
    </row>
    <row r="115" spans="1:11" ht="17.25" customHeight="1" x14ac:dyDescent="0.2">
      <c r="A115" s="133">
        <v>45708</v>
      </c>
      <c r="B115" s="151" t="s">
        <v>101</v>
      </c>
      <c r="C115" s="158">
        <v>11250</v>
      </c>
      <c r="D115" s="158">
        <v>0</v>
      </c>
      <c r="E115" s="159"/>
    </row>
    <row r="116" spans="1:11" ht="17.25" customHeight="1" x14ac:dyDescent="0.2">
      <c r="A116" s="133"/>
      <c r="B116" s="151" t="s">
        <v>103</v>
      </c>
      <c r="C116" s="158">
        <v>105380</v>
      </c>
      <c r="D116" s="158">
        <v>25781</v>
      </c>
      <c r="E116" s="159">
        <v>96.771299999999997</v>
      </c>
    </row>
    <row r="117" spans="1:11" ht="17.25" customHeight="1" x14ac:dyDescent="0.2">
      <c r="B117" s="151" t="s">
        <v>104</v>
      </c>
      <c r="C117" s="158">
        <v>797722.7</v>
      </c>
      <c r="D117" s="158">
        <v>405522</v>
      </c>
      <c r="E117" s="159">
        <v>92.905299999999997</v>
      </c>
    </row>
    <row r="118" spans="1:11" ht="15" thickBot="1" x14ac:dyDescent="0.25">
      <c r="A118" s="208"/>
      <c r="B118" s="208"/>
      <c r="C118" s="208"/>
      <c r="D118" s="208"/>
      <c r="E118" s="208"/>
      <c r="F118" s="208"/>
      <c r="G118" s="208"/>
      <c r="H118" s="208"/>
      <c r="I118" s="208"/>
      <c r="J118" s="208"/>
      <c r="K118" s="208"/>
    </row>
    <row r="119" spans="1:11" ht="15" thickTop="1" x14ac:dyDescent="0.2">
      <c r="A119" s="300" t="s">
        <v>180</v>
      </c>
      <c r="B119" s="300"/>
      <c r="C119" s="300"/>
      <c r="D119" s="300"/>
      <c r="E119" s="300"/>
      <c r="F119" s="300"/>
      <c r="G119" s="300"/>
      <c r="H119" s="300"/>
      <c r="I119" s="300"/>
      <c r="J119" s="300"/>
      <c r="K119" s="300"/>
    </row>
    <row r="120" spans="1:11" x14ac:dyDescent="0.2">
      <c r="A120" s="301" t="s">
        <v>181</v>
      </c>
      <c r="B120" s="301"/>
      <c r="C120" s="301"/>
      <c r="D120" s="301"/>
      <c r="E120" s="301"/>
      <c r="F120" s="301"/>
      <c r="G120" s="301"/>
      <c r="H120" s="301"/>
      <c r="I120" s="301"/>
      <c r="J120" s="301"/>
      <c r="K120" s="301"/>
    </row>
    <row r="121" spans="1:11" x14ac:dyDescent="0.2">
      <c r="A121" s="184" t="s">
        <v>105</v>
      </c>
    </row>
    <row r="122" spans="1:11" x14ac:dyDescent="0.2">
      <c r="A122" s="184" t="s">
        <v>106</v>
      </c>
    </row>
    <row r="123" spans="1:11" x14ac:dyDescent="0.2">
      <c r="A123" s="184" t="s">
        <v>107</v>
      </c>
    </row>
    <row r="124" spans="1:11" x14ac:dyDescent="0.2">
      <c r="A124" s="184"/>
    </row>
  </sheetData>
  <mergeCells count="10">
    <mergeCell ref="L5:N5"/>
    <mergeCell ref="C4:E6"/>
    <mergeCell ref="A2:K2"/>
    <mergeCell ref="F4:H6"/>
    <mergeCell ref="I4:K6"/>
    <mergeCell ref="A120:K120"/>
    <mergeCell ref="A4:B6"/>
    <mergeCell ref="A119:K119"/>
    <mergeCell ref="A1:K1"/>
    <mergeCell ref="A3:K3"/>
  </mergeCells>
  <pageMargins left="0.7" right="0.7" top="0.75" bottom="0.75" header="0.3" footer="0.3"/>
  <pageSetup paperSize="9" scale="61" orientation="portrait" r:id="rId1"/>
  <headerFooter>
    <oddFooter>&amp;C&amp;A</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view="pageBreakPreview" topLeftCell="A24" zoomScaleNormal="100" zoomScaleSheetLayoutView="100" workbookViewId="0">
      <selection activeCell="L11" sqref="L11"/>
    </sheetView>
  </sheetViews>
  <sheetFormatPr defaultRowHeight="14.25" x14ac:dyDescent="0.2"/>
  <cols>
    <col min="1" max="1" width="4.875" bestFit="1" customWidth="1"/>
    <col min="2" max="2" width="3.375" bestFit="1" customWidth="1"/>
    <col min="3" max="3" width="10" bestFit="1" customWidth="1"/>
    <col min="4" max="13" width="6" bestFit="1" customWidth="1"/>
    <col min="14" max="17" width="5.75" bestFit="1" customWidth="1"/>
  </cols>
  <sheetData>
    <row r="1" spans="1:17" ht="18.75" x14ac:dyDescent="0.2">
      <c r="A1" s="246" t="s">
        <v>108</v>
      </c>
      <c r="B1" s="246"/>
      <c r="C1" s="246"/>
      <c r="D1" s="246"/>
      <c r="E1" s="246"/>
      <c r="F1" s="246"/>
      <c r="G1" s="246"/>
      <c r="H1" s="246"/>
      <c r="I1" s="246"/>
      <c r="J1" s="246"/>
      <c r="K1" s="246"/>
      <c r="L1" s="246"/>
      <c r="M1" s="246"/>
      <c r="N1" s="246"/>
      <c r="O1" s="246"/>
      <c r="P1" s="246"/>
      <c r="Q1" s="246"/>
    </row>
    <row r="2" spans="1:17" ht="15" thickBot="1" x14ac:dyDescent="0.25">
      <c r="A2" s="331" t="s">
        <v>53</v>
      </c>
      <c r="B2" s="331"/>
      <c r="C2" s="331"/>
      <c r="D2" s="331"/>
      <c r="E2" s="331"/>
      <c r="F2" s="331"/>
      <c r="G2" s="331"/>
      <c r="H2" s="331"/>
      <c r="I2" s="331"/>
      <c r="J2" s="331"/>
      <c r="K2" s="331"/>
      <c r="L2" s="331"/>
      <c r="M2" s="331"/>
      <c r="N2" s="331"/>
      <c r="O2" s="331"/>
      <c r="P2" s="331"/>
      <c r="Q2" s="331"/>
    </row>
    <row r="3" spans="1:17" ht="15.75" thickTop="1" thickBot="1" x14ac:dyDescent="0.25">
      <c r="A3" s="261" t="s">
        <v>19</v>
      </c>
      <c r="B3" s="261"/>
      <c r="C3" s="267"/>
      <c r="D3" s="334" t="s">
        <v>109</v>
      </c>
      <c r="E3" s="335"/>
      <c r="F3" s="334" t="s">
        <v>110</v>
      </c>
      <c r="G3" s="335"/>
      <c r="H3" s="334" t="s">
        <v>111</v>
      </c>
      <c r="I3" s="335"/>
      <c r="J3" s="334" t="s">
        <v>112</v>
      </c>
      <c r="K3" s="335"/>
      <c r="L3" s="334" t="s">
        <v>113</v>
      </c>
      <c r="M3" s="335"/>
      <c r="N3" s="326" t="s">
        <v>114</v>
      </c>
      <c r="O3" s="336"/>
      <c r="P3" s="326" t="s">
        <v>115</v>
      </c>
      <c r="Q3" s="327"/>
    </row>
    <row r="4" spans="1:17" ht="15" thickBot="1" x14ac:dyDescent="0.25">
      <c r="A4" s="332"/>
      <c r="B4" s="332"/>
      <c r="C4" s="333"/>
      <c r="D4" s="30" t="s">
        <v>116</v>
      </c>
      <c r="E4" s="36" t="s">
        <v>117</v>
      </c>
      <c r="F4" s="30" t="s">
        <v>116</v>
      </c>
      <c r="G4" s="36" t="s">
        <v>117</v>
      </c>
      <c r="H4" s="30" t="s">
        <v>116</v>
      </c>
      <c r="I4" s="36" t="s">
        <v>117</v>
      </c>
      <c r="J4" s="30" t="s">
        <v>116</v>
      </c>
      <c r="K4" s="36" t="s">
        <v>117</v>
      </c>
      <c r="L4" s="30" t="s">
        <v>116</v>
      </c>
      <c r="M4" s="36" t="s">
        <v>117</v>
      </c>
      <c r="N4" s="26" t="s">
        <v>116</v>
      </c>
      <c r="O4" s="37" t="s">
        <v>117</v>
      </c>
      <c r="P4" s="26" t="s">
        <v>116</v>
      </c>
      <c r="Q4" s="26" t="s">
        <v>117</v>
      </c>
    </row>
    <row r="5" spans="1:17" s="48" customFormat="1" ht="15" thickTop="1" x14ac:dyDescent="0.2">
      <c r="A5" s="113"/>
      <c r="B5" s="113"/>
      <c r="C5" s="113"/>
      <c r="D5" s="113"/>
      <c r="E5" s="113"/>
      <c r="F5" s="113"/>
      <c r="G5" s="113"/>
      <c r="H5" s="113"/>
      <c r="I5" s="113"/>
      <c r="J5" s="113"/>
      <c r="K5" s="113"/>
      <c r="L5" s="113"/>
      <c r="M5" s="113"/>
      <c r="N5" s="114"/>
      <c r="O5" s="114"/>
      <c r="P5" s="114"/>
      <c r="Q5" s="114"/>
    </row>
    <row r="6" spans="1:17" ht="18" hidden="1" customHeight="1" x14ac:dyDescent="0.2">
      <c r="A6" s="38">
        <v>2023</v>
      </c>
      <c r="B6" s="35" t="s">
        <v>2</v>
      </c>
      <c r="C6" s="83" t="s">
        <v>118</v>
      </c>
      <c r="D6" s="69">
        <v>21.77</v>
      </c>
      <c r="E6" s="69">
        <v>22.27</v>
      </c>
      <c r="F6" s="69">
        <v>21.76</v>
      </c>
      <c r="G6" s="69">
        <v>22.26</v>
      </c>
      <c r="H6" s="69">
        <v>21.68</v>
      </c>
      <c r="I6" s="69">
        <v>22.18</v>
      </c>
      <c r="J6" s="69">
        <v>21.3</v>
      </c>
      <c r="K6" s="69">
        <v>21.55</v>
      </c>
      <c r="L6" s="69">
        <v>21.29</v>
      </c>
      <c r="M6" s="69">
        <v>21.54</v>
      </c>
      <c r="N6" s="70">
        <v>21.23</v>
      </c>
      <c r="O6" s="70">
        <v>21.73</v>
      </c>
      <c r="P6" s="70">
        <v>21.21</v>
      </c>
      <c r="Q6" s="70">
        <v>21.71</v>
      </c>
    </row>
    <row r="7" spans="1:17" ht="18" hidden="1" customHeight="1" x14ac:dyDescent="0.2">
      <c r="A7" s="39"/>
      <c r="B7" s="35"/>
      <c r="C7" s="83" t="s">
        <v>119</v>
      </c>
      <c r="D7" s="69">
        <v>21.78</v>
      </c>
      <c r="E7" s="69">
        <v>22.28</v>
      </c>
      <c r="F7" s="69">
        <v>21.76</v>
      </c>
      <c r="G7" s="69">
        <v>22.26</v>
      </c>
      <c r="H7" s="69">
        <v>21.6</v>
      </c>
      <c r="I7" s="69">
        <v>22.1</v>
      </c>
      <c r="J7" s="69">
        <v>21.21</v>
      </c>
      <c r="K7" s="69">
        <v>21.46</v>
      </c>
      <c r="L7" s="69">
        <v>21.24</v>
      </c>
      <c r="M7" s="69">
        <v>21.49</v>
      </c>
      <c r="N7" s="70">
        <v>21.2</v>
      </c>
      <c r="O7" s="70">
        <v>21.7</v>
      </c>
      <c r="P7" s="70">
        <v>21.21</v>
      </c>
      <c r="Q7" s="70">
        <v>21.71</v>
      </c>
    </row>
    <row r="8" spans="1:17" ht="18" hidden="1" customHeight="1" x14ac:dyDescent="0.2">
      <c r="A8" s="38"/>
      <c r="B8" s="48"/>
      <c r="C8" s="48"/>
      <c r="D8" s="48"/>
      <c r="E8" s="48"/>
      <c r="F8" s="48"/>
      <c r="G8" s="48"/>
      <c r="H8" s="48"/>
      <c r="I8" s="48"/>
      <c r="J8" s="48"/>
      <c r="K8" s="48"/>
      <c r="L8" s="48"/>
      <c r="M8" s="48"/>
      <c r="N8" s="48"/>
      <c r="O8" s="48"/>
      <c r="P8" s="48"/>
      <c r="Q8" s="48"/>
    </row>
    <row r="9" spans="1:17" ht="18" customHeight="1" x14ac:dyDescent="0.2">
      <c r="A9" s="38">
        <v>2024</v>
      </c>
      <c r="B9" s="35" t="s">
        <v>121</v>
      </c>
      <c r="C9" s="83" t="s">
        <v>118</v>
      </c>
      <c r="D9" s="69">
        <v>21.782631578947367</v>
      </c>
      <c r="E9" s="69">
        <v>22.282631578947367</v>
      </c>
      <c r="F9" s="69">
        <v>21.786315789473683</v>
      </c>
      <c r="G9" s="69">
        <v>22.286315789473683</v>
      </c>
      <c r="H9" s="69">
        <v>21.792105263157897</v>
      </c>
      <c r="I9" s="69">
        <v>22.292105263157897</v>
      </c>
      <c r="J9" s="69">
        <v>21.3</v>
      </c>
      <c r="K9" s="69">
        <v>21.55</v>
      </c>
      <c r="L9" s="69">
        <v>21.236315789473689</v>
      </c>
      <c r="M9" s="69">
        <v>21.486315789473689</v>
      </c>
      <c r="N9" s="70">
        <v>20.92421052631579</v>
      </c>
      <c r="O9" s="70">
        <v>21.42421052631579</v>
      </c>
      <c r="P9" s="70">
        <v>20.844210526315788</v>
      </c>
      <c r="Q9" s="70">
        <v>21.344210526315788</v>
      </c>
    </row>
    <row r="10" spans="1:17" ht="18" customHeight="1" x14ac:dyDescent="0.2">
      <c r="A10" s="39"/>
      <c r="B10" s="35"/>
      <c r="C10" s="83" t="s">
        <v>119</v>
      </c>
      <c r="D10" s="69">
        <v>21.79</v>
      </c>
      <c r="E10" s="69">
        <v>22.29</v>
      </c>
      <c r="F10" s="69">
        <v>21.79</v>
      </c>
      <c r="G10" s="69">
        <v>22.29</v>
      </c>
      <c r="H10" s="69">
        <v>21.76</v>
      </c>
      <c r="I10" s="69">
        <v>22.26</v>
      </c>
      <c r="J10" s="69">
        <v>21.52</v>
      </c>
      <c r="K10" s="69">
        <v>21.77</v>
      </c>
      <c r="L10" s="69">
        <v>21.48</v>
      </c>
      <c r="M10" s="69">
        <v>21.73</v>
      </c>
      <c r="N10" s="70">
        <v>21.08</v>
      </c>
      <c r="O10" s="70">
        <v>21.58</v>
      </c>
      <c r="P10" s="70">
        <v>20.94</v>
      </c>
      <c r="Q10" s="70">
        <v>21.44</v>
      </c>
    </row>
    <row r="11" spans="1:17" ht="18" customHeight="1" x14ac:dyDescent="0.2">
      <c r="A11" s="38"/>
      <c r="B11" s="48"/>
      <c r="C11" s="48"/>
      <c r="D11" s="71"/>
      <c r="E11" s="71"/>
      <c r="F11" s="71"/>
      <c r="G11" s="71"/>
      <c r="H11" s="71"/>
      <c r="I11" s="71"/>
      <c r="J11" s="71"/>
      <c r="K11" s="71"/>
      <c r="L11" s="71"/>
      <c r="M11" s="71"/>
      <c r="N11" s="71"/>
      <c r="O11" s="71"/>
      <c r="P11" s="71"/>
      <c r="Q11" s="71"/>
    </row>
    <row r="12" spans="1:17" ht="18" customHeight="1" x14ac:dyDescent="0.2">
      <c r="B12" s="35" t="s">
        <v>122</v>
      </c>
      <c r="C12" s="83" t="s">
        <v>118</v>
      </c>
      <c r="D12" s="69">
        <v>21.771000000000001</v>
      </c>
      <c r="E12" s="69">
        <v>22.271000000000001</v>
      </c>
      <c r="F12" s="69">
        <v>21.729499999999994</v>
      </c>
      <c r="G12" s="69">
        <v>22.229499999999994</v>
      </c>
      <c r="H12" s="69">
        <v>21.6675</v>
      </c>
      <c r="I12" s="69">
        <v>22.1675</v>
      </c>
      <c r="J12" s="69">
        <v>21.358499999999999</v>
      </c>
      <c r="K12" s="69">
        <v>21.608499999999999</v>
      </c>
      <c r="L12" s="69">
        <v>21.249500000000005</v>
      </c>
      <c r="M12" s="69">
        <v>21.499500000000005</v>
      </c>
      <c r="N12" s="70">
        <v>20.858499999999999</v>
      </c>
      <c r="O12" s="70">
        <v>21.358499999999999</v>
      </c>
      <c r="P12" s="70">
        <v>20.682500000000001</v>
      </c>
      <c r="Q12" s="70">
        <v>21.182500000000001</v>
      </c>
    </row>
    <row r="13" spans="1:17" ht="18" customHeight="1" x14ac:dyDescent="0.2">
      <c r="A13" s="39"/>
      <c r="B13" s="35"/>
      <c r="C13" s="83" t="s">
        <v>119</v>
      </c>
      <c r="D13" s="69">
        <v>21.83</v>
      </c>
      <c r="E13" s="69">
        <v>22.33</v>
      </c>
      <c r="F13" s="69">
        <v>21.82</v>
      </c>
      <c r="G13" s="69">
        <v>22.32</v>
      </c>
      <c r="H13" s="69">
        <v>21.84</v>
      </c>
      <c r="I13" s="69">
        <v>22.34</v>
      </c>
      <c r="J13" s="69">
        <v>21.74</v>
      </c>
      <c r="K13" s="69">
        <v>21.99</v>
      </c>
      <c r="L13" s="69">
        <v>21.46</v>
      </c>
      <c r="M13" s="69">
        <v>21.71</v>
      </c>
      <c r="N13" s="70">
        <v>21.13</v>
      </c>
      <c r="O13" s="70">
        <v>21.63</v>
      </c>
      <c r="P13" s="70">
        <v>20.87</v>
      </c>
      <c r="Q13" s="70">
        <v>21.37</v>
      </c>
    </row>
    <row r="14" spans="1:17" ht="18" customHeight="1" x14ac:dyDescent="0.2">
      <c r="A14" s="38"/>
      <c r="B14" s="48"/>
      <c r="C14" s="48"/>
      <c r="D14" s="48"/>
      <c r="E14" s="48"/>
      <c r="F14" s="48"/>
      <c r="G14" s="48"/>
      <c r="H14" s="48"/>
      <c r="I14" s="48"/>
      <c r="J14" s="48"/>
      <c r="K14" s="48"/>
      <c r="L14" s="48"/>
      <c r="M14" s="48"/>
      <c r="N14" s="48"/>
      <c r="O14" s="48"/>
      <c r="P14" s="48"/>
      <c r="Q14" s="48"/>
    </row>
    <row r="15" spans="1:17" ht="18" customHeight="1" x14ac:dyDescent="0.2">
      <c r="B15" s="35" t="s">
        <v>123</v>
      </c>
      <c r="C15" s="83" t="s">
        <v>118</v>
      </c>
      <c r="D15" s="69">
        <v>21.814210526315787</v>
      </c>
      <c r="E15" s="69">
        <v>22.314210526315787</v>
      </c>
      <c r="F15" s="69">
        <v>21.789473684210531</v>
      </c>
      <c r="G15" s="69">
        <v>22.289473684210531</v>
      </c>
      <c r="H15" s="69">
        <v>21.768421052631577</v>
      </c>
      <c r="I15" s="69">
        <v>22.268421052631577</v>
      </c>
      <c r="J15" s="69">
        <v>21.610526315789482</v>
      </c>
      <c r="K15" s="69">
        <v>21.860526315789482</v>
      </c>
      <c r="L15" s="69">
        <v>21.374736842105268</v>
      </c>
      <c r="M15" s="69">
        <v>21.624736842105268</v>
      </c>
      <c r="N15" s="70">
        <v>21.067894736842106</v>
      </c>
      <c r="O15" s="70">
        <v>21.567894736842106</v>
      </c>
      <c r="P15" s="70">
        <v>20.752105263157897</v>
      </c>
      <c r="Q15" s="70">
        <v>21.252105263157897</v>
      </c>
    </row>
    <row r="16" spans="1:17" ht="18" customHeight="1" x14ac:dyDescent="0.2">
      <c r="A16" s="39"/>
      <c r="B16" s="35"/>
      <c r="C16" s="83" t="s">
        <v>119</v>
      </c>
      <c r="D16" s="69">
        <v>21.84</v>
      </c>
      <c r="E16" s="69">
        <v>22.34</v>
      </c>
      <c r="F16" s="69">
        <v>21.79</v>
      </c>
      <c r="G16" s="69">
        <v>22.29</v>
      </c>
      <c r="H16" s="69">
        <v>21.74</v>
      </c>
      <c r="I16" s="69">
        <v>22.24</v>
      </c>
      <c r="J16" s="69">
        <v>21.53</v>
      </c>
      <c r="K16" s="69">
        <v>21.78</v>
      </c>
      <c r="L16" s="69">
        <v>21.29</v>
      </c>
      <c r="M16" s="69">
        <v>21.54</v>
      </c>
      <c r="N16" s="70">
        <v>20.98</v>
      </c>
      <c r="O16" s="70">
        <v>21.48</v>
      </c>
      <c r="P16" s="70">
        <v>20.66</v>
      </c>
      <c r="Q16" s="70">
        <v>21.16</v>
      </c>
    </row>
    <row r="17" spans="1:17" ht="18" customHeight="1" x14ac:dyDescent="0.2">
      <c r="A17" s="38"/>
      <c r="B17" s="35"/>
      <c r="C17" s="83"/>
      <c r="D17" s="69"/>
      <c r="E17" s="69"/>
      <c r="F17" s="69"/>
      <c r="G17" s="69"/>
      <c r="H17" s="69"/>
      <c r="I17" s="69"/>
      <c r="J17" s="69"/>
      <c r="K17" s="69"/>
      <c r="L17" s="69"/>
      <c r="M17" s="69"/>
      <c r="N17" s="70"/>
      <c r="O17" s="70"/>
      <c r="P17" s="70"/>
      <c r="Q17" s="70"/>
    </row>
    <row r="18" spans="1:17" ht="18" customHeight="1" x14ac:dyDescent="0.2">
      <c r="B18" s="35" t="s">
        <v>38</v>
      </c>
      <c r="C18" s="83" t="s">
        <v>118</v>
      </c>
      <c r="D18" s="69">
        <v>21.807619047619049</v>
      </c>
      <c r="E18" s="69">
        <v>22.307619047619049</v>
      </c>
      <c r="F18" s="69">
        <v>21.783809523809516</v>
      </c>
      <c r="G18" s="69">
        <v>22.283809523809516</v>
      </c>
      <c r="H18" s="69">
        <v>21.727142857142859</v>
      </c>
      <c r="I18" s="69">
        <v>22.227142857142859</v>
      </c>
      <c r="J18" s="69">
        <v>21.313333333333333</v>
      </c>
      <c r="K18" s="69">
        <v>21.563333333333333</v>
      </c>
      <c r="L18" s="69">
        <v>21.149523809523803</v>
      </c>
      <c r="M18" s="69">
        <v>21.399523809523803</v>
      </c>
      <c r="N18" s="70">
        <v>20.777142857142859</v>
      </c>
      <c r="O18" s="70">
        <v>21.277142857142859</v>
      </c>
      <c r="P18" s="70">
        <v>20.331428571428575</v>
      </c>
      <c r="Q18" s="70">
        <v>20.831428571428575</v>
      </c>
    </row>
    <row r="19" spans="1:17" ht="18" customHeight="1" x14ac:dyDescent="0.2">
      <c r="A19" s="39"/>
      <c r="B19" s="35"/>
      <c r="C19" s="83" t="s">
        <v>119</v>
      </c>
      <c r="D19" s="69">
        <v>21.82</v>
      </c>
      <c r="E19" s="69">
        <v>22.32</v>
      </c>
      <c r="F19" s="69">
        <v>21.74</v>
      </c>
      <c r="G19" s="69">
        <v>22.24</v>
      </c>
      <c r="H19" s="69">
        <v>21.61</v>
      </c>
      <c r="I19" s="69">
        <v>22.11</v>
      </c>
      <c r="J19" s="69">
        <v>20.79</v>
      </c>
      <c r="K19" s="69">
        <v>21.04</v>
      </c>
      <c r="L19" s="69">
        <v>20.77</v>
      </c>
      <c r="M19" s="69">
        <v>21.02</v>
      </c>
      <c r="N19" s="70">
        <v>20.350000000000001</v>
      </c>
      <c r="O19" s="70">
        <v>20.85</v>
      </c>
      <c r="P19" s="70">
        <v>19.899999999999999</v>
      </c>
      <c r="Q19" s="70">
        <v>20.399999999999999</v>
      </c>
    </row>
    <row r="20" spans="1:17" ht="18" customHeight="1" x14ac:dyDescent="0.2">
      <c r="A20" s="39"/>
      <c r="B20" s="48"/>
      <c r="C20" s="48"/>
      <c r="D20" s="48"/>
      <c r="E20" s="48"/>
      <c r="F20" s="48"/>
      <c r="G20" s="48"/>
      <c r="H20" s="48"/>
      <c r="I20" s="48"/>
      <c r="J20" s="48"/>
      <c r="K20" s="48"/>
      <c r="L20" s="48"/>
      <c r="M20" s="48"/>
      <c r="N20" s="48"/>
      <c r="O20" s="48"/>
      <c r="P20" s="48"/>
      <c r="Q20" s="48"/>
    </row>
    <row r="21" spans="1:17" ht="18" customHeight="1" x14ac:dyDescent="0.2">
      <c r="A21" s="38"/>
      <c r="B21" s="35" t="s">
        <v>124</v>
      </c>
      <c r="C21" s="83" t="s">
        <v>118</v>
      </c>
      <c r="D21" s="69">
        <v>20.850588235294115</v>
      </c>
      <c r="E21" s="69">
        <v>21.350588235294115</v>
      </c>
      <c r="F21" s="69">
        <v>20.822941176470586</v>
      </c>
      <c r="G21" s="69">
        <v>21.322941176470586</v>
      </c>
      <c r="H21" s="69">
        <v>20.701764705882354</v>
      </c>
      <c r="I21" s="69">
        <v>21.201764705882358</v>
      </c>
      <c r="J21" s="69">
        <v>20.178235294117645</v>
      </c>
      <c r="K21" s="69">
        <v>20.428235294117645</v>
      </c>
      <c r="L21" s="69">
        <v>20.097058823529409</v>
      </c>
      <c r="M21" s="69">
        <v>20.347058823529409</v>
      </c>
      <c r="N21" s="70">
        <v>19.698823529411769</v>
      </c>
      <c r="O21" s="70">
        <v>20.198823529411769</v>
      </c>
      <c r="P21" s="70">
        <v>19.283529411764704</v>
      </c>
      <c r="Q21" s="70">
        <v>19.783529411764704</v>
      </c>
    </row>
    <row r="22" spans="1:17" ht="18" customHeight="1" x14ac:dyDescent="0.2">
      <c r="A22" s="39"/>
      <c r="B22" s="35"/>
      <c r="C22" s="83" t="s">
        <v>119</v>
      </c>
      <c r="D22" s="69">
        <v>20.38</v>
      </c>
      <c r="E22" s="69">
        <v>20.88</v>
      </c>
      <c r="F22" s="69">
        <v>20.39</v>
      </c>
      <c r="G22" s="69">
        <v>20.89</v>
      </c>
      <c r="H22" s="69">
        <v>20.350000000000001</v>
      </c>
      <c r="I22" s="69">
        <v>20.85</v>
      </c>
      <c r="J22" s="69">
        <v>19.989999999999998</v>
      </c>
      <c r="K22" s="69">
        <v>20.239999999999998</v>
      </c>
      <c r="L22" s="69">
        <v>19.89</v>
      </c>
      <c r="M22" s="69">
        <v>20.14</v>
      </c>
      <c r="N22" s="70">
        <v>19.23</v>
      </c>
      <c r="O22" s="70">
        <v>19.73</v>
      </c>
      <c r="P22" s="70">
        <v>18.72</v>
      </c>
      <c r="Q22" s="70">
        <v>19.22</v>
      </c>
    </row>
    <row r="23" spans="1:17" ht="18" customHeight="1" x14ac:dyDescent="0.2">
      <c r="A23" s="38"/>
    </row>
    <row r="24" spans="1:17" ht="18" customHeight="1" x14ac:dyDescent="0.2">
      <c r="A24" s="38"/>
      <c r="B24" s="35" t="s">
        <v>3</v>
      </c>
      <c r="C24" s="83" t="s">
        <v>118</v>
      </c>
      <c r="D24" s="69">
        <v>20.178500000000003</v>
      </c>
      <c r="E24" s="69">
        <v>20.678500000000003</v>
      </c>
      <c r="F24" s="69">
        <v>20.152000000000005</v>
      </c>
      <c r="G24" s="69">
        <v>20.652000000000005</v>
      </c>
      <c r="H24" s="69">
        <v>20.074000000000002</v>
      </c>
      <c r="I24" s="69">
        <v>20.574000000000002</v>
      </c>
      <c r="J24" s="69">
        <v>19.748499999999996</v>
      </c>
      <c r="K24" s="69">
        <v>19.998499999999996</v>
      </c>
      <c r="L24" s="69">
        <v>19.589999999999996</v>
      </c>
      <c r="M24" s="69">
        <v>19.839999999999996</v>
      </c>
      <c r="N24" s="70">
        <v>18.970999999999997</v>
      </c>
      <c r="O24" s="70">
        <v>19.470999999999997</v>
      </c>
      <c r="P24" s="70">
        <v>18.436500000000002</v>
      </c>
      <c r="Q24" s="70">
        <v>18.936500000000002</v>
      </c>
    </row>
    <row r="25" spans="1:17" ht="18" customHeight="1" x14ac:dyDescent="0.2">
      <c r="A25" s="39"/>
      <c r="B25" s="35"/>
      <c r="C25" s="83" t="s">
        <v>119</v>
      </c>
      <c r="D25" s="69">
        <v>19.510000000000002</v>
      </c>
      <c r="E25" s="69">
        <v>20.010000000000002</v>
      </c>
      <c r="F25" s="69">
        <v>19.48</v>
      </c>
      <c r="G25" s="69">
        <v>19.98</v>
      </c>
      <c r="H25" s="69">
        <v>19.440000000000001</v>
      </c>
      <c r="I25" s="69">
        <v>19.940000000000001</v>
      </c>
      <c r="J25" s="69">
        <v>19.260000000000002</v>
      </c>
      <c r="K25" s="69">
        <v>19.510000000000002</v>
      </c>
      <c r="L25" s="69">
        <v>19.14</v>
      </c>
      <c r="M25" s="69">
        <v>19.39</v>
      </c>
      <c r="N25" s="70">
        <v>18.579999999999998</v>
      </c>
      <c r="O25" s="70">
        <v>19.079999999999998</v>
      </c>
      <c r="P25" s="70">
        <v>18</v>
      </c>
      <c r="Q25" s="70">
        <v>18.5</v>
      </c>
    </row>
    <row r="26" spans="1:17" ht="18" customHeight="1" x14ac:dyDescent="0.2">
      <c r="A26" s="38"/>
      <c r="B26" s="35"/>
      <c r="C26" s="83"/>
      <c r="D26" s="69"/>
      <c r="E26" s="69"/>
      <c r="F26" s="69"/>
      <c r="G26" s="69"/>
      <c r="H26" s="69"/>
      <c r="I26" s="69"/>
      <c r="J26" s="69"/>
      <c r="K26" s="69"/>
      <c r="L26" s="69"/>
      <c r="M26" s="69"/>
      <c r="N26" s="70"/>
      <c r="O26" s="70"/>
      <c r="P26" s="70"/>
      <c r="Q26" s="70"/>
    </row>
    <row r="27" spans="1:17" ht="18" customHeight="1" x14ac:dyDescent="0.2">
      <c r="B27" s="35" t="s">
        <v>4</v>
      </c>
      <c r="C27" s="83" t="s">
        <v>118</v>
      </c>
      <c r="D27" s="69">
        <v>19.436666666666671</v>
      </c>
      <c r="E27" s="69">
        <v>19.936666666666671</v>
      </c>
      <c r="F27" s="69">
        <v>19.433809523809522</v>
      </c>
      <c r="G27" s="69">
        <v>19.933809523809522</v>
      </c>
      <c r="H27" s="69">
        <v>19.347619047619048</v>
      </c>
      <c r="I27" s="69">
        <v>19.847619047619048</v>
      </c>
      <c r="J27" s="69">
        <v>18.545238095238094</v>
      </c>
      <c r="K27" s="69">
        <v>18.795238095238094</v>
      </c>
      <c r="L27" s="69">
        <v>18.344761904761906</v>
      </c>
      <c r="M27" s="69">
        <v>18.594761904761906</v>
      </c>
      <c r="N27" s="70">
        <v>17.837142857142858</v>
      </c>
      <c r="O27" s="70">
        <v>18.337142857142858</v>
      </c>
      <c r="P27" s="70">
        <v>17.320476190476192</v>
      </c>
      <c r="Q27" s="70">
        <v>17.820476190476192</v>
      </c>
    </row>
    <row r="28" spans="1:17" ht="18" customHeight="1" x14ac:dyDescent="0.2">
      <c r="A28" s="39"/>
      <c r="B28" s="35"/>
      <c r="C28" s="83" t="s">
        <v>119</v>
      </c>
      <c r="D28" s="69">
        <v>19.47</v>
      </c>
      <c r="E28" s="69">
        <v>19.97</v>
      </c>
      <c r="F28" s="69">
        <v>19.45</v>
      </c>
      <c r="G28" s="69">
        <v>19.95</v>
      </c>
      <c r="H28" s="69">
        <v>19.100000000000001</v>
      </c>
      <c r="I28" s="69">
        <v>19.600000000000001</v>
      </c>
      <c r="J28" s="69">
        <v>17.8</v>
      </c>
      <c r="K28" s="69">
        <v>18.05</v>
      </c>
      <c r="L28" s="69">
        <v>17.66</v>
      </c>
      <c r="M28" s="69">
        <v>17.91</v>
      </c>
      <c r="N28" s="70">
        <v>17.2</v>
      </c>
      <c r="O28" s="70">
        <v>17.7</v>
      </c>
      <c r="P28" s="70">
        <v>16.82</v>
      </c>
      <c r="Q28" s="70">
        <v>17.32</v>
      </c>
    </row>
    <row r="29" spans="1:17" ht="18" customHeight="1" x14ac:dyDescent="0.2">
      <c r="A29" s="38"/>
      <c r="B29" s="35"/>
      <c r="C29" s="83"/>
      <c r="D29" s="69"/>
      <c r="E29" s="69"/>
      <c r="F29" s="69"/>
      <c r="G29" s="69"/>
      <c r="H29" s="69"/>
      <c r="I29" s="69"/>
      <c r="J29" s="69"/>
      <c r="K29" s="69"/>
      <c r="L29" s="69"/>
      <c r="M29" s="69"/>
      <c r="N29" s="70"/>
      <c r="O29" s="70"/>
      <c r="P29" s="70"/>
      <c r="Q29" s="70"/>
    </row>
    <row r="30" spans="1:17" ht="18" customHeight="1" x14ac:dyDescent="0.2">
      <c r="A30" s="38"/>
      <c r="B30" s="35" t="s">
        <v>5</v>
      </c>
      <c r="C30" s="83" t="s">
        <v>118</v>
      </c>
      <c r="D30" s="69">
        <v>18.189500000000002</v>
      </c>
      <c r="E30" s="69">
        <v>18.689500000000002</v>
      </c>
      <c r="F30" s="69">
        <v>18.051999999999996</v>
      </c>
      <c r="G30" s="69">
        <v>18.551999999999996</v>
      </c>
      <c r="H30" s="69">
        <v>17.910000000000004</v>
      </c>
      <c r="I30" s="69">
        <v>18.410000000000004</v>
      </c>
      <c r="J30" s="69">
        <v>17.111499999999999</v>
      </c>
      <c r="K30" s="69">
        <v>17.361499999999999</v>
      </c>
      <c r="L30" s="69">
        <v>16.701499999999999</v>
      </c>
      <c r="M30" s="69">
        <v>16.951499999999999</v>
      </c>
      <c r="N30" s="70">
        <v>16.299500000000002</v>
      </c>
      <c r="O30" s="70">
        <v>16.799500000000002</v>
      </c>
      <c r="P30" s="70">
        <v>15.9125</v>
      </c>
      <c r="Q30" s="70">
        <v>16.412500000000001</v>
      </c>
    </row>
    <row r="31" spans="1:17" ht="18" customHeight="1" x14ac:dyDescent="0.2">
      <c r="A31" s="48"/>
      <c r="B31" s="35"/>
      <c r="C31" s="83" t="s">
        <v>119</v>
      </c>
      <c r="D31" s="69">
        <v>17.23</v>
      </c>
      <c r="E31" s="69">
        <v>17.73</v>
      </c>
      <c r="F31" s="219">
        <v>17.2</v>
      </c>
      <c r="G31" s="219">
        <v>17.7</v>
      </c>
      <c r="H31" s="69">
        <v>17.14</v>
      </c>
      <c r="I31" s="69">
        <v>17.64</v>
      </c>
      <c r="J31" s="69">
        <v>15.88</v>
      </c>
      <c r="K31" s="69">
        <v>16.130000000000003</v>
      </c>
      <c r="L31" s="69">
        <v>14.95</v>
      </c>
      <c r="M31" s="69">
        <v>15.2</v>
      </c>
      <c r="N31" s="70">
        <v>14.37</v>
      </c>
      <c r="O31" s="70">
        <v>14.87</v>
      </c>
      <c r="P31" s="70">
        <v>13.9</v>
      </c>
      <c r="Q31" s="70">
        <v>14.4</v>
      </c>
    </row>
    <row r="32" spans="1:17" s="48" customFormat="1" ht="18" customHeight="1" x14ac:dyDescent="0.2">
      <c r="A32" s="38"/>
    </row>
    <row r="33" spans="1:17" ht="18" customHeight="1" x14ac:dyDescent="0.2">
      <c r="A33" s="38"/>
      <c r="B33" s="218" t="s">
        <v>6</v>
      </c>
      <c r="C33" s="217" t="s">
        <v>118</v>
      </c>
      <c r="D33" s="69">
        <v>17.29304347826087</v>
      </c>
      <c r="E33" s="69">
        <v>17.79304347826087</v>
      </c>
      <c r="F33" s="69">
        <v>17.128695652173914</v>
      </c>
      <c r="G33" s="69">
        <v>17.628695652173914</v>
      </c>
      <c r="H33" s="69">
        <v>16.887826086956522</v>
      </c>
      <c r="I33" s="69">
        <v>17.387826086956522</v>
      </c>
      <c r="J33" s="69">
        <v>15.316956521739129</v>
      </c>
      <c r="K33" s="69">
        <v>15.566956521739129</v>
      </c>
      <c r="L33" s="69">
        <v>14.252608695652174</v>
      </c>
      <c r="M33" s="69">
        <v>14.502608695652174</v>
      </c>
      <c r="N33" s="70">
        <v>13.94086956521739</v>
      </c>
      <c r="O33" s="70">
        <v>14.44086956521739</v>
      </c>
      <c r="P33" s="70">
        <v>13.440434782608698</v>
      </c>
      <c r="Q33" s="70">
        <v>13.940434782608698</v>
      </c>
    </row>
    <row r="34" spans="1:17" ht="18" customHeight="1" x14ac:dyDescent="0.2">
      <c r="B34" s="218"/>
      <c r="C34" s="217" t="s">
        <v>119</v>
      </c>
      <c r="D34" s="69">
        <v>17.13</v>
      </c>
      <c r="E34" s="69">
        <v>17.63</v>
      </c>
      <c r="F34" s="219">
        <v>16.29</v>
      </c>
      <c r="G34" s="219">
        <v>16.79</v>
      </c>
      <c r="H34" s="69">
        <v>15.88</v>
      </c>
      <c r="I34" s="69">
        <v>16.38</v>
      </c>
      <c r="J34" s="69">
        <v>14</v>
      </c>
      <c r="K34" s="69">
        <v>14.25</v>
      </c>
      <c r="L34" s="69">
        <v>13.31</v>
      </c>
      <c r="M34" s="69">
        <v>13.56</v>
      </c>
      <c r="N34" s="70">
        <v>13.09</v>
      </c>
      <c r="O34" s="70">
        <v>13.59</v>
      </c>
      <c r="P34" s="70">
        <v>12.86</v>
      </c>
      <c r="Q34" s="70">
        <v>13.36</v>
      </c>
    </row>
    <row r="35" spans="1:17" ht="18" customHeight="1" x14ac:dyDescent="0.2">
      <c r="B35" s="48"/>
      <c r="C35" s="48"/>
      <c r="D35" s="48"/>
      <c r="E35" s="48"/>
      <c r="F35" s="48"/>
      <c r="G35" s="48"/>
      <c r="H35" s="48"/>
      <c r="I35" s="48"/>
      <c r="J35" s="48"/>
      <c r="K35" s="48"/>
      <c r="L35" s="48"/>
      <c r="M35" s="48"/>
      <c r="N35" s="48"/>
      <c r="O35" s="48"/>
      <c r="P35" s="48"/>
      <c r="Q35" s="48"/>
    </row>
    <row r="36" spans="1:17" s="48" customFormat="1" ht="18" customHeight="1" x14ac:dyDescent="0.2">
      <c r="A36" s="38"/>
      <c r="B36" s="218" t="s">
        <v>7</v>
      </c>
      <c r="C36" s="217" t="s">
        <v>118</v>
      </c>
      <c r="D36" s="69">
        <v>15.128571428571428</v>
      </c>
      <c r="E36" s="69">
        <v>15.628571428571425</v>
      </c>
      <c r="F36" s="69">
        <v>15.032857142857145</v>
      </c>
      <c r="G36" s="69">
        <v>15.532857142857145</v>
      </c>
      <c r="H36" s="69">
        <v>14.886190476190476</v>
      </c>
      <c r="I36" s="69">
        <v>15.386190476190476</v>
      </c>
      <c r="J36" s="69">
        <v>13.422857142857143</v>
      </c>
      <c r="K36" s="69">
        <v>13.672857142857143</v>
      </c>
      <c r="L36" s="69">
        <v>13.143333333333336</v>
      </c>
      <c r="M36" s="69">
        <v>13.393333333333336</v>
      </c>
      <c r="N36" s="70">
        <v>12.921428571428573</v>
      </c>
      <c r="O36" s="70">
        <v>13.421428571428569</v>
      </c>
      <c r="P36" s="70">
        <v>12.779523809523809</v>
      </c>
      <c r="Q36" s="70">
        <v>13.279523809523809</v>
      </c>
    </row>
    <row r="37" spans="1:17" s="48" customFormat="1" ht="18" customHeight="1" x14ac:dyDescent="0.2">
      <c r="B37" s="218"/>
      <c r="C37" s="217" t="s">
        <v>119</v>
      </c>
      <c r="D37" s="69">
        <v>14.92</v>
      </c>
      <c r="E37" s="69">
        <v>15.42</v>
      </c>
      <c r="F37" s="219">
        <v>14.86</v>
      </c>
      <c r="G37" s="219">
        <v>15.36</v>
      </c>
      <c r="H37" s="69">
        <v>14.43</v>
      </c>
      <c r="I37" s="69">
        <v>14.93</v>
      </c>
      <c r="J37" s="69">
        <v>12.56</v>
      </c>
      <c r="K37" s="69">
        <v>12.81</v>
      </c>
      <c r="L37" s="69">
        <v>12.42</v>
      </c>
      <c r="M37" s="69">
        <v>12.67</v>
      </c>
      <c r="N37" s="70">
        <v>12.17</v>
      </c>
      <c r="O37" s="70">
        <v>12.67</v>
      </c>
      <c r="P37" s="70">
        <v>11.92</v>
      </c>
      <c r="Q37" s="70">
        <v>12.42</v>
      </c>
    </row>
    <row r="38" spans="1:17" s="48" customFormat="1" ht="18" customHeight="1" x14ac:dyDescent="0.2"/>
    <row r="39" spans="1:17" s="48" customFormat="1" ht="18" customHeight="1" x14ac:dyDescent="0.2">
      <c r="A39" s="38"/>
      <c r="B39" s="218" t="s">
        <v>2</v>
      </c>
      <c r="C39" s="217" t="s">
        <v>118</v>
      </c>
      <c r="D39" s="69">
        <v>13.855238095238096</v>
      </c>
      <c r="E39" s="69">
        <v>14.355238095238096</v>
      </c>
      <c r="F39" s="69">
        <v>13.63952380952381</v>
      </c>
      <c r="G39" s="69">
        <v>14.139523809523807</v>
      </c>
      <c r="H39" s="69">
        <v>13.362857142857143</v>
      </c>
      <c r="I39" s="69">
        <v>13.862857142857143</v>
      </c>
      <c r="J39" s="69">
        <v>12.105714285714287</v>
      </c>
      <c r="K39" s="69">
        <v>12.355714285714287</v>
      </c>
      <c r="L39" s="69">
        <v>12.083333333333334</v>
      </c>
      <c r="M39" s="69">
        <v>12.333333333333334</v>
      </c>
      <c r="N39" s="70">
        <v>12.005238095238097</v>
      </c>
      <c r="O39" s="70">
        <v>12.505238095238095</v>
      </c>
      <c r="P39" s="70">
        <v>11.98238095238095</v>
      </c>
      <c r="Q39" s="70">
        <v>12.48238095238095</v>
      </c>
    </row>
    <row r="40" spans="1:17" s="48" customFormat="1" ht="18" customHeight="1" x14ac:dyDescent="0.2">
      <c r="B40" s="218"/>
      <c r="C40" s="217" t="s">
        <v>119</v>
      </c>
      <c r="D40" s="69">
        <v>12.95</v>
      </c>
      <c r="E40" s="69">
        <v>13.45</v>
      </c>
      <c r="F40" s="219">
        <v>12.92</v>
      </c>
      <c r="G40" s="219">
        <v>13.42</v>
      </c>
      <c r="H40" s="69">
        <v>12.85</v>
      </c>
      <c r="I40" s="69">
        <v>13.35</v>
      </c>
      <c r="J40" s="69">
        <v>11.89</v>
      </c>
      <c r="K40" s="69">
        <v>12.14</v>
      </c>
      <c r="L40" s="69">
        <v>11.91</v>
      </c>
      <c r="M40" s="69">
        <v>12.16</v>
      </c>
      <c r="N40" s="70">
        <v>11.99</v>
      </c>
      <c r="O40" s="70">
        <v>12.49</v>
      </c>
      <c r="P40" s="70">
        <v>12.02</v>
      </c>
      <c r="Q40" s="70">
        <v>12.52</v>
      </c>
    </row>
    <row r="41" spans="1:17" s="48" customFormat="1" ht="18" customHeight="1" x14ac:dyDescent="0.2">
      <c r="A41" s="38"/>
      <c r="B41" s="218"/>
      <c r="C41" s="217"/>
      <c r="D41" s="69"/>
      <c r="E41" s="69"/>
      <c r="F41" s="69"/>
      <c r="G41" s="69"/>
      <c r="H41" s="69"/>
      <c r="I41" s="69"/>
      <c r="J41" s="69"/>
      <c r="K41" s="69"/>
      <c r="L41" s="69"/>
      <c r="M41" s="69"/>
      <c r="N41" s="70"/>
      <c r="O41" s="70"/>
      <c r="P41" s="70"/>
      <c r="Q41" s="70"/>
    </row>
    <row r="42" spans="1:17" s="48" customFormat="1" ht="18" customHeight="1" x14ac:dyDescent="0.2">
      <c r="A42" s="38">
        <v>2025</v>
      </c>
      <c r="B42" s="218" t="s">
        <v>120</v>
      </c>
      <c r="C42" s="217" t="s">
        <v>118</v>
      </c>
      <c r="D42" s="69">
        <v>12.674090909090911</v>
      </c>
      <c r="E42" s="69">
        <v>13.174090909090911</v>
      </c>
      <c r="F42" s="69">
        <v>12.569545454545455</v>
      </c>
      <c r="G42" s="69">
        <v>13.069545454545459</v>
      </c>
      <c r="H42" s="69">
        <v>12.37590909090909</v>
      </c>
      <c r="I42" s="69">
        <v>12.875909090909092</v>
      </c>
      <c r="J42" s="69">
        <v>11.634090909090908</v>
      </c>
      <c r="K42" s="69">
        <v>11.884090909090906</v>
      </c>
      <c r="L42" s="69">
        <v>11.607272727272726</v>
      </c>
      <c r="M42" s="69">
        <v>11.857272727272726</v>
      </c>
      <c r="N42" s="70">
        <v>11.585454545454546</v>
      </c>
      <c r="O42" s="70">
        <v>12.085454545454546</v>
      </c>
      <c r="P42" s="70">
        <v>11.566363636363635</v>
      </c>
      <c r="Q42" s="70">
        <v>12.066363636363635</v>
      </c>
    </row>
    <row r="43" spans="1:17" s="48" customFormat="1" ht="18" customHeight="1" x14ac:dyDescent="0.2">
      <c r="B43" s="218"/>
      <c r="C43" s="217" t="s">
        <v>119</v>
      </c>
      <c r="D43" s="69">
        <v>11.99</v>
      </c>
      <c r="E43" s="69">
        <v>12.49</v>
      </c>
      <c r="F43" s="219">
        <v>11.97</v>
      </c>
      <c r="G43" s="219">
        <v>12.47</v>
      </c>
      <c r="H43" s="69">
        <v>11.91</v>
      </c>
      <c r="I43" s="69">
        <v>12.41</v>
      </c>
      <c r="J43" s="69">
        <v>11.58</v>
      </c>
      <c r="K43" s="69">
        <v>11.83</v>
      </c>
      <c r="L43" s="69">
        <v>11.47</v>
      </c>
      <c r="M43" s="69">
        <v>11.72</v>
      </c>
      <c r="N43" s="70">
        <v>11.43</v>
      </c>
      <c r="O43" s="70">
        <v>11.93</v>
      </c>
      <c r="P43" s="70">
        <v>11.38</v>
      </c>
      <c r="Q43" s="70">
        <v>11.88</v>
      </c>
    </row>
    <row r="44" spans="1:17" s="48" customFormat="1" ht="18" customHeight="1" x14ac:dyDescent="0.2"/>
    <row r="45" spans="1:17" s="48" customFormat="1" ht="18" customHeight="1" x14ac:dyDescent="0.2">
      <c r="B45" s="218" t="s">
        <v>121</v>
      </c>
      <c r="C45" s="217" t="s">
        <v>118</v>
      </c>
      <c r="D45" s="69">
        <v>11.923157894736841</v>
      </c>
      <c r="E45" s="69">
        <v>12.423157894736841</v>
      </c>
      <c r="F45" s="69">
        <v>11.893157894736843</v>
      </c>
      <c r="G45" s="69">
        <v>12.393157894736843</v>
      </c>
      <c r="H45" s="69">
        <v>11.83</v>
      </c>
      <c r="I45" s="69">
        <v>12.33</v>
      </c>
      <c r="J45" s="69">
        <v>11.658421052631578</v>
      </c>
      <c r="K45" s="69">
        <v>11.908421052631578</v>
      </c>
      <c r="L45" s="69">
        <v>11.56315789473684</v>
      </c>
      <c r="M45" s="69">
        <v>11.813157894736843</v>
      </c>
      <c r="N45" s="70">
        <v>11.499473684210525</v>
      </c>
      <c r="O45" s="70">
        <v>11.999473684210525</v>
      </c>
      <c r="P45" s="70">
        <v>11.483157894736845</v>
      </c>
      <c r="Q45" s="70">
        <v>11.983157894736843</v>
      </c>
    </row>
    <row r="46" spans="1:17" s="48" customFormat="1" ht="18" customHeight="1" thickBot="1" x14ac:dyDescent="0.25">
      <c r="B46" s="218"/>
      <c r="C46" s="217" t="s">
        <v>119</v>
      </c>
      <c r="D46" s="69">
        <v>11.9</v>
      </c>
      <c r="E46" s="69">
        <v>12.4</v>
      </c>
      <c r="F46" s="109">
        <v>11.83</v>
      </c>
      <c r="G46" s="109">
        <v>12.33</v>
      </c>
      <c r="H46" s="69">
        <v>11.72</v>
      </c>
      <c r="I46" s="69">
        <v>12.22</v>
      </c>
      <c r="J46" s="69">
        <v>11.66</v>
      </c>
      <c r="K46" s="69">
        <v>11.91</v>
      </c>
      <c r="L46" s="69">
        <v>11.57</v>
      </c>
      <c r="M46" s="69">
        <v>11.82</v>
      </c>
      <c r="N46" s="70">
        <v>11.5</v>
      </c>
      <c r="O46" s="70">
        <v>12</v>
      </c>
      <c r="P46" s="70">
        <v>11.5</v>
      </c>
      <c r="Q46" s="70">
        <v>12</v>
      </c>
    </row>
    <row r="47" spans="1:17" ht="15" thickTop="1" x14ac:dyDescent="0.2">
      <c r="A47" s="328" t="s">
        <v>125</v>
      </c>
      <c r="B47" s="328"/>
      <c r="C47" s="328"/>
      <c r="D47" s="328"/>
      <c r="E47" s="328"/>
      <c r="F47" s="40"/>
      <c r="G47" s="1"/>
      <c r="H47" s="329" t="s">
        <v>126</v>
      </c>
      <c r="I47" s="329"/>
      <c r="J47" s="329"/>
      <c r="K47" s="329"/>
      <c r="L47" s="329"/>
      <c r="M47" s="329"/>
      <c r="N47" s="329"/>
      <c r="O47" s="329"/>
      <c r="P47" s="329"/>
      <c r="Q47" s="329"/>
    </row>
    <row r="48" spans="1:17" x14ac:dyDescent="0.2">
      <c r="A48" s="330" t="s">
        <v>127</v>
      </c>
      <c r="B48" s="330"/>
      <c r="C48" s="330"/>
      <c r="D48" s="330"/>
      <c r="E48" s="330"/>
      <c r="F48" s="330"/>
      <c r="G48" s="330"/>
      <c r="H48" s="330"/>
      <c r="I48" s="330"/>
      <c r="J48" s="330"/>
      <c r="K48" s="330"/>
      <c r="L48" s="330"/>
      <c r="M48" s="330"/>
      <c r="N48" s="330"/>
      <c r="O48" s="330"/>
      <c r="P48" s="330"/>
      <c r="Q48" s="330"/>
    </row>
  </sheetData>
  <mergeCells count="13">
    <mergeCell ref="P3:Q3"/>
    <mergeCell ref="A47:E47"/>
    <mergeCell ref="H47:Q47"/>
    <mergeCell ref="A48:Q48"/>
    <mergeCell ref="A1:Q1"/>
    <mergeCell ref="A2:Q2"/>
    <mergeCell ref="A3:C4"/>
    <mergeCell ref="D3:E3"/>
    <mergeCell ref="F3:G3"/>
    <mergeCell ref="H3:I3"/>
    <mergeCell ref="J3:K3"/>
    <mergeCell ref="L3:M3"/>
    <mergeCell ref="N3:O3"/>
  </mergeCells>
  <hyperlinks>
    <hyperlink ref="A48" r:id="rId1" display="http://www.sbp.org.pk/ecodata/kibor_index.asp"/>
  </hyperlinks>
  <pageMargins left="0.7" right="0.7" top="0.75" bottom="0.75" header="0.3" footer="0.3"/>
  <pageSetup paperSize="9" scale="79" orientation="portrait"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topLeftCell="A19" zoomScale="115" zoomScaleNormal="100" zoomScaleSheetLayoutView="115" workbookViewId="0">
      <selection activeCell="E31" sqref="E31"/>
    </sheetView>
  </sheetViews>
  <sheetFormatPr defaultColWidth="9.125" defaultRowHeight="14.25" x14ac:dyDescent="0.2"/>
  <cols>
    <col min="1" max="1" width="24.375" style="7" customWidth="1"/>
    <col min="2" max="8" width="9.875" style="7" customWidth="1"/>
    <col min="9" max="16384" width="9.125" style="7"/>
  </cols>
  <sheetData>
    <row r="1" spans="1:8" ht="18.75" x14ac:dyDescent="0.2">
      <c r="A1" s="296" t="s">
        <v>128</v>
      </c>
      <c r="B1" s="296"/>
      <c r="C1" s="296"/>
      <c r="D1" s="296"/>
      <c r="E1" s="296"/>
      <c r="F1" s="296"/>
      <c r="G1" s="296"/>
      <c r="H1" s="296"/>
    </row>
    <row r="2" spans="1:8" ht="15" thickBot="1" x14ac:dyDescent="0.25">
      <c r="A2" s="337" t="s">
        <v>129</v>
      </c>
      <c r="B2" s="337"/>
      <c r="C2" s="337"/>
      <c r="D2" s="337"/>
      <c r="E2" s="337"/>
      <c r="F2" s="337"/>
      <c r="G2" s="337"/>
      <c r="H2" s="337"/>
    </row>
    <row r="3" spans="1:8" ht="15.75" thickTop="1" thickBot="1" x14ac:dyDescent="0.25">
      <c r="A3" s="338" t="s">
        <v>19</v>
      </c>
      <c r="B3" s="339"/>
      <c r="C3" s="41" t="s">
        <v>130</v>
      </c>
      <c r="D3" s="41" t="s">
        <v>109</v>
      </c>
      <c r="E3" s="41" t="s">
        <v>110</v>
      </c>
      <c r="F3" s="41" t="s">
        <v>131</v>
      </c>
      <c r="G3" s="41" t="s">
        <v>112</v>
      </c>
      <c r="H3" s="42" t="s">
        <v>113</v>
      </c>
    </row>
    <row r="4" spans="1:8" ht="15" thickTop="1" x14ac:dyDescent="0.2">
      <c r="A4" s="43"/>
      <c r="B4" s="43"/>
      <c r="C4" s="22"/>
      <c r="D4" s="22"/>
      <c r="E4" s="22"/>
      <c r="F4" s="22"/>
      <c r="G4" s="22"/>
      <c r="H4" s="22"/>
    </row>
    <row r="5" spans="1:8" ht="22.5" hidden="1" customHeight="1" x14ac:dyDescent="0.2">
      <c r="A5" s="14">
        <v>2023</v>
      </c>
      <c r="B5" s="15" t="s">
        <v>7</v>
      </c>
      <c r="C5" s="67">
        <v>22.1</v>
      </c>
      <c r="D5" s="67">
        <v>21.4</v>
      </c>
      <c r="E5" s="67" t="s">
        <v>28</v>
      </c>
      <c r="F5" s="67" t="s">
        <v>28</v>
      </c>
      <c r="G5" s="67" t="s">
        <v>28</v>
      </c>
      <c r="H5" s="67" t="s">
        <v>28</v>
      </c>
    </row>
    <row r="6" spans="1:8" ht="22.5" customHeight="1" x14ac:dyDescent="0.2">
      <c r="A6" s="14">
        <v>2024</v>
      </c>
      <c r="B6" s="15" t="s">
        <v>120</v>
      </c>
      <c r="C6" s="67">
        <v>21.76</v>
      </c>
      <c r="D6" s="67">
        <v>21.29</v>
      </c>
      <c r="E6" s="67">
        <v>21</v>
      </c>
      <c r="F6" s="67">
        <v>21.53</v>
      </c>
      <c r="G6" s="67">
        <v>20.73</v>
      </c>
      <c r="H6" s="67" t="s">
        <v>28</v>
      </c>
    </row>
    <row r="7" spans="1:8" ht="22.5" customHeight="1" x14ac:dyDescent="0.2">
      <c r="A7" s="14"/>
      <c r="B7" s="15" t="s">
        <v>121</v>
      </c>
      <c r="C7" s="67">
        <v>21.62</v>
      </c>
      <c r="D7" s="67">
        <v>21.75</v>
      </c>
      <c r="E7" s="67">
        <v>21.4</v>
      </c>
      <c r="F7" s="67">
        <v>21.84</v>
      </c>
      <c r="G7" s="67">
        <v>21.12</v>
      </c>
      <c r="H7" s="67">
        <v>21</v>
      </c>
    </row>
    <row r="8" spans="1:8" ht="22.5" customHeight="1" x14ac:dyDescent="0.2">
      <c r="A8" s="215"/>
      <c r="B8" s="15" t="s">
        <v>122</v>
      </c>
      <c r="C8" s="67">
        <v>22.03</v>
      </c>
      <c r="D8" s="67">
        <v>21.82</v>
      </c>
      <c r="E8" s="67" t="s">
        <v>28</v>
      </c>
      <c r="F8" s="67" t="s">
        <v>28</v>
      </c>
      <c r="G8" s="67" t="s">
        <v>28</v>
      </c>
      <c r="H8" s="67" t="s">
        <v>28</v>
      </c>
    </row>
    <row r="9" spans="1:8" ht="22.5" customHeight="1" x14ac:dyDescent="0.2">
      <c r="B9" s="15"/>
      <c r="C9" s="67"/>
      <c r="D9" s="67"/>
      <c r="E9" s="67"/>
      <c r="F9" s="67"/>
      <c r="G9" s="67"/>
      <c r="H9" s="67"/>
    </row>
    <row r="10" spans="1:8" ht="22.5" customHeight="1" x14ac:dyDescent="0.2">
      <c r="A10" s="14"/>
      <c r="B10" s="15" t="s">
        <v>123</v>
      </c>
      <c r="C10" s="67">
        <v>22.03</v>
      </c>
      <c r="D10" s="67">
        <v>21.82</v>
      </c>
      <c r="E10" s="67" t="s">
        <v>28</v>
      </c>
      <c r="F10" s="67" t="s">
        <v>28</v>
      </c>
      <c r="G10" s="67" t="s">
        <v>28</v>
      </c>
      <c r="H10" s="67" t="s">
        <v>28</v>
      </c>
    </row>
    <row r="11" spans="1:8" ht="22.5" customHeight="1" x14ac:dyDescent="0.2">
      <c r="B11" s="15" t="s">
        <v>38</v>
      </c>
      <c r="C11" s="67">
        <v>21.96</v>
      </c>
      <c r="D11" s="67">
        <v>21.56</v>
      </c>
      <c r="E11" s="67" t="s">
        <v>28</v>
      </c>
      <c r="F11" s="67" t="s">
        <v>28</v>
      </c>
      <c r="G11" s="67">
        <v>21.4</v>
      </c>
      <c r="H11" s="67">
        <v>21</v>
      </c>
    </row>
    <row r="12" spans="1:8" ht="22.5" customHeight="1" x14ac:dyDescent="0.2">
      <c r="B12" s="15" t="s">
        <v>124</v>
      </c>
      <c r="C12" s="67">
        <v>21.31</v>
      </c>
      <c r="D12" s="67">
        <v>21.15</v>
      </c>
      <c r="E12" s="67" t="s">
        <v>28</v>
      </c>
      <c r="F12" s="67" t="s">
        <v>28</v>
      </c>
      <c r="G12" s="67">
        <v>19.96</v>
      </c>
      <c r="H12" s="67" t="s">
        <v>28</v>
      </c>
    </row>
    <row r="13" spans="1:8" ht="22.5" customHeight="1" x14ac:dyDescent="0.2">
      <c r="A13" s="14"/>
      <c r="B13" s="15"/>
      <c r="C13" s="67"/>
      <c r="D13" s="67"/>
      <c r="E13" s="67"/>
      <c r="F13" s="67"/>
      <c r="G13" s="67"/>
      <c r="H13" s="67"/>
    </row>
    <row r="14" spans="1:8" ht="22.5" customHeight="1" x14ac:dyDescent="0.2">
      <c r="B14" s="15" t="s">
        <v>3</v>
      </c>
      <c r="C14" s="67">
        <v>20.170000000000002</v>
      </c>
      <c r="D14" s="67">
        <v>20.22</v>
      </c>
      <c r="E14" s="67" t="s">
        <v>28</v>
      </c>
      <c r="F14" s="67">
        <v>19.5</v>
      </c>
      <c r="G14" s="67" t="s">
        <v>28</v>
      </c>
      <c r="H14" s="67" t="s">
        <v>28</v>
      </c>
    </row>
    <row r="15" spans="1:8" ht="22.5" customHeight="1" x14ac:dyDescent="0.2">
      <c r="B15" s="15" t="s">
        <v>4</v>
      </c>
      <c r="C15" s="67">
        <v>19.53</v>
      </c>
      <c r="D15" s="67">
        <v>19.13</v>
      </c>
      <c r="E15" s="67">
        <v>19.72</v>
      </c>
      <c r="F15" s="67" t="s">
        <v>28</v>
      </c>
      <c r="G15" s="67">
        <v>17.88</v>
      </c>
      <c r="H15" s="67">
        <v>18.329999999999998</v>
      </c>
    </row>
    <row r="16" spans="1:8" ht="22.5" customHeight="1" x14ac:dyDescent="0.2">
      <c r="A16" s="14"/>
      <c r="B16" s="15" t="s">
        <v>5</v>
      </c>
      <c r="C16" s="67">
        <v>17.760000000000002</v>
      </c>
      <c r="D16" s="67">
        <v>18.329999999999998</v>
      </c>
      <c r="E16" s="67" t="s">
        <v>28</v>
      </c>
      <c r="F16" s="67">
        <v>16.95</v>
      </c>
      <c r="G16" s="67">
        <v>16.12</v>
      </c>
      <c r="H16" s="67">
        <v>15.82</v>
      </c>
    </row>
    <row r="17" spans="1:8" ht="22.5" customHeight="1" x14ac:dyDescent="0.2">
      <c r="A17" s="14"/>
    </row>
    <row r="18" spans="1:8" ht="22.5" customHeight="1" x14ac:dyDescent="0.2">
      <c r="A18" s="14"/>
      <c r="B18" s="216" t="s">
        <v>6</v>
      </c>
      <c r="C18" s="67">
        <v>17.690000000000001</v>
      </c>
      <c r="D18" s="67">
        <v>17.22</v>
      </c>
      <c r="E18" s="67" t="s">
        <v>28</v>
      </c>
      <c r="F18" s="67" t="s">
        <v>28</v>
      </c>
      <c r="G18" s="67">
        <v>15.79</v>
      </c>
      <c r="H18" s="67">
        <v>15</v>
      </c>
    </row>
    <row r="19" spans="1:8" ht="22.5" customHeight="1" x14ac:dyDescent="0.2">
      <c r="A19" s="14"/>
      <c r="B19" s="216" t="s">
        <v>7</v>
      </c>
      <c r="C19" s="67">
        <v>15.82</v>
      </c>
      <c r="D19" s="67">
        <v>14.63</v>
      </c>
      <c r="E19" s="67">
        <v>14.83</v>
      </c>
      <c r="F19" s="67"/>
      <c r="G19" s="67">
        <v>13.12</v>
      </c>
      <c r="H19" s="67"/>
    </row>
    <row r="20" spans="1:8" ht="22.5" customHeight="1" x14ac:dyDescent="0.2">
      <c r="A20" s="14"/>
      <c r="B20" s="216" t="s">
        <v>2</v>
      </c>
      <c r="C20" s="67">
        <v>14.21</v>
      </c>
      <c r="D20" s="67">
        <v>13.2</v>
      </c>
      <c r="E20" s="67">
        <v>13.07</v>
      </c>
      <c r="F20" s="67">
        <v>13.99</v>
      </c>
      <c r="G20" s="67">
        <v>12.29</v>
      </c>
      <c r="H20" s="67">
        <v>12.48</v>
      </c>
    </row>
    <row r="21" spans="1:8" ht="22.5" customHeight="1" x14ac:dyDescent="0.2">
      <c r="A21" s="14"/>
      <c r="B21" s="216"/>
      <c r="C21" s="67"/>
      <c r="D21" s="67"/>
      <c r="E21" s="67"/>
      <c r="F21" s="67"/>
      <c r="G21" s="67"/>
      <c r="H21" s="67"/>
    </row>
    <row r="22" spans="1:8" ht="22.5" customHeight="1" x14ac:dyDescent="0.2">
      <c r="A22" s="215">
        <v>2025</v>
      </c>
      <c r="B22" s="216" t="s">
        <v>120</v>
      </c>
      <c r="C22" s="67">
        <v>13.14</v>
      </c>
      <c r="D22" s="67">
        <v>12.53</v>
      </c>
      <c r="E22" s="67" t="s">
        <v>28</v>
      </c>
      <c r="F22" s="67">
        <v>12.33</v>
      </c>
      <c r="G22" s="67">
        <v>11.75</v>
      </c>
      <c r="H22" s="67" t="s">
        <v>28</v>
      </c>
    </row>
    <row r="23" spans="1:8" ht="22.5" customHeight="1" x14ac:dyDescent="0.2">
      <c r="A23" s="215"/>
      <c r="B23" s="216" t="s">
        <v>121</v>
      </c>
      <c r="C23" s="67">
        <v>12.47</v>
      </c>
      <c r="D23" s="67">
        <v>11.78</v>
      </c>
      <c r="E23" s="67" t="s">
        <v>28</v>
      </c>
      <c r="F23" s="67" t="s">
        <v>28</v>
      </c>
      <c r="G23" s="67" t="s">
        <v>28</v>
      </c>
      <c r="H23" s="67" t="s">
        <v>28</v>
      </c>
    </row>
    <row r="24" spans="1:8" ht="22.5" customHeight="1" thickBot="1" x14ac:dyDescent="0.25">
      <c r="A24" s="14"/>
    </row>
    <row r="25" spans="1:8" ht="15" thickTop="1" x14ac:dyDescent="0.2">
      <c r="A25" s="271" t="s">
        <v>71</v>
      </c>
      <c r="B25" s="271"/>
      <c r="C25" s="271"/>
      <c r="D25" s="271"/>
      <c r="E25" s="271"/>
      <c r="F25" s="271"/>
      <c r="G25" s="271"/>
      <c r="H25" s="271"/>
    </row>
    <row r="26" spans="1:8" x14ac:dyDescent="0.2">
      <c r="A26" s="272"/>
      <c r="B26" s="272"/>
      <c r="C26" s="272"/>
      <c r="D26" s="272"/>
      <c r="E26" s="272"/>
      <c r="F26" s="272"/>
      <c r="G26" s="272"/>
      <c r="H26" s="272"/>
    </row>
  </sheetData>
  <mergeCells count="5">
    <mergeCell ref="A1:H1"/>
    <mergeCell ref="A2:H2"/>
    <mergeCell ref="A3:B3"/>
    <mergeCell ref="A25:H25"/>
    <mergeCell ref="A26:H26"/>
  </mergeCells>
  <pageMargins left="0.7" right="0.7" top="0.75" bottom="0.75" header="0.3" footer="0.3"/>
  <pageSetup paperSize="9" scale="7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zoomScale="85" zoomScaleNormal="100" zoomScaleSheetLayoutView="85" workbookViewId="0">
      <selection activeCell="J13" sqref="J13"/>
    </sheetView>
  </sheetViews>
  <sheetFormatPr defaultRowHeight="14.25" x14ac:dyDescent="0.2"/>
  <cols>
    <col min="1" max="1" width="14.375" customWidth="1"/>
    <col min="2" max="13" width="8.75" customWidth="1"/>
  </cols>
  <sheetData>
    <row r="1" spans="1:13" ht="18.75" x14ac:dyDescent="0.2">
      <c r="A1" s="246" t="s">
        <v>132</v>
      </c>
      <c r="B1" s="246"/>
      <c r="C1" s="246"/>
      <c r="D1" s="246"/>
      <c r="E1" s="246"/>
      <c r="F1" s="246"/>
      <c r="G1" s="246"/>
      <c r="H1" s="246"/>
      <c r="I1" s="246"/>
      <c r="J1" s="246"/>
      <c r="K1" s="246"/>
      <c r="L1" s="246"/>
      <c r="M1" s="246"/>
    </row>
    <row r="2" spans="1:13" ht="18.75" x14ac:dyDescent="0.2">
      <c r="A2" s="340" t="s">
        <v>133</v>
      </c>
      <c r="B2" s="340"/>
      <c r="C2" s="340"/>
      <c r="D2" s="340"/>
      <c r="E2" s="340"/>
      <c r="F2" s="340"/>
      <c r="G2" s="340"/>
      <c r="H2" s="340"/>
      <c r="I2" s="340"/>
      <c r="J2" s="340"/>
      <c r="K2" s="340"/>
      <c r="L2" s="340"/>
      <c r="M2" s="340"/>
    </row>
    <row r="3" spans="1:13" ht="19.5" thickBot="1" x14ac:dyDescent="0.25">
      <c r="A3" s="341"/>
      <c r="B3" s="341"/>
      <c r="C3" s="341"/>
      <c r="D3" s="341"/>
      <c r="E3" s="341"/>
      <c r="F3" s="341"/>
      <c r="G3" s="341"/>
      <c r="H3" s="341"/>
      <c r="I3" s="341"/>
      <c r="J3" s="341"/>
      <c r="K3" s="341"/>
      <c r="L3" s="341"/>
      <c r="M3" s="341"/>
    </row>
    <row r="4" spans="1:13" ht="15.75" thickTop="1" thickBot="1" x14ac:dyDescent="0.25">
      <c r="A4" s="267" t="s">
        <v>82</v>
      </c>
      <c r="B4" s="326" t="s">
        <v>134</v>
      </c>
      <c r="C4" s="327"/>
      <c r="D4" s="336"/>
      <c r="E4" s="326" t="s">
        <v>135</v>
      </c>
      <c r="F4" s="327"/>
      <c r="G4" s="336"/>
      <c r="H4" s="334" t="s">
        <v>136</v>
      </c>
      <c r="I4" s="342"/>
      <c r="J4" s="335"/>
      <c r="K4" s="326" t="s">
        <v>137</v>
      </c>
      <c r="L4" s="327"/>
      <c r="M4" s="327"/>
    </row>
    <row r="5" spans="1:13" ht="15" thickBot="1" x14ac:dyDescent="0.25">
      <c r="A5" s="333"/>
      <c r="B5" s="44" t="s">
        <v>138</v>
      </c>
      <c r="C5" s="45" t="s">
        <v>139</v>
      </c>
      <c r="D5" s="46" t="s">
        <v>131</v>
      </c>
      <c r="E5" s="45" t="s">
        <v>138</v>
      </c>
      <c r="F5" s="45" t="s">
        <v>139</v>
      </c>
      <c r="G5" s="46" t="s">
        <v>131</v>
      </c>
      <c r="H5" s="45" t="s">
        <v>138</v>
      </c>
      <c r="I5" s="45" t="s">
        <v>139</v>
      </c>
      <c r="J5" s="46" t="s">
        <v>131</v>
      </c>
      <c r="K5" s="45" t="s">
        <v>138</v>
      </c>
      <c r="L5" s="45" t="s">
        <v>139</v>
      </c>
      <c r="M5" s="45" t="s">
        <v>131</v>
      </c>
    </row>
    <row r="6" spans="1:13" ht="33" customHeight="1" thickTop="1" x14ac:dyDescent="0.2">
      <c r="A6" s="89">
        <v>45659</v>
      </c>
      <c r="B6" s="240">
        <v>278.64229999999998</v>
      </c>
      <c r="C6" s="240">
        <v>279.01170000000002</v>
      </c>
      <c r="D6" s="240">
        <v>279.44060000000002</v>
      </c>
      <c r="E6" s="240">
        <v>288.88240000000002</v>
      </c>
      <c r="F6" s="240">
        <v>289.34500000000003</v>
      </c>
      <c r="G6" s="240">
        <v>290.0641</v>
      </c>
      <c r="H6" s="240">
        <v>1.7770999999999999</v>
      </c>
      <c r="I6" s="240">
        <v>1.7808999999999999</v>
      </c>
      <c r="J6" s="240">
        <v>1.7887999999999999</v>
      </c>
      <c r="K6" s="240">
        <v>348.88810000000001</v>
      </c>
      <c r="L6" s="240">
        <v>349.32979999999998</v>
      </c>
      <c r="M6" s="240">
        <v>349.79379999999998</v>
      </c>
    </row>
    <row r="7" spans="1:13" ht="33" customHeight="1" x14ac:dyDescent="0.2">
      <c r="A7" s="89">
        <v>45660</v>
      </c>
      <c r="B7" s="240">
        <v>278.5616</v>
      </c>
      <c r="C7" s="240">
        <v>279.0172</v>
      </c>
      <c r="D7" s="240">
        <v>279.70600000000002</v>
      </c>
      <c r="E7" s="240">
        <v>286.57029999999997</v>
      </c>
      <c r="F7" s="240">
        <v>287.11709999999999</v>
      </c>
      <c r="G7" s="240">
        <v>288.09719999999999</v>
      </c>
      <c r="H7" s="240">
        <v>1.7723</v>
      </c>
      <c r="I7" s="240">
        <v>1.7766999999999999</v>
      </c>
      <c r="J7" s="240">
        <v>1.7861</v>
      </c>
      <c r="K7" s="240">
        <v>345.5557</v>
      </c>
      <c r="L7" s="240">
        <v>346.09949999999998</v>
      </c>
      <c r="M7" s="240">
        <v>346.88080000000002</v>
      </c>
    </row>
    <row r="8" spans="1:13" ht="33" customHeight="1" x14ac:dyDescent="0.2">
      <c r="A8" s="89">
        <v>45663</v>
      </c>
      <c r="B8" s="240">
        <v>278.62110000000001</v>
      </c>
      <c r="C8" s="240">
        <v>279.05599999999998</v>
      </c>
      <c r="D8" s="240">
        <v>279.84960000000001</v>
      </c>
      <c r="E8" s="240">
        <v>287.85739999999998</v>
      </c>
      <c r="F8" s="240">
        <v>288.38499999999999</v>
      </c>
      <c r="G8" s="240">
        <v>289.50569999999999</v>
      </c>
      <c r="H8" s="240">
        <v>1.7667999999999999</v>
      </c>
      <c r="I8" s="240">
        <v>1.7709999999999999</v>
      </c>
      <c r="J8" s="240">
        <v>1.7815000000000001</v>
      </c>
      <c r="K8" s="240">
        <v>347.07830000000001</v>
      </c>
      <c r="L8" s="240">
        <v>347.59789999999998</v>
      </c>
      <c r="M8" s="240">
        <v>348.5095</v>
      </c>
    </row>
    <row r="9" spans="1:13" ht="33" customHeight="1" x14ac:dyDescent="0.2">
      <c r="A9" s="89">
        <v>45664</v>
      </c>
      <c r="B9" s="240">
        <v>278.66730000000001</v>
      </c>
      <c r="C9" s="240">
        <v>279.0754</v>
      </c>
      <c r="D9" s="240">
        <v>279.91910000000001</v>
      </c>
      <c r="E9" s="240">
        <v>290.30160000000001</v>
      </c>
      <c r="F9" s="240">
        <v>290.80520000000001</v>
      </c>
      <c r="G9" s="240">
        <v>291.97379999999998</v>
      </c>
      <c r="H9" s="240">
        <v>1.7689999999999999</v>
      </c>
      <c r="I9" s="240">
        <v>1.7729999999999999</v>
      </c>
      <c r="J9" s="240">
        <v>1.7836000000000001</v>
      </c>
      <c r="K9" s="240">
        <v>349.81099999999998</v>
      </c>
      <c r="L9" s="240">
        <v>350.30009999999999</v>
      </c>
      <c r="M9" s="240">
        <v>351.28339999999997</v>
      </c>
    </row>
    <row r="10" spans="1:13" ht="33" customHeight="1" x14ac:dyDescent="0.2">
      <c r="A10" s="89">
        <v>45665</v>
      </c>
      <c r="B10" s="240">
        <v>278.72219999999999</v>
      </c>
      <c r="C10" s="240">
        <v>279.14280000000002</v>
      </c>
      <c r="D10" s="240">
        <v>280.02609999999999</v>
      </c>
      <c r="E10" s="240">
        <v>288.01760000000002</v>
      </c>
      <c r="F10" s="240">
        <v>288.53050000000002</v>
      </c>
      <c r="G10" s="240">
        <v>289.72120000000001</v>
      </c>
      <c r="H10" s="240">
        <v>1.7627999999999999</v>
      </c>
      <c r="I10" s="240">
        <v>1.7668999999999999</v>
      </c>
      <c r="J10" s="240">
        <v>1.7775000000000001</v>
      </c>
      <c r="K10" s="240">
        <v>347.51080000000002</v>
      </c>
      <c r="L10" s="240">
        <v>348.01089999999999</v>
      </c>
      <c r="M10" s="240">
        <v>349.03829999999999</v>
      </c>
    </row>
    <row r="11" spans="1:13" ht="33" customHeight="1" x14ac:dyDescent="0.2">
      <c r="A11" s="89">
        <v>45666</v>
      </c>
      <c r="B11" s="240">
        <v>278.60950000000003</v>
      </c>
      <c r="C11" s="240">
        <v>279.02879999999999</v>
      </c>
      <c r="D11" s="240">
        <v>279.80470000000003</v>
      </c>
      <c r="E11" s="240">
        <v>286.68920000000003</v>
      </c>
      <c r="F11" s="240">
        <v>287.20979999999997</v>
      </c>
      <c r="G11" s="240">
        <v>288.28019999999998</v>
      </c>
      <c r="H11" s="240">
        <v>1.7604</v>
      </c>
      <c r="I11" s="240">
        <v>1.7645</v>
      </c>
      <c r="J11" s="240">
        <v>1.7744</v>
      </c>
      <c r="K11" s="240">
        <v>341.42200000000003</v>
      </c>
      <c r="L11" s="240">
        <v>341.90989999999999</v>
      </c>
      <c r="M11" s="240">
        <v>342.7953</v>
      </c>
    </row>
    <row r="12" spans="1:13" ht="33" customHeight="1" x14ac:dyDescent="0.2">
      <c r="A12" s="89">
        <v>45667</v>
      </c>
      <c r="B12" s="240">
        <v>278.57499999999999</v>
      </c>
      <c r="C12" s="240">
        <v>278.99340000000001</v>
      </c>
      <c r="D12" s="240">
        <v>279.74400000000003</v>
      </c>
      <c r="E12" s="240">
        <v>286.779</v>
      </c>
      <c r="F12" s="240">
        <v>287.28789999999998</v>
      </c>
      <c r="G12" s="240">
        <v>288.34719999999999</v>
      </c>
      <c r="H12" s="240">
        <v>1.7585999999999999</v>
      </c>
      <c r="I12" s="240">
        <v>1.7626999999999999</v>
      </c>
      <c r="J12" s="240">
        <v>1.7730999999999999</v>
      </c>
      <c r="K12" s="240">
        <v>342.29899999999998</v>
      </c>
      <c r="L12" s="240">
        <v>342.79090000000002</v>
      </c>
      <c r="M12" s="240">
        <v>343.64929999999998</v>
      </c>
    </row>
    <row r="13" spans="1:13" ht="33" customHeight="1" x14ac:dyDescent="0.2">
      <c r="A13" s="89">
        <v>45670</v>
      </c>
      <c r="B13" s="240">
        <v>278.67500000000001</v>
      </c>
      <c r="C13" s="240">
        <v>279.22430000000003</v>
      </c>
      <c r="D13" s="240">
        <v>280.01870000000002</v>
      </c>
      <c r="E13" s="240">
        <v>284.66649999999998</v>
      </c>
      <c r="F13" s="240">
        <v>285.3048</v>
      </c>
      <c r="G13" s="240">
        <v>286.44209999999998</v>
      </c>
      <c r="H13" s="240">
        <v>1.7704</v>
      </c>
      <c r="I13" s="240">
        <v>1.7754000000000001</v>
      </c>
      <c r="J13" s="240">
        <v>1.7861</v>
      </c>
      <c r="K13" s="240">
        <v>338.24180000000001</v>
      </c>
      <c r="L13" s="240">
        <v>338.88690000000003</v>
      </c>
      <c r="M13" s="240">
        <v>339.78440000000001</v>
      </c>
    </row>
    <row r="14" spans="1:13" ht="33" customHeight="1" x14ac:dyDescent="0.2">
      <c r="A14" s="89">
        <v>45671</v>
      </c>
      <c r="B14" s="240">
        <v>278.72219999999999</v>
      </c>
      <c r="C14" s="240">
        <v>279.2389</v>
      </c>
      <c r="D14" s="240">
        <v>280.18579999999997</v>
      </c>
      <c r="E14" s="240">
        <v>285.70420000000001</v>
      </c>
      <c r="F14" s="240">
        <v>286.31139999999999</v>
      </c>
      <c r="G14" s="240">
        <v>287.59910000000002</v>
      </c>
      <c r="H14" s="240">
        <v>1.7701</v>
      </c>
      <c r="I14" s="240">
        <v>1.7747999999999999</v>
      </c>
      <c r="J14" s="240">
        <v>1.7862</v>
      </c>
      <c r="K14" s="240">
        <v>340.19439999999997</v>
      </c>
      <c r="L14" s="240">
        <v>340.80270000000002</v>
      </c>
      <c r="M14" s="240">
        <v>341.892</v>
      </c>
    </row>
    <row r="15" spans="1:13" ht="33" customHeight="1" x14ac:dyDescent="0.2">
      <c r="A15" s="89">
        <v>45672</v>
      </c>
      <c r="B15" s="240">
        <v>278.76949999999999</v>
      </c>
      <c r="C15" s="240">
        <v>279.25189999999998</v>
      </c>
      <c r="D15" s="240">
        <v>280.25409999999999</v>
      </c>
      <c r="E15" s="240">
        <v>287.2441</v>
      </c>
      <c r="F15" s="240">
        <v>287.8193</v>
      </c>
      <c r="G15" s="240">
        <v>289.15929999999997</v>
      </c>
      <c r="H15" s="240">
        <v>1.7767999999999999</v>
      </c>
      <c r="I15" s="240">
        <v>1.7814000000000001</v>
      </c>
      <c r="J15" s="240">
        <v>1.7928999999999999</v>
      </c>
      <c r="K15" s="240">
        <v>341.08839999999998</v>
      </c>
      <c r="L15" s="240">
        <v>341.65620000000001</v>
      </c>
      <c r="M15" s="240">
        <v>342.82560000000001</v>
      </c>
    </row>
    <row r="16" spans="1:13" ht="33" customHeight="1" x14ac:dyDescent="0.2">
      <c r="A16" s="89">
        <v>45673</v>
      </c>
      <c r="B16" s="240">
        <v>278.85610000000003</v>
      </c>
      <c r="C16" s="240">
        <v>279.25279999999998</v>
      </c>
      <c r="D16" s="240">
        <v>280.18689999999998</v>
      </c>
      <c r="E16" s="240">
        <v>287.13810000000001</v>
      </c>
      <c r="F16" s="240">
        <v>287.62419999999997</v>
      </c>
      <c r="G16" s="240">
        <v>288.88600000000002</v>
      </c>
      <c r="H16" s="240">
        <v>1.7849999999999999</v>
      </c>
      <c r="I16" s="240">
        <v>1.7889999999999999</v>
      </c>
      <c r="J16" s="240">
        <v>1.7999000000000001</v>
      </c>
      <c r="K16" s="240">
        <v>340.7482</v>
      </c>
      <c r="L16" s="240">
        <v>341.2115</v>
      </c>
      <c r="M16" s="240">
        <v>342.30529999999999</v>
      </c>
    </row>
    <row r="17" spans="1:13" ht="33" customHeight="1" x14ac:dyDescent="0.2">
      <c r="A17" s="89">
        <v>45674</v>
      </c>
      <c r="B17" s="240">
        <v>278.71159999999998</v>
      </c>
      <c r="C17" s="240">
        <v>279.16269999999997</v>
      </c>
      <c r="D17" s="240">
        <v>280.03989999999999</v>
      </c>
      <c r="E17" s="240">
        <v>286.97539999999998</v>
      </c>
      <c r="F17" s="240">
        <v>287.51740000000001</v>
      </c>
      <c r="G17" s="240">
        <v>288.7199</v>
      </c>
      <c r="H17" s="240">
        <v>1.7909999999999999</v>
      </c>
      <c r="I17" s="240">
        <v>1.7952999999999999</v>
      </c>
      <c r="J17" s="240">
        <v>1.806</v>
      </c>
      <c r="K17" s="240">
        <v>339.84699999999998</v>
      </c>
      <c r="L17" s="240">
        <v>340.37450000000001</v>
      </c>
      <c r="M17" s="240">
        <v>341.3956</v>
      </c>
    </row>
    <row r="18" spans="1:13" ht="33" customHeight="1" x14ac:dyDescent="0.2">
      <c r="A18" s="89">
        <v>45677</v>
      </c>
      <c r="B18" s="240">
        <v>278.65230000000003</v>
      </c>
      <c r="C18" s="240">
        <v>279.10140000000001</v>
      </c>
      <c r="D18" s="240">
        <v>279.94279999999998</v>
      </c>
      <c r="E18" s="240">
        <v>287.33229999999998</v>
      </c>
      <c r="F18" s="240">
        <v>287.87259999999998</v>
      </c>
      <c r="G18" s="240">
        <v>289.06779999999998</v>
      </c>
      <c r="H18" s="240">
        <v>1.7845</v>
      </c>
      <c r="I18" s="240">
        <v>1.7887999999999999</v>
      </c>
      <c r="J18" s="240">
        <v>1.7997000000000001</v>
      </c>
      <c r="K18" s="240">
        <v>340.0394</v>
      </c>
      <c r="L18" s="240">
        <v>340.5643</v>
      </c>
      <c r="M18" s="240">
        <v>341.5428</v>
      </c>
    </row>
    <row r="19" spans="1:13" ht="33" customHeight="1" x14ac:dyDescent="0.2">
      <c r="A19" s="89">
        <v>45678</v>
      </c>
      <c r="B19" s="240">
        <v>278.81549999999999</v>
      </c>
      <c r="C19" s="240">
        <v>278.86110000000002</v>
      </c>
      <c r="D19" s="240">
        <v>279.62279999999998</v>
      </c>
      <c r="E19" s="240">
        <v>289.00619999999998</v>
      </c>
      <c r="F19" s="240">
        <v>289.13139999999999</v>
      </c>
      <c r="G19" s="240">
        <v>290.2398</v>
      </c>
      <c r="H19" s="240">
        <v>1.7899</v>
      </c>
      <c r="I19" s="240">
        <v>1.7916000000000001</v>
      </c>
      <c r="J19" s="240">
        <v>1.8019000000000001</v>
      </c>
      <c r="K19" s="240">
        <v>341.5351</v>
      </c>
      <c r="L19" s="240">
        <v>341.5675</v>
      </c>
      <c r="M19" s="240">
        <v>342.45490000000001</v>
      </c>
    </row>
    <row r="20" spans="1:13" ht="33" customHeight="1" x14ac:dyDescent="0.2">
      <c r="A20" s="89">
        <v>45679</v>
      </c>
      <c r="B20" s="240">
        <v>278.85270000000003</v>
      </c>
      <c r="C20" s="240">
        <v>279.18630000000002</v>
      </c>
      <c r="D20" s="240">
        <v>280.08589999999998</v>
      </c>
      <c r="E20" s="240">
        <v>290.2996</v>
      </c>
      <c r="F20" s="240">
        <v>290.726</v>
      </c>
      <c r="G20" s="240">
        <v>291.97550000000001</v>
      </c>
      <c r="H20" s="240">
        <v>1.7869999999999999</v>
      </c>
      <c r="I20" s="240">
        <v>1.7906</v>
      </c>
      <c r="J20" s="240">
        <v>1.8015000000000001</v>
      </c>
      <c r="K20" s="240">
        <v>343.4769</v>
      </c>
      <c r="L20" s="240">
        <v>343.86509999999998</v>
      </c>
      <c r="M20" s="240">
        <v>344.93130000000002</v>
      </c>
    </row>
    <row r="21" spans="1:13" ht="33" customHeight="1" x14ac:dyDescent="0.2">
      <c r="A21" s="89">
        <v>45680</v>
      </c>
      <c r="B21" s="240">
        <v>278.72280000000001</v>
      </c>
      <c r="C21" s="240">
        <v>279.12799999999999</v>
      </c>
      <c r="D21" s="240">
        <v>280.05099999999999</v>
      </c>
      <c r="E21" s="240">
        <v>289.71839999999997</v>
      </c>
      <c r="F21" s="240">
        <v>290.22210000000001</v>
      </c>
      <c r="G21" s="240">
        <v>291.4957</v>
      </c>
      <c r="H21" s="240">
        <v>1.7795000000000001</v>
      </c>
      <c r="I21" s="240">
        <v>1.7836000000000001</v>
      </c>
      <c r="J21" s="240">
        <v>1.7943</v>
      </c>
      <c r="K21" s="240">
        <v>342.77330000000001</v>
      </c>
      <c r="L21" s="240">
        <v>343.24939999999998</v>
      </c>
      <c r="M21" s="240">
        <v>344.35019999999997</v>
      </c>
    </row>
    <row r="22" spans="1:13" ht="33" customHeight="1" x14ac:dyDescent="0.2">
      <c r="A22" s="89">
        <v>45681</v>
      </c>
      <c r="B22" s="240">
        <v>278.75220000000002</v>
      </c>
      <c r="C22" s="240">
        <v>279.17669999999998</v>
      </c>
      <c r="D22" s="240">
        <v>280.12650000000002</v>
      </c>
      <c r="E22" s="240">
        <v>291.61660000000001</v>
      </c>
      <c r="F22" s="240">
        <v>292.1431</v>
      </c>
      <c r="G22" s="240">
        <v>293.45580000000001</v>
      </c>
      <c r="H22" s="240">
        <v>1.7938000000000001</v>
      </c>
      <c r="I22" s="240">
        <v>1.798</v>
      </c>
      <c r="J22" s="240">
        <v>1.8090999999999999</v>
      </c>
      <c r="K22" s="240">
        <v>345.29039999999998</v>
      </c>
      <c r="L22" s="240">
        <v>345.79430000000002</v>
      </c>
      <c r="M22" s="240">
        <v>346.93720000000002</v>
      </c>
    </row>
    <row r="23" spans="1:13" ht="33" customHeight="1" x14ac:dyDescent="0.2">
      <c r="A23" s="89">
        <v>45684</v>
      </c>
      <c r="B23" s="240">
        <v>278.83249999999998</v>
      </c>
      <c r="C23" s="240">
        <v>279.09559999999999</v>
      </c>
      <c r="D23" s="240">
        <v>279.91759999999999</v>
      </c>
      <c r="E23" s="240">
        <v>291.71460000000002</v>
      </c>
      <c r="F23" s="240">
        <v>292.0727</v>
      </c>
      <c r="G23" s="240">
        <v>293.23910000000001</v>
      </c>
      <c r="H23" s="240">
        <v>1.7887</v>
      </c>
      <c r="I23" s="240">
        <v>1.7919</v>
      </c>
      <c r="J23" s="240">
        <v>1.8019000000000001</v>
      </c>
      <c r="K23" s="240">
        <v>346.798</v>
      </c>
      <c r="L23" s="240">
        <v>347.10250000000002</v>
      </c>
      <c r="M23" s="240">
        <v>348.09800000000001</v>
      </c>
    </row>
    <row r="24" spans="1:13" ht="33" customHeight="1" x14ac:dyDescent="0.2">
      <c r="A24" s="89">
        <v>45685</v>
      </c>
      <c r="B24" s="240">
        <v>278.92500000000001</v>
      </c>
      <c r="C24" s="240">
        <v>279.27850000000001</v>
      </c>
      <c r="D24" s="240">
        <v>280.11669999999998</v>
      </c>
      <c r="E24" s="240">
        <v>291.03030000000001</v>
      </c>
      <c r="F24" s="240">
        <v>291.4837</v>
      </c>
      <c r="G24" s="240">
        <v>292.65129999999999</v>
      </c>
      <c r="H24" s="240">
        <v>1.7922</v>
      </c>
      <c r="I24" s="240">
        <v>1.796</v>
      </c>
      <c r="J24" s="240">
        <v>1.8059000000000001</v>
      </c>
      <c r="K24" s="240">
        <v>347.02449999999999</v>
      </c>
      <c r="L24" s="240">
        <v>347.44130000000001</v>
      </c>
      <c r="M24" s="240">
        <v>348.4624</v>
      </c>
    </row>
    <row r="25" spans="1:13" s="48" customFormat="1" ht="33" customHeight="1" x14ac:dyDescent="0.2">
      <c r="A25" s="89">
        <v>45686</v>
      </c>
      <c r="B25" s="240">
        <v>278.87279999999998</v>
      </c>
      <c r="C25" s="240">
        <v>279.3313</v>
      </c>
      <c r="D25" s="240">
        <v>280.20850000000002</v>
      </c>
      <c r="E25" s="240">
        <v>290.55759999999998</v>
      </c>
      <c r="F25" s="240">
        <v>291.12090000000001</v>
      </c>
      <c r="G25" s="240">
        <v>292.31259999999997</v>
      </c>
      <c r="H25" s="240">
        <v>1.7958000000000001</v>
      </c>
      <c r="I25" s="240">
        <v>1.8002</v>
      </c>
      <c r="J25" s="240">
        <v>1.8102</v>
      </c>
      <c r="K25" s="240">
        <v>347.25240000000002</v>
      </c>
      <c r="L25" s="240">
        <v>347.80160000000001</v>
      </c>
      <c r="M25" s="240">
        <v>348.87240000000003</v>
      </c>
    </row>
    <row r="26" spans="1:13" s="48" customFormat="1" ht="33" customHeight="1" x14ac:dyDescent="0.2">
      <c r="A26" s="239">
        <v>45687</v>
      </c>
      <c r="B26" s="240">
        <v>278.97219999999999</v>
      </c>
      <c r="C26" s="240">
        <v>279.41039999999998</v>
      </c>
      <c r="D26" s="240">
        <v>280.26440000000002</v>
      </c>
      <c r="E26" s="240">
        <v>290.73090000000002</v>
      </c>
      <c r="F26" s="240">
        <v>291.27629999999999</v>
      </c>
      <c r="G26" s="240">
        <v>292.44709999999998</v>
      </c>
      <c r="H26" s="240">
        <v>1.8057000000000001</v>
      </c>
      <c r="I26" s="240">
        <v>1.81</v>
      </c>
      <c r="J26" s="240">
        <v>1.8199000000000001</v>
      </c>
      <c r="K26" s="240">
        <v>347.33429999999998</v>
      </c>
      <c r="L26" s="240">
        <v>347.86470000000003</v>
      </c>
      <c r="M26" s="240">
        <v>348.90800000000002</v>
      </c>
    </row>
    <row r="27" spans="1:13" s="48" customFormat="1" ht="33" customHeight="1" thickBot="1" x14ac:dyDescent="0.25">
      <c r="A27" s="234">
        <v>45688</v>
      </c>
      <c r="B27" s="241">
        <v>278.9495</v>
      </c>
      <c r="C27" s="241">
        <v>279.3965</v>
      </c>
      <c r="D27" s="241">
        <v>280.27530000000002</v>
      </c>
      <c r="E27" s="241">
        <v>290.21899999999999</v>
      </c>
      <c r="F27" s="241">
        <v>290.77199999999999</v>
      </c>
      <c r="G27" s="241">
        <v>291.96820000000002</v>
      </c>
      <c r="H27" s="241">
        <v>1.8036000000000001</v>
      </c>
      <c r="I27" s="241">
        <v>1.8081</v>
      </c>
      <c r="J27" s="241">
        <v>1.8180000000000001</v>
      </c>
      <c r="K27" s="241">
        <v>346.8458</v>
      </c>
      <c r="L27" s="241">
        <v>347.3886</v>
      </c>
      <c r="M27" s="241">
        <v>348.46319999999997</v>
      </c>
    </row>
    <row r="28" spans="1:13" ht="15" thickTop="1" x14ac:dyDescent="0.2"/>
  </sheetData>
  <mergeCells count="8">
    <mergeCell ref="A1:M1"/>
    <mergeCell ref="A2:M2"/>
    <mergeCell ref="A3:M3"/>
    <mergeCell ref="A4:A5"/>
    <mergeCell ref="B4:D4"/>
    <mergeCell ref="E4:G4"/>
    <mergeCell ref="H4:J4"/>
    <mergeCell ref="K4:M4"/>
  </mergeCells>
  <pageMargins left="0.7" right="0.7" top="0.75" bottom="0.75" header="0.3" footer="0.3"/>
  <pageSetup paperSize="9" scale="67"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136</vt:lpstr>
      <vt:lpstr>137</vt:lpstr>
      <vt:lpstr>138</vt:lpstr>
      <vt:lpstr>139</vt:lpstr>
      <vt:lpstr>140</vt:lpstr>
      <vt:lpstr>141</vt:lpstr>
      <vt:lpstr>142</vt:lpstr>
      <vt:lpstr>143</vt:lpstr>
      <vt:lpstr>144</vt:lpstr>
      <vt:lpstr>145</vt:lpstr>
      <vt:lpstr>146</vt:lpstr>
      <vt:lpstr>'136'!Print_Area</vt:lpstr>
      <vt:lpstr>'137'!Print_Area</vt:lpstr>
      <vt:lpstr>'138'!Print_Area</vt:lpstr>
      <vt:lpstr>'139'!Print_Area</vt:lpstr>
      <vt:lpstr>'140'!Print_Area</vt:lpstr>
      <vt:lpstr>'141'!Print_Area</vt:lpstr>
      <vt:lpstr>'144'!Print_Area</vt:lpstr>
      <vt:lpstr>'146'!Print_Area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2025-03-13T06:06:40Z</cp:lastPrinted>
  <dcterms:created xsi:type="dcterms:W3CDTF">2024-02-01T11:08:02Z</dcterms:created>
  <dcterms:modified xsi:type="dcterms:W3CDTF">2025-03-28T05:10:52Z</dcterms:modified>
</cp:coreProperties>
</file>