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935" tabRatio="695" firstSheet="1" activeTab="3"/>
  </bookViews>
  <sheets>
    <sheet name="SBP bUDGET REVIEW 05-06" sheetId="1" r:id="rId1"/>
    <sheet name="Budget Review graph" sheetId="2" r:id="rId2"/>
    <sheet name="Budget Review 05-06 new format" sheetId="3" r:id="rId3"/>
    <sheet name="Actual Cost comparison for 2 yr" sheetId="4" r:id="rId4"/>
  </sheets>
  <definedNames>
    <definedName name="_xlnm.Print_Area" localSheetId="3">'Actual Cost comparison for 2 yr'!$A$1:$R$54</definedName>
    <definedName name="_xlnm.Print_Area" localSheetId="2">'Budget Review 05-06 new format'!$A$1:$O$54</definedName>
    <definedName name="_xlnm.Print_Area" localSheetId="1">'Budget Review graph'!$A$1:$O$95</definedName>
    <definedName name="_xlnm.Print_Area" localSheetId="0">'SBP bUDGET REVIEW 05-06'!$A$1:$M$67</definedName>
    <definedName name="_xlnm.Print_Titles" localSheetId="0">'SBP bUDGET REVIEW 05-06'!$4:$9</definedName>
  </definedNames>
  <calcPr fullCalcOnLoad="1"/>
</workbook>
</file>

<file path=xl/comments1.xml><?xml version="1.0" encoding="utf-8"?>
<comments xmlns="http://schemas.openxmlformats.org/spreadsheetml/2006/main">
  <authors>
    <author>shabbir</author>
  </authors>
  <commentList>
    <comment ref="F23" authorId="0">
      <text>
        <r>
          <rPr>
            <b/>
            <sz val="10"/>
            <rFont val="Tahoma"/>
            <family val="2"/>
          </rPr>
          <t>shabbir:</t>
        </r>
        <r>
          <rPr>
            <sz val="10"/>
            <rFont val="Tahoma"/>
            <family val="2"/>
          </rPr>
          <t xml:space="preserve">
Budget proposals of training local taken.</t>
        </r>
      </text>
    </comment>
    <comment ref="F33" authorId="0">
      <text>
        <r>
          <rPr>
            <b/>
            <sz val="12"/>
            <rFont val="Tahoma"/>
            <family val="2"/>
          </rPr>
          <t>shabbir:</t>
        </r>
        <r>
          <rPr>
            <sz val="12"/>
            <rFont val="Tahoma"/>
            <family val="2"/>
          </rPr>
          <t xml:space="preserve">
As per instructions of Babar Sb.</t>
        </r>
      </text>
    </comment>
    <comment ref="I23" authorId="0">
      <text>
        <r>
          <rPr>
            <b/>
            <sz val="10"/>
            <rFont val="Tahoma"/>
            <family val="2"/>
          </rPr>
          <t>shabbir:</t>
        </r>
        <r>
          <rPr>
            <sz val="10"/>
            <rFont val="Tahoma"/>
            <family val="2"/>
          </rPr>
          <t xml:space="preserve">
Budget proposals of training local taken.</t>
        </r>
      </text>
    </comment>
    <comment ref="I33" authorId="0">
      <text>
        <r>
          <rPr>
            <b/>
            <sz val="12"/>
            <rFont val="Tahoma"/>
            <family val="2"/>
          </rPr>
          <t>shabbir:</t>
        </r>
        <r>
          <rPr>
            <sz val="12"/>
            <rFont val="Tahoma"/>
            <family val="2"/>
          </rPr>
          <t xml:space="preserve">
As per instructions of Babar Sb.</t>
        </r>
      </text>
    </comment>
    <comment ref="G63" authorId="0">
      <text>
        <r>
          <rPr>
            <b/>
            <sz val="10"/>
            <rFont val="Tahoma"/>
            <family val="2"/>
          </rPr>
          <t>shabbir:</t>
        </r>
        <r>
          <rPr>
            <sz val="10"/>
            <rFont val="Tahoma"/>
            <family val="2"/>
          </rPr>
          <t xml:space="preserve">
Library Books budget 3.5 M  excluded here and shown under Stationery and Publications.</t>
        </r>
      </text>
    </comment>
  </commentList>
</comments>
</file>

<file path=xl/sharedStrings.xml><?xml version="1.0" encoding="utf-8"?>
<sst xmlns="http://schemas.openxmlformats.org/spreadsheetml/2006/main" count="324" uniqueCount="105">
  <si>
    <t>Variance</t>
  </si>
  <si>
    <t>Head of Account</t>
  </si>
  <si>
    <t>Budget</t>
  </si>
  <si>
    <t>Establishment Expenses</t>
  </si>
  <si>
    <t>Salaries</t>
  </si>
  <si>
    <t>Rest and Recreation</t>
  </si>
  <si>
    <t>Other Benefits</t>
  </si>
  <si>
    <t>Training Expenditures</t>
  </si>
  <si>
    <t>Operational Expenses</t>
  </si>
  <si>
    <t>Rent Taxes and Insurance</t>
  </si>
  <si>
    <t>Directors</t>
  </si>
  <si>
    <t>Auditors</t>
  </si>
  <si>
    <t>Legal</t>
  </si>
  <si>
    <t>Stationery</t>
  </si>
  <si>
    <t>Depreciation of Bank Properties</t>
  </si>
  <si>
    <t>Depreciation - Vehicles</t>
  </si>
  <si>
    <t>Daily Allowance</t>
  </si>
  <si>
    <t>Conveyance &amp; Fuel Charges</t>
  </si>
  <si>
    <t>Postage , Telephone,Fax, Internet &amp; Web Site Charges</t>
  </si>
  <si>
    <t>GRAND  TOTAL</t>
  </si>
  <si>
    <t>Corporate Expenses</t>
  </si>
  <si>
    <t>Agency Commission Charges</t>
  </si>
  <si>
    <t>Notes Printing Charges</t>
  </si>
  <si>
    <t>Charges on Allocation of SDRs</t>
  </si>
  <si>
    <t>Medical Expenditure:</t>
  </si>
  <si>
    <t>a) Rent Taxes Insurance and lighting</t>
  </si>
  <si>
    <t>Utilities charges</t>
  </si>
  <si>
    <t>b) Fees Paid to outsiders</t>
  </si>
  <si>
    <t>Professional</t>
  </si>
  <si>
    <t>Fund Managers Expenses</t>
  </si>
  <si>
    <t>c) Stationery and Publication</t>
  </si>
  <si>
    <t>Publication</t>
  </si>
  <si>
    <t>d) Depreciation/Amortization *</t>
  </si>
  <si>
    <t>Amortization of Computer Softwares</t>
  </si>
  <si>
    <t>e) Travelling Expenditures</t>
  </si>
  <si>
    <t xml:space="preserve">Travelling  </t>
  </si>
  <si>
    <t>f) Communication</t>
  </si>
  <si>
    <t>V-SAT Charges and other network charges</t>
  </si>
  <si>
    <t>Swift , Reuter's and Bloomberg Charges</t>
  </si>
  <si>
    <t>g) EDP Maintenance</t>
  </si>
  <si>
    <t>h) Computer Consumables</t>
  </si>
  <si>
    <t>i) Repairs and Maintenance to Bank property</t>
  </si>
  <si>
    <t>k) Miscellaneous Expenses</t>
  </si>
  <si>
    <t xml:space="preserve">NIBAF  </t>
  </si>
  <si>
    <t>SBP</t>
  </si>
  <si>
    <t>ACTUAL</t>
  </si>
  <si>
    <t>BSC</t>
  </si>
  <si>
    <t>Consolidated</t>
  </si>
  <si>
    <t>Variance %</t>
  </si>
  <si>
    <t>Executive Summary of expenditure budget of SBP and its subsidiaries for the year 2005-06</t>
  </si>
  <si>
    <t>STATE BANK OF PAKISTAN</t>
  </si>
  <si>
    <t>SBP BANKING SERVICES CORPORATION</t>
  </si>
  <si>
    <t>CONSOLIDATED</t>
  </si>
  <si>
    <t>Budget  2005-06</t>
  </si>
  <si>
    <t>Actual Expenses 2005-06</t>
  </si>
  <si>
    <t>Budget Variance</t>
  </si>
  <si>
    <t>Variance % age</t>
  </si>
  <si>
    <t>Rs.  In million</t>
  </si>
  <si>
    <t xml:space="preserve">                i)       In Service Employees</t>
  </si>
  <si>
    <t xml:space="preserve">               ii)       Retired Employees</t>
  </si>
  <si>
    <t xml:space="preserve">                  GRAND TOTAL</t>
  </si>
  <si>
    <t>State Bank of Pakistan</t>
  </si>
  <si>
    <t>Executive Summary of Budget for SBP and Its Subsidiaries</t>
  </si>
  <si>
    <t>For the year 2005-06</t>
  </si>
  <si>
    <t>Actual Expenses 2004-05</t>
  </si>
  <si>
    <t>Increase/ (decrease)</t>
  </si>
  <si>
    <t>Comparison of actual cost for 2004-05 &amp; 2005-06</t>
  </si>
  <si>
    <t>`</t>
  </si>
  <si>
    <t>Increase/ (decrease) %age</t>
  </si>
  <si>
    <t>1)</t>
  </si>
  <si>
    <t>2)</t>
  </si>
  <si>
    <t>3)</t>
  </si>
  <si>
    <t>4)</t>
  </si>
  <si>
    <t>i)</t>
  </si>
  <si>
    <t>ii)</t>
  </si>
  <si>
    <t>iii)</t>
  </si>
  <si>
    <t>iv)</t>
  </si>
  <si>
    <t>v</t>
  </si>
  <si>
    <t>Note Printing Charges</t>
  </si>
  <si>
    <t>Charges on allocation of SDRs</t>
  </si>
  <si>
    <t>Other benefits</t>
  </si>
  <si>
    <t>Rent Taxes Insurance and Lighting</t>
  </si>
  <si>
    <t>Utility Charges</t>
  </si>
  <si>
    <t>Fees Paid to Outsiders</t>
  </si>
  <si>
    <t>Funds Managers Expenses</t>
  </si>
  <si>
    <t>Stationary and Publication</t>
  </si>
  <si>
    <t>Stationary</t>
  </si>
  <si>
    <t>Depreciation</t>
  </si>
  <si>
    <t>Depreciation to Bank Property</t>
  </si>
  <si>
    <t>Traveling Expenditures</t>
  </si>
  <si>
    <t>Traveling</t>
  </si>
  <si>
    <t>Communication</t>
  </si>
  <si>
    <t>Postal/ Tele/ Fax/ Internet/ Site Charges</t>
  </si>
  <si>
    <t>V - SAT, Other network Charges</t>
  </si>
  <si>
    <t>Swift, Reuter's, Bloomberg Charges</t>
  </si>
  <si>
    <t>EDP Maintenance</t>
  </si>
  <si>
    <t>Computer Consumables</t>
  </si>
  <si>
    <t>Repair and Maintenance Bank</t>
  </si>
  <si>
    <t>Miscellaneous Expenses</t>
  </si>
  <si>
    <t>NIBAF</t>
  </si>
  <si>
    <t>Serial No.</t>
  </si>
  <si>
    <t>Table 10.3: SBP Annual Review for the FY 2005-06- Summary</t>
  </si>
  <si>
    <t>Table 10.4: SBP Annual Review for the FY 2005-06- Detail</t>
  </si>
  <si>
    <t>Table 10.5: SBP Annual Actual Cost Comparison for the FY 2004-05 &amp; 2005-06</t>
  </si>
  <si>
    <t>Figure-10.1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</si>
</sst>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0_);_(* \(#,##0.0000\);_(* &quot;-&quot;??_);_(@_)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_(* #,##0.000_);_(* \(#,##0.000\);_(* &quot;-&quot;??_);_(@_)"/>
    <numFmt numFmtId="186" formatCode="_(* #,##0.0000_);_(* \(#,##0.0000\);_(* &quot;-&quot;????_);_(@_)"/>
    <numFmt numFmtId="187" formatCode="0.000%"/>
    <numFmt numFmtId="188" formatCode="0.0000%"/>
    <numFmt numFmtId="189" formatCode="_(* #,##0.000_);_(* \(#,##0.000\);_(* &quot;-&quot;???_);_(@_)"/>
    <numFmt numFmtId="190" formatCode="_(* #,##0.0_);_(* \(#,##0.0\);_(* &quot;-&quot;?_);_(@_)"/>
    <numFmt numFmtId="191" formatCode="_(* #,##0.00_);_(* \(#,##0.00\);_(* &quot;-&quot;?_);_(@_)"/>
    <numFmt numFmtId="192" formatCode="_(* #,##0.00_);_(* \(#,##0.00\);_(* &quot;-&quot;???_);_(@_)"/>
    <numFmt numFmtId="193" formatCode="_(* #,##0.0_);_(* \(#,##0.0\);_(* &quot;-&quot;???_);_(@_)"/>
    <numFmt numFmtId="194" formatCode="_(* #,##0_);_(* \(#,##0\);_(* &quot;-&quot;?_);_(@_)"/>
    <numFmt numFmtId="195" formatCode="0.0%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0_);_(* \(#,##0.00000\);_(* &quot;-&quot;??_);_(@_)"/>
    <numFmt numFmtId="200" formatCode="#,##0.000"/>
    <numFmt numFmtId="201" formatCode="[$-409]dddd\,\ mmmm\ dd\,\ yyyy"/>
    <numFmt numFmtId="202" formatCode="[$-409]h:mm:ss\ AM/PM"/>
    <numFmt numFmtId="203" formatCode="#,##0.0"/>
    <numFmt numFmtId="204" formatCode="#,##0.0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5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200" fontId="4" fillId="0" borderId="0" xfId="0" applyNumberFormat="1" applyFont="1" applyAlignment="1">
      <alignment/>
    </xf>
    <xf numFmtId="200" fontId="4" fillId="0" borderId="0" xfId="0" applyNumberFormat="1" applyFont="1" applyFill="1" applyAlignment="1">
      <alignment/>
    </xf>
    <xf numFmtId="200" fontId="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200" fontId="6" fillId="0" borderId="0" xfId="0" applyNumberFormat="1" applyFont="1" applyFill="1" applyAlignment="1">
      <alignment/>
    </xf>
    <xf numFmtId="200" fontId="7" fillId="0" borderId="0" xfId="0" applyNumberFormat="1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200" fontId="10" fillId="0" borderId="4" xfId="0" applyNumberFormat="1" applyFont="1" applyFill="1" applyBorder="1" applyAlignment="1">
      <alignment/>
    </xf>
    <xf numFmtId="200" fontId="3" fillId="0" borderId="4" xfId="0" applyNumberFormat="1" applyFont="1" applyFill="1" applyBorder="1" applyAlignment="1">
      <alignment/>
    </xf>
    <xf numFmtId="10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/>
    </xf>
    <xf numFmtId="200" fontId="10" fillId="0" borderId="4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/>
    </xf>
    <xf numFmtId="200" fontId="3" fillId="0" borderId="7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3" xfId="0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43" fontId="3" fillId="0" borderId="4" xfId="15" applyFont="1" applyFill="1" applyBorder="1" applyAlignment="1">
      <alignment/>
    </xf>
    <xf numFmtId="185" fontId="3" fillId="0" borderId="4" xfId="15" applyNumberFormat="1" applyFont="1" applyFill="1" applyBorder="1" applyAlignment="1">
      <alignment/>
    </xf>
    <xf numFmtId="185" fontId="10" fillId="0" borderId="4" xfId="15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6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200" fontId="14" fillId="0" borderId="11" xfId="0" applyNumberFormat="1" applyFont="1" applyFill="1" applyBorder="1" applyAlignment="1">
      <alignment/>
    </xf>
    <xf numFmtId="10" fontId="14" fillId="0" borderId="11" xfId="15" applyNumberFormat="1" applyFont="1" applyFill="1" applyBorder="1" applyAlignment="1">
      <alignment/>
    </xf>
    <xf numFmtId="43" fontId="3" fillId="0" borderId="12" xfId="15" applyFont="1" applyFill="1" applyBorder="1" applyAlignment="1">
      <alignment/>
    </xf>
    <xf numFmtId="0" fontId="16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6" fillId="0" borderId="15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10" fontId="16" fillId="0" borderId="17" xfId="0" applyNumberFormat="1" applyFont="1" applyBorder="1" applyAlignment="1">
      <alignment/>
    </xf>
    <xf numFmtId="10" fontId="17" fillId="0" borderId="18" xfId="0" applyNumberFormat="1" applyFont="1" applyBorder="1" applyAlignment="1">
      <alignment/>
    </xf>
    <xf numFmtId="172" fontId="17" fillId="0" borderId="18" xfId="0" applyNumberFormat="1" applyFont="1" applyBorder="1" applyAlignment="1">
      <alignment/>
    </xf>
    <xf numFmtId="172" fontId="16" fillId="0" borderId="18" xfId="0" applyNumberFormat="1" applyFont="1" applyBorder="1" applyAlignment="1">
      <alignment/>
    </xf>
    <xf numFmtId="172" fontId="16" fillId="0" borderId="19" xfId="0" applyNumberFormat="1" applyFont="1" applyBorder="1" applyAlignment="1">
      <alignment/>
    </xf>
    <xf numFmtId="172" fontId="17" fillId="0" borderId="19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43" fontId="16" fillId="0" borderId="18" xfId="15" applyFont="1" applyBorder="1" applyAlignment="1">
      <alignment/>
    </xf>
    <xf numFmtId="43" fontId="16" fillId="0" borderId="19" xfId="15" applyFont="1" applyBorder="1" applyAlignment="1">
      <alignment/>
    </xf>
    <xf numFmtId="43" fontId="16" fillId="0" borderId="17" xfId="15" applyFont="1" applyBorder="1" applyAlignment="1">
      <alignment/>
    </xf>
    <xf numFmtId="43" fontId="0" fillId="0" borderId="18" xfId="15" applyFont="1" applyBorder="1" applyAlignment="1">
      <alignment/>
    </xf>
    <xf numFmtId="43" fontId="0" fillId="0" borderId="19" xfId="15" applyFont="1" applyBorder="1" applyAlignment="1">
      <alignment/>
    </xf>
    <xf numFmtId="43" fontId="0" fillId="0" borderId="17" xfId="15" applyFont="1" applyBorder="1" applyAlignment="1">
      <alignment/>
    </xf>
    <xf numFmtId="10" fontId="0" fillId="0" borderId="17" xfId="0" applyNumberFormat="1" applyFont="1" applyBorder="1" applyAlignment="1">
      <alignment/>
    </xf>
    <xf numFmtId="10" fontId="0" fillId="0" borderId="17" xfId="15" applyNumberFormat="1" applyFont="1" applyBorder="1" applyAlignment="1">
      <alignment/>
    </xf>
    <xf numFmtId="43" fontId="0" fillId="0" borderId="0" xfId="15" applyFont="1" applyAlignment="1">
      <alignment/>
    </xf>
    <xf numFmtId="185" fontId="17" fillId="0" borderId="18" xfId="15" applyNumberFormat="1" applyFont="1" applyBorder="1" applyAlignment="1">
      <alignment/>
    </xf>
    <xf numFmtId="185" fontId="16" fillId="0" borderId="18" xfId="15" applyNumberFormat="1" applyFont="1" applyBorder="1" applyAlignment="1">
      <alignment/>
    </xf>
    <xf numFmtId="185" fontId="16" fillId="0" borderId="19" xfId="15" applyNumberFormat="1" applyFont="1" applyBorder="1" applyAlignment="1">
      <alignment/>
    </xf>
    <xf numFmtId="185" fontId="17" fillId="0" borderId="19" xfId="15" applyNumberFormat="1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15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16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185" fontId="16" fillId="3" borderId="24" xfId="15" applyNumberFormat="1" applyFont="1" applyFill="1" applyBorder="1" applyAlignment="1">
      <alignment/>
    </xf>
    <xf numFmtId="185" fontId="16" fillId="3" borderId="21" xfId="15" applyNumberFormat="1" applyFont="1" applyFill="1" applyBorder="1" applyAlignment="1">
      <alignment/>
    </xf>
    <xf numFmtId="172" fontId="16" fillId="3" borderId="25" xfId="0" applyNumberFormat="1" applyFont="1" applyFill="1" applyBorder="1" applyAlignment="1">
      <alignment/>
    </xf>
    <xf numFmtId="10" fontId="17" fillId="3" borderId="25" xfId="0" applyNumberFormat="1" applyFont="1" applyFill="1" applyBorder="1" applyAlignment="1">
      <alignment/>
    </xf>
    <xf numFmtId="10" fontId="16" fillId="3" borderId="25" xfId="0" applyNumberFormat="1" applyFont="1" applyFill="1" applyBorder="1" applyAlignment="1">
      <alignment/>
    </xf>
    <xf numFmtId="169" fontId="0" fillId="0" borderId="0" xfId="15" applyNumberFormat="1" applyAlignment="1">
      <alignment/>
    </xf>
    <xf numFmtId="0" fontId="17" fillId="0" borderId="14" xfId="0" applyFont="1" applyFill="1" applyBorder="1" applyAlignment="1">
      <alignment/>
    </xf>
    <xf numFmtId="10" fontId="16" fillId="0" borderId="18" xfId="0" applyNumberFormat="1" applyFont="1" applyBorder="1" applyAlignment="1">
      <alignment/>
    </xf>
    <xf numFmtId="169" fontId="0" fillId="0" borderId="0" xfId="15" applyNumberFormat="1" applyAlignment="1">
      <alignment/>
    </xf>
    <xf numFmtId="172" fontId="16" fillId="0" borderId="26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185" fontId="0" fillId="0" borderId="18" xfId="15" applyNumberFormat="1" applyFont="1" applyBorder="1" applyAlignment="1">
      <alignment/>
    </xf>
    <xf numFmtId="43" fontId="0" fillId="0" borderId="0" xfId="0" applyNumberFormat="1" applyAlignment="1">
      <alignment/>
    </xf>
    <xf numFmtId="0" fontId="16" fillId="0" borderId="0" xfId="0" applyFont="1" applyFill="1" applyBorder="1" applyAlignment="1">
      <alignment wrapText="1"/>
    </xf>
    <xf numFmtId="10" fontId="17" fillId="0" borderId="18" xfId="15" applyNumberFormat="1" applyFont="1" applyBorder="1" applyAlignment="1">
      <alignment/>
    </xf>
    <xf numFmtId="10" fontId="16" fillId="0" borderId="18" xfId="15" applyNumberFormat="1" applyFont="1" applyBorder="1" applyAlignment="1">
      <alignment/>
    </xf>
    <xf numFmtId="10" fontId="16" fillId="0" borderId="19" xfId="0" applyNumberFormat="1" applyFont="1" applyBorder="1" applyAlignment="1">
      <alignment/>
    </xf>
    <xf numFmtId="10" fontId="0" fillId="0" borderId="18" xfId="15" applyNumberFormat="1" applyFont="1" applyBorder="1" applyAlignment="1">
      <alignment/>
    </xf>
    <xf numFmtId="10" fontId="16" fillId="3" borderId="24" xfId="15" applyNumberFormat="1" applyFont="1" applyFill="1" applyBorder="1" applyAlignment="1">
      <alignment/>
    </xf>
    <xf numFmtId="0" fontId="16" fillId="3" borderId="23" xfId="0" applyFont="1" applyFill="1" applyBorder="1" applyAlignment="1">
      <alignment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5" fillId="0" borderId="0" xfId="0" applyFont="1" applyAlignment="1">
      <alignment/>
    </xf>
    <xf numFmtId="185" fontId="18" fillId="0" borderId="18" xfId="15" applyNumberFormat="1" applyFont="1" applyBorder="1" applyAlignment="1">
      <alignment/>
    </xf>
    <xf numFmtId="10" fontId="18" fillId="0" borderId="18" xfId="15" applyNumberFormat="1" applyFont="1" applyBorder="1" applyAlignment="1">
      <alignment/>
    </xf>
    <xf numFmtId="43" fontId="0" fillId="0" borderId="26" xfId="15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31" xfId="0" applyBorder="1" applyAlignment="1">
      <alignment/>
    </xf>
    <xf numFmtId="0" fontId="17" fillId="0" borderId="1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2" xfId="0" applyBorder="1" applyAlignment="1">
      <alignment horizontal="center"/>
    </xf>
    <xf numFmtId="0" fontId="17" fillId="0" borderId="5" xfId="0" applyFont="1" applyBorder="1" applyAlignment="1">
      <alignment/>
    </xf>
    <xf numFmtId="2" fontId="16" fillId="0" borderId="32" xfId="0" applyNumberFormat="1" applyFont="1" applyBorder="1" applyAlignment="1">
      <alignment horizontal="center"/>
    </xf>
    <xf numFmtId="185" fontId="16" fillId="3" borderId="33" xfId="15" applyNumberFormat="1" applyFont="1" applyFill="1" applyBorder="1" applyAlignment="1">
      <alignment/>
    </xf>
    <xf numFmtId="0" fontId="16" fillId="3" borderId="21" xfId="0" applyFont="1" applyFill="1" applyBorder="1" applyAlignment="1">
      <alignment/>
    </xf>
    <xf numFmtId="0" fontId="16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16" fillId="0" borderId="0" xfId="0" applyFont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16" fillId="0" borderId="21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185" fontId="16" fillId="0" borderId="24" xfId="15" applyNumberFormat="1" applyFont="1" applyFill="1" applyBorder="1" applyAlignment="1">
      <alignment/>
    </xf>
    <xf numFmtId="185" fontId="16" fillId="0" borderId="21" xfId="15" applyNumberFormat="1" applyFont="1" applyFill="1" applyBorder="1" applyAlignment="1">
      <alignment/>
    </xf>
    <xf numFmtId="172" fontId="16" fillId="0" borderId="25" xfId="0" applyNumberFormat="1" applyFont="1" applyFill="1" applyBorder="1" applyAlignment="1">
      <alignment/>
    </xf>
    <xf numFmtId="10" fontId="17" fillId="0" borderId="25" xfId="0" applyNumberFormat="1" applyFont="1" applyFill="1" applyBorder="1" applyAlignment="1">
      <alignment/>
    </xf>
    <xf numFmtId="10" fontId="16" fillId="0" borderId="25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1" xfId="0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Review graph'!$D$7</c:f>
              <c:strCache>
                <c:ptCount val="1"/>
                <c:pt idx="0">
                  <c:v>Budget 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graph'!$D$8:$D$52</c:f>
            </c:numRef>
          </c:val>
        </c:ser>
        <c:ser>
          <c:idx val="1"/>
          <c:order val="1"/>
          <c:tx>
            <c:strRef>
              <c:f>'Budget Review graph'!$E$7</c:f>
              <c:strCache>
                <c:ptCount val="1"/>
                <c:pt idx="0">
                  <c:v>Actual Expenses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graph'!$E$8:$E$52</c:f>
            </c:numRef>
          </c:val>
        </c:ser>
        <c:ser>
          <c:idx val="2"/>
          <c:order val="2"/>
          <c:tx>
            <c:strRef>
              <c:f>'Budget Review graph'!$F$7</c:f>
              <c:strCache>
                <c:ptCount val="1"/>
                <c:pt idx="0">
                  <c:v>Budget Variance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graph'!$F$8:$F$52</c:f>
            </c:numRef>
          </c:val>
        </c:ser>
        <c:ser>
          <c:idx val="3"/>
          <c:order val="3"/>
          <c:tx>
            <c:strRef>
              <c:f>'Budget Review graph'!$G$7</c:f>
              <c:strCache>
                <c:ptCount val="1"/>
                <c:pt idx="0">
                  <c:v>Variance % 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graph'!$G$8:$G$52</c:f>
            </c:numRef>
          </c:val>
        </c:ser>
        <c:ser>
          <c:idx val="4"/>
          <c:order val="4"/>
          <c:tx>
            <c:strRef>
              <c:f>'Budget Review graph'!$H$7</c:f>
              <c:strCache>
                <c:ptCount val="1"/>
                <c:pt idx="0">
                  <c:v>Budget 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graph'!$H$8:$H$52</c:f>
            </c:numRef>
          </c:val>
        </c:ser>
        <c:ser>
          <c:idx val="5"/>
          <c:order val="5"/>
          <c:tx>
            <c:strRef>
              <c:f>'Budget Review graph'!$I$7</c:f>
              <c:strCache>
                <c:ptCount val="1"/>
                <c:pt idx="0">
                  <c:v>Actual Expenses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graph'!$I$8:$I$52</c:f>
            </c:numRef>
          </c:val>
        </c:ser>
        <c:ser>
          <c:idx val="6"/>
          <c:order val="6"/>
          <c:tx>
            <c:strRef>
              <c:f>'Budget Review graph'!$J$7</c:f>
              <c:strCache>
                <c:ptCount val="1"/>
                <c:pt idx="0">
                  <c:v>Budget Variance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graph'!$J$8:$J$52</c:f>
            </c:numRef>
          </c:val>
        </c:ser>
        <c:ser>
          <c:idx val="7"/>
          <c:order val="7"/>
          <c:tx>
            <c:strRef>
              <c:f>'Budget Review graph'!$K$7</c:f>
              <c:strCache>
                <c:ptCount val="1"/>
                <c:pt idx="0">
                  <c:v>Variance % 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graph'!$K$8:$K$52</c:f>
            </c:numRef>
          </c:val>
        </c:ser>
        <c:ser>
          <c:idx val="0"/>
          <c:order val="8"/>
          <c:tx>
            <c:strRef>
              <c:f>'Budget Review graph'!$L$7</c:f>
              <c:strCache>
                <c:ptCount val="1"/>
                <c:pt idx="0">
                  <c:v>Budget 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graph'!$L$8:$L$52</c:f>
              <c:numCache/>
            </c:numRef>
          </c:val>
        </c:ser>
        <c:ser>
          <c:idx val="1"/>
          <c:order val="9"/>
          <c:tx>
            <c:strRef>
              <c:f>'Budget Review graph'!$M$7</c:f>
              <c:strCache>
                <c:ptCount val="1"/>
                <c:pt idx="0">
                  <c:v>Actual Expenses 2005-06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Review graph'!$C$8:$C$52</c:f>
              <c:strCache/>
            </c:strRef>
          </c:cat>
          <c:val>
            <c:numRef>
              <c:f>'Budget Review graph'!$M$8:$M$52</c:f>
              <c:numCache/>
            </c:numRef>
          </c:val>
        </c:ser>
        <c:axId val="4105879"/>
        <c:axId val="36952912"/>
      </c:barChart>
      <c:catAx>
        <c:axId val="4105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2912"/>
        <c:crosses val="autoZero"/>
        <c:auto val="1"/>
        <c:lblOffset val="100"/>
        <c:noMultiLvlLbl val="0"/>
      </c:catAx>
      <c:valAx>
        <c:axId val="36952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5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56</xdr:row>
      <xdr:rowOff>85725</xdr:rowOff>
    </xdr:from>
    <xdr:to>
      <xdr:col>14</xdr:col>
      <xdr:colOff>542925</xdr:colOff>
      <xdr:row>85</xdr:row>
      <xdr:rowOff>114300</xdr:rowOff>
    </xdr:to>
    <xdr:graphicFrame>
      <xdr:nvGraphicFramePr>
        <xdr:cNvPr id="1" name="Chart 2"/>
        <xdr:cNvGraphicFramePr/>
      </xdr:nvGraphicFramePr>
      <xdr:xfrm>
        <a:off x="190500" y="3409950"/>
        <a:ext cx="61912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67"/>
  <sheetViews>
    <sheetView zoomScale="50" zoomScaleNormal="50" zoomScaleSheetLayoutView="75" workbookViewId="0" topLeftCell="A10">
      <selection activeCell="I50" sqref="I50"/>
    </sheetView>
  </sheetViews>
  <sheetFormatPr defaultColWidth="9.140625" defaultRowHeight="12.75"/>
  <cols>
    <col min="1" max="1" width="5.421875" style="11" customWidth="1"/>
    <col min="2" max="2" width="24.7109375" style="11" customWidth="1"/>
    <col min="3" max="3" width="54.00390625" style="11" customWidth="1"/>
    <col min="4" max="4" width="4.140625" style="11" hidden="1" customWidth="1"/>
    <col min="5" max="5" width="24.7109375" style="11" hidden="1" customWidth="1"/>
    <col min="6" max="7" width="26.7109375" style="11" customWidth="1"/>
    <col min="8" max="8" width="19.57421875" style="11" bestFit="1" customWidth="1"/>
    <col min="9" max="9" width="24.57421875" style="11" customWidth="1"/>
    <col min="10" max="10" width="19.28125" style="11" customWidth="1"/>
    <col min="11" max="11" width="21.421875" style="11" customWidth="1"/>
    <col min="12" max="12" width="17.8515625" style="37" customWidth="1"/>
    <col min="13" max="13" width="24.7109375" style="37" customWidth="1"/>
    <col min="14" max="16384" width="24.7109375" style="11" customWidth="1"/>
  </cols>
  <sheetData>
    <row r="1" spans="1:14" ht="20.25">
      <c r="A1" s="8"/>
      <c r="B1" s="9"/>
      <c r="C1" s="9"/>
      <c r="D1" s="9"/>
      <c r="E1" s="9"/>
      <c r="F1" s="9"/>
      <c r="G1" s="9"/>
      <c r="H1" s="9"/>
      <c r="I1" s="9"/>
      <c r="J1" s="41"/>
      <c r="K1" s="41"/>
      <c r="L1" s="41"/>
      <c r="M1" s="41"/>
      <c r="N1" s="10"/>
    </row>
    <row r="2" spans="1:14" ht="20.25">
      <c r="A2" s="29"/>
      <c r="B2" s="30"/>
      <c r="C2" s="30"/>
      <c r="D2" s="30"/>
      <c r="E2" s="30"/>
      <c r="F2" s="30"/>
      <c r="G2" s="30"/>
      <c r="H2" s="30"/>
      <c r="I2" s="30"/>
      <c r="J2" s="41"/>
      <c r="K2" s="41"/>
      <c r="L2" s="41"/>
      <c r="M2" s="41"/>
      <c r="N2" s="10"/>
    </row>
    <row r="3" spans="1:14" ht="20.25">
      <c r="A3" s="12"/>
      <c r="B3" s="13"/>
      <c r="C3" s="13"/>
      <c r="D3" s="13"/>
      <c r="E3" s="13"/>
      <c r="F3" s="13"/>
      <c r="G3" s="13"/>
      <c r="H3" s="13"/>
      <c r="I3" s="13"/>
      <c r="J3" s="41"/>
      <c r="K3" s="41"/>
      <c r="L3" s="41"/>
      <c r="M3" s="41"/>
      <c r="N3" s="10"/>
    </row>
    <row r="4" spans="1:14" ht="21.75">
      <c r="A4" s="12"/>
      <c r="B4" s="43" t="s">
        <v>49</v>
      </c>
      <c r="C4" s="30"/>
      <c r="D4" s="30"/>
      <c r="E4" s="30"/>
      <c r="F4" s="30"/>
      <c r="G4" s="30"/>
      <c r="H4" s="30"/>
      <c r="I4" s="30"/>
      <c r="J4" s="41"/>
      <c r="K4" s="41"/>
      <c r="L4" s="41"/>
      <c r="M4" s="41"/>
      <c r="N4" s="10"/>
    </row>
    <row r="5" spans="1:14" ht="20.25">
      <c r="A5" s="12"/>
      <c r="B5" s="14"/>
      <c r="C5" s="13"/>
      <c r="D5" s="13"/>
      <c r="E5" s="13"/>
      <c r="F5" s="13"/>
      <c r="G5" s="13"/>
      <c r="H5" s="13"/>
      <c r="I5" s="13"/>
      <c r="J5" s="41"/>
      <c r="K5" s="41"/>
      <c r="L5" s="41"/>
      <c r="M5" s="41"/>
      <c r="N5" s="10"/>
    </row>
    <row r="6" spans="1:14" ht="21" thickBot="1">
      <c r="A6" s="31"/>
      <c r="B6" s="32"/>
      <c r="C6" s="32"/>
      <c r="D6" s="32"/>
      <c r="E6" s="32"/>
      <c r="F6" s="32"/>
      <c r="G6" s="32"/>
      <c r="H6" s="32"/>
      <c r="I6" s="32"/>
      <c r="J6" s="42"/>
      <c r="K6" s="42"/>
      <c r="L6" s="42"/>
      <c r="M6" s="42"/>
      <c r="N6" s="10"/>
    </row>
    <row r="7" spans="1:13" ht="19.5">
      <c r="A7" s="15"/>
      <c r="B7" s="15"/>
      <c r="C7" s="15"/>
      <c r="D7" s="15"/>
      <c r="E7" s="15"/>
      <c r="F7" s="15"/>
      <c r="G7" s="15"/>
      <c r="H7" s="15"/>
      <c r="I7" s="15"/>
      <c r="J7" s="40"/>
      <c r="K7" s="40"/>
      <c r="L7" s="15"/>
      <c r="M7" s="15"/>
    </row>
    <row r="8" spans="2:13" ht="19.5">
      <c r="B8" s="16"/>
      <c r="C8" s="16"/>
      <c r="D8" s="16"/>
      <c r="E8" s="16"/>
      <c r="F8" s="17" t="s">
        <v>44</v>
      </c>
      <c r="G8" s="17" t="s">
        <v>46</v>
      </c>
      <c r="H8" s="17" t="s">
        <v>47</v>
      </c>
      <c r="I8" s="17" t="s">
        <v>44</v>
      </c>
      <c r="J8" s="17" t="s">
        <v>46</v>
      </c>
      <c r="K8" s="17" t="s">
        <v>47</v>
      </c>
      <c r="L8" s="130" t="s">
        <v>0</v>
      </c>
      <c r="M8" s="130" t="s">
        <v>48</v>
      </c>
    </row>
    <row r="9" spans="2:13" ht="19.5">
      <c r="B9" s="17" t="s">
        <v>1</v>
      </c>
      <c r="C9" s="17"/>
      <c r="D9" s="17"/>
      <c r="E9" s="17"/>
      <c r="F9" s="17" t="s">
        <v>2</v>
      </c>
      <c r="G9" s="17" t="s">
        <v>2</v>
      </c>
      <c r="H9" s="17" t="s">
        <v>2</v>
      </c>
      <c r="I9" s="17" t="s">
        <v>45</v>
      </c>
      <c r="J9" s="17" t="s">
        <v>45</v>
      </c>
      <c r="K9" s="17" t="s">
        <v>45</v>
      </c>
      <c r="L9" s="131"/>
      <c r="M9" s="131"/>
    </row>
    <row r="10" spans="12:13" ht="19.5">
      <c r="L10" s="11"/>
      <c r="M10" s="11"/>
    </row>
    <row r="11" spans="1:13" ht="19.5">
      <c r="A11" s="18">
        <v>1</v>
      </c>
      <c r="B11" s="19" t="s">
        <v>20</v>
      </c>
      <c r="F11" s="20">
        <f aca="true" t="shared" si="0" ref="F11:K11">SUM(F12:F16)</f>
        <v>4950</v>
      </c>
      <c r="G11" s="36">
        <f t="shared" si="0"/>
        <v>0</v>
      </c>
      <c r="H11" s="20">
        <f t="shared" si="0"/>
        <v>4950</v>
      </c>
      <c r="I11" s="20">
        <f t="shared" si="0"/>
        <v>5084.083</v>
      </c>
      <c r="J11" s="36">
        <f t="shared" si="0"/>
        <v>0</v>
      </c>
      <c r="K11" s="20">
        <f t="shared" si="0"/>
        <v>5084.083</v>
      </c>
      <c r="L11" s="38">
        <f>H11-K11</f>
        <v>-134.08299999999963</v>
      </c>
      <c r="M11" s="22">
        <f>L11/H11</f>
        <v>-0.027087474747474673</v>
      </c>
    </row>
    <row r="12" spans="1:13" ht="45" customHeight="1">
      <c r="A12" s="18"/>
      <c r="B12" s="11" t="s">
        <v>21</v>
      </c>
      <c r="F12" s="21">
        <v>1850</v>
      </c>
      <c r="G12" s="36">
        <v>0</v>
      </c>
      <c r="H12" s="21">
        <f>F12+G12</f>
        <v>1850</v>
      </c>
      <c r="I12" s="21">
        <v>2190.528</v>
      </c>
      <c r="J12" s="36">
        <v>0</v>
      </c>
      <c r="K12" s="21">
        <f>I12+J12</f>
        <v>2190.528</v>
      </c>
      <c r="L12" s="37">
        <f>H12-K12</f>
        <v>-340.5279999999998</v>
      </c>
      <c r="M12" s="22">
        <f>L12/H12</f>
        <v>-0.18406918918918908</v>
      </c>
    </row>
    <row r="13" spans="1:11" ht="34.5" customHeight="1">
      <c r="A13" s="18"/>
      <c r="F13" s="21"/>
      <c r="G13" s="36"/>
      <c r="H13" s="21"/>
      <c r="I13" s="21"/>
      <c r="J13" s="36"/>
      <c r="K13" s="21"/>
    </row>
    <row r="14" spans="1:13" ht="19.5" customHeight="1">
      <c r="A14" s="18"/>
      <c r="B14" s="11" t="s">
        <v>22</v>
      </c>
      <c r="F14" s="21">
        <v>2700</v>
      </c>
      <c r="G14" s="36">
        <v>0</v>
      </c>
      <c r="H14" s="21">
        <f>F14+G14</f>
        <v>2700</v>
      </c>
      <c r="I14" s="21">
        <v>2431.476</v>
      </c>
      <c r="J14" s="36">
        <v>0</v>
      </c>
      <c r="K14" s="21">
        <f>I14+J14</f>
        <v>2431.476</v>
      </c>
      <c r="L14" s="37">
        <f>H14-K14</f>
        <v>268.5239999999999</v>
      </c>
      <c r="M14" s="22">
        <f>L14/H14</f>
        <v>0.0994533333333333</v>
      </c>
    </row>
    <row r="15" spans="1:11" ht="19.5">
      <c r="A15" s="18"/>
      <c r="F15" s="21"/>
      <c r="G15" s="36"/>
      <c r="H15" s="21"/>
      <c r="I15" s="21"/>
      <c r="J15" s="36"/>
      <c r="K15" s="21"/>
    </row>
    <row r="16" spans="1:13" ht="38.25" customHeight="1">
      <c r="A16" s="18"/>
      <c r="B16" s="11" t="s">
        <v>23</v>
      </c>
      <c r="F16" s="21">
        <v>400</v>
      </c>
      <c r="G16" s="36">
        <v>0</v>
      </c>
      <c r="H16" s="21">
        <f>F16+G16</f>
        <v>400</v>
      </c>
      <c r="I16" s="21">
        <v>462.079</v>
      </c>
      <c r="J16" s="36">
        <v>0</v>
      </c>
      <c r="K16" s="21">
        <f>I16+J16</f>
        <v>462.079</v>
      </c>
      <c r="L16" s="37">
        <f>H16-K16</f>
        <v>-62.07900000000001</v>
      </c>
      <c r="M16" s="22">
        <f>L16/H16</f>
        <v>-0.15519750000000002</v>
      </c>
    </row>
    <row r="17" spans="1:11" ht="19.5">
      <c r="A17" s="18"/>
      <c r="F17" s="21"/>
      <c r="H17" s="21"/>
      <c r="I17" s="21"/>
      <c r="K17" s="21"/>
    </row>
    <row r="18" spans="1:13" ht="19.5">
      <c r="A18" s="18">
        <v>2</v>
      </c>
      <c r="B18" s="19" t="s">
        <v>3</v>
      </c>
      <c r="F18" s="20">
        <f>SUM(F19:F23)</f>
        <v>852.0976408333338</v>
      </c>
      <c r="G18" s="20">
        <f>SUM(G19:G23)</f>
        <v>2634.01772</v>
      </c>
      <c r="H18" s="20">
        <f>SUM(H19:H23)</f>
        <v>3486.115360833334</v>
      </c>
      <c r="I18" s="20">
        <v>857.6131200000001</v>
      </c>
      <c r="K18" s="20">
        <f>SUM(K19:K23)</f>
        <v>3437.1601199999996</v>
      </c>
      <c r="L18" s="38">
        <f aca="true" t="shared" si="1" ref="L18:L23">H18-K18</f>
        <v>48.9552408333343</v>
      </c>
      <c r="M18" s="22">
        <f aca="true" t="shared" si="2" ref="M18:M23">L18/H18</f>
        <v>0.014042920490626524</v>
      </c>
    </row>
    <row r="19" spans="1:13" ht="20.25">
      <c r="A19" s="18"/>
      <c r="B19" s="11" t="s">
        <v>4</v>
      </c>
      <c r="F19" s="21">
        <f>706.935974166667</f>
        <v>706.935974166667</v>
      </c>
      <c r="G19" s="1">
        <f>2203-0.0004</f>
        <v>2202.9996</v>
      </c>
      <c r="H19" s="21">
        <f>F19+G19</f>
        <v>2909.9355741666673</v>
      </c>
      <c r="I19" s="21">
        <v>727.223</v>
      </c>
      <c r="J19" s="1">
        <v>2170.254</v>
      </c>
      <c r="K19" s="21">
        <f>I19+J19</f>
        <v>2897.477</v>
      </c>
      <c r="L19" s="37">
        <f t="shared" si="1"/>
        <v>12.458574166667404</v>
      </c>
      <c r="M19" s="22">
        <f t="shared" si="2"/>
        <v>0.004281391752198922</v>
      </c>
    </row>
    <row r="20" spans="1:13" ht="20.25">
      <c r="A20" s="18"/>
      <c r="B20" s="11" t="s">
        <v>5</v>
      </c>
      <c r="F20" s="21">
        <f>18.4996666666667</f>
        <v>18.4996666666667</v>
      </c>
      <c r="G20" s="1">
        <f>64-0.0001</f>
        <v>63.9999</v>
      </c>
      <c r="H20" s="21">
        <f>F20+G20</f>
        <v>82.4995666666667</v>
      </c>
      <c r="I20" s="21">
        <v>14.551</v>
      </c>
      <c r="J20" s="1">
        <v>60.367</v>
      </c>
      <c r="K20" s="21">
        <f>I20+J20</f>
        <v>74.91799999999999</v>
      </c>
      <c r="L20" s="37">
        <f t="shared" si="1"/>
        <v>7.581566666666703</v>
      </c>
      <c r="M20" s="22">
        <f t="shared" si="2"/>
        <v>0.091898260475712</v>
      </c>
    </row>
    <row r="21" spans="1:13" ht="19.5" customHeight="1">
      <c r="A21" s="18"/>
      <c r="B21" s="11" t="s">
        <v>6</v>
      </c>
      <c r="F21" s="21">
        <v>65</v>
      </c>
      <c r="G21" s="2">
        <f>135-0.0001</f>
        <v>134.9999</v>
      </c>
      <c r="H21" s="21">
        <f>F21+G21</f>
        <v>199.9999</v>
      </c>
      <c r="I21" s="21">
        <v>60.705</v>
      </c>
      <c r="J21" s="2">
        <v>113.187</v>
      </c>
      <c r="K21" s="21">
        <f>I21+J21</f>
        <v>173.892</v>
      </c>
      <c r="L21" s="37">
        <f t="shared" si="1"/>
        <v>26.1079</v>
      </c>
      <c r="M21" s="22">
        <f t="shared" si="2"/>
        <v>0.13053956526978264</v>
      </c>
    </row>
    <row r="22" spans="1:13" ht="19.5" customHeight="1">
      <c r="A22" s="18"/>
      <c r="B22" s="11" t="s">
        <v>24</v>
      </c>
      <c r="F22" s="21">
        <v>55.162</v>
      </c>
      <c r="G22" s="1">
        <v>219.51832</v>
      </c>
      <c r="H22" s="21">
        <f>F22+G22</f>
        <v>274.68032</v>
      </c>
      <c r="I22" s="21">
        <v>50.686</v>
      </c>
      <c r="J22" s="1">
        <v>222.32</v>
      </c>
      <c r="K22" s="21">
        <f>I22+J22</f>
        <v>273.006</v>
      </c>
      <c r="L22" s="37">
        <f t="shared" si="1"/>
        <v>1.674320000000023</v>
      </c>
      <c r="M22" s="22">
        <f t="shared" si="2"/>
        <v>0.0060955222420012575</v>
      </c>
    </row>
    <row r="23" spans="1:13" ht="19.5" customHeight="1">
      <c r="A23" s="18"/>
      <c r="B23" s="11" t="s">
        <v>7</v>
      </c>
      <c r="F23" s="21">
        <v>6.5</v>
      </c>
      <c r="G23" s="1">
        <v>12.5</v>
      </c>
      <c r="H23" s="21">
        <f>F23+G23</f>
        <v>19</v>
      </c>
      <c r="I23" s="21">
        <v>4.44812</v>
      </c>
      <c r="J23" s="1">
        <v>13.419</v>
      </c>
      <c r="K23" s="21">
        <f>I23+J23</f>
        <v>17.86712</v>
      </c>
      <c r="L23" s="37">
        <f t="shared" si="1"/>
        <v>1.13288</v>
      </c>
      <c r="M23" s="22">
        <f t="shared" si="2"/>
        <v>0.059625263157894744</v>
      </c>
    </row>
    <row r="24" spans="1:11" ht="19.5">
      <c r="A24" s="18"/>
      <c r="F24" s="21"/>
      <c r="H24" s="21"/>
      <c r="I24" s="21"/>
      <c r="K24" s="21"/>
    </row>
    <row r="25" spans="1:11" ht="19.5">
      <c r="A25" s="18"/>
      <c r="F25" s="21"/>
      <c r="H25" s="21"/>
      <c r="I25" s="21"/>
      <c r="K25" s="21"/>
    </row>
    <row r="26" spans="1:13" ht="19.5">
      <c r="A26" s="18">
        <v>3</v>
      </c>
      <c r="B26" s="19" t="s">
        <v>8</v>
      </c>
      <c r="F26" s="20">
        <f>F27+F31+F38+F42+F47+F52+F57+F59+F61+F63</f>
        <v>1172.615</v>
      </c>
      <c r="G26" s="20">
        <f aca="true" t="shared" si="3" ref="G26:L26">G27+G31+G38+G42+G47+G52+G57+G59+G61+G63</f>
        <v>348.742</v>
      </c>
      <c r="H26" s="20">
        <f t="shared" si="3"/>
        <v>1521.357</v>
      </c>
      <c r="I26" s="20">
        <f t="shared" si="3"/>
        <v>1053.41029</v>
      </c>
      <c r="J26" s="20">
        <f t="shared" si="3"/>
        <v>532.651</v>
      </c>
      <c r="K26" s="20">
        <f t="shared" si="3"/>
        <v>1411.9162900000001</v>
      </c>
      <c r="L26" s="20">
        <f t="shared" si="3"/>
        <v>109.44071</v>
      </c>
      <c r="M26" s="22">
        <f>L26/H26</f>
        <v>0.07193624507594207</v>
      </c>
    </row>
    <row r="27" spans="1:13" ht="19.5">
      <c r="A27" s="18"/>
      <c r="B27" s="19" t="s">
        <v>25</v>
      </c>
      <c r="D27" s="19"/>
      <c r="E27" s="19"/>
      <c r="F27" s="20">
        <f>F28+F29</f>
        <v>36.5</v>
      </c>
      <c r="G27" s="20">
        <f>G28+G29</f>
        <v>115</v>
      </c>
      <c r="H27" s="20">
        <f>H28+H29</f>
        <v>151.5</v>
      </c>
      <c r="I27" s="20">
        <v>28.074329999999996</v>
      </c>
      <c r="K27" s="20">
        <f>K28+K29</f>
        <v>152.22233</v>
      </c>
      <c r="L27" s="38">
        <f>H27-K27</f>
        <v>-0.7223299999999995</v>
      </c>
      <c r="M27" s="22">
        <f>L27/H27</f>
        <v>-0.004767854785478544</v>
      </c>
    </row>
    <row r="28" spans="1:13" ht="19.5" customHeight="1">
      <c r="A28" s="18"/>
      <c r="B28" s="11" t="s">
        <v>9</v>
      </c>
      <c r="F28" s="21">
        <v>21.5</v>
      </c>
      <c r="G28" s="1">
        <v>9</v>
      </c>
      <c r="H28" s="21">
        <f>F28+G28</f>
        <v>30.5</v>
      </c>
      <c r="I28" s="21">
        <v>13.085329999999997</v>
      </c>
      <c r="J28" s="1">
        <v>8.458</v>
      </c>
      <c r="K28" s="21">
        <f>I28+J28</f>
        <v>21.543329999999997</v>
      </c>
      <c r="L28" s="37">
        <f>H28-K28</f>
        <v>8.956670000000003</v>
      </c>
      <c r="M28" s="22">
        <f>L28/H28</f>
        <v>0.2936613114754099</v>
      </c>
    </row>
    <row r="29" spans="1:13" ht="20.25">
      <c r="A29" s="18"/>
      <c r="B29" s="11" t="s">
        <v>26</v>
      </c>
      <c r="F29" s="21">
        <v>15</v>
      </c>
      <c r="G29" s="1">
        <v>106</v>
      </c>
      <c r="H29" s="21">
        <f>F29+G29</f>
        <v>121</v>
      </c>
      <c r="I29" s="21">
        <v>14.989</v>
      </c>
      <c r="J29" s="1">
        <v>115.69</v>
      </c>
      <c r="K29" s="21">
        <f>I29+J29</f>
        <v>130.679</v>
      </c>
      <c r="L29" s="37">
        <f>H29-K29</f>
        <v>-9.679000000000002</v>
      </c>
      <c r="M29" s="22">
        <f>L29/H29</f>
        <v>-0.0799917355371901</v>
      </c>
    </row>
    <row r="30" spans="1:11" ht="19.5">
      <c r="A30" s="18"/>
      <c r="F30" s="21"/>
      <c r="H30" s="21"/>
      <c r="I30" s="21"/>
      <c r="K30" s="21"/>
    </row>
    <row r="31" spans="1:13" ht="19.5">
      <c r="A31" s="18"/>
      <c r="B31" s="19" t="s">
        <v>27</v>
      </c>
      <c r="D31" s="19"/>
      <c r="E31" s="19"/>
      <c r="F31" s="20">
        <f>SUM(F32:F36)</f>
        <v>330.67</v>
      </c>
      <c r="G31" s="20">
        <f>SUM(G32:G36)</f>
        <v>7.05</v>
      </c>
      <c r="H31" s="20">
        <f>SUM(H32:H36)</f>
        <v>337.72</v>
      </c>
      <c r="I31" s="20">
        <v>302.67</v>
      </c>
      <c r="J31" s="20">
        <v>302.67</v>
      </c>
      <c r="K31" s="20">
        <f>SUM(K32:K36)</f>
        <v>307.047</v>
      </c>
      <c r="L31" s="38">
        <f aca="true" t="shared" si="4" ref="L31:L36">H31-K31</f>
        <v>30.673000000000002</v>
      </c>
      <c r="M31" s="22">
        <f aca="true" t="shared" si="5" ref="M31:M36">L31/H31</f>
        <v>0.09082375932725334</v>
      </c>
    </row>
    <row r="32" spans="1:13" ht="19.5">
      <c r="A32" s="18"/>
      <c r="B32" s="11" t="s">
        <v>10</v>
      </c>
      <c r="F32" s="21">
        <v>2.2</v>
      </c>
      <c r="H32" s="21">
        <f>F32+G32</f>
        <v>2.2</v>
      </c>
      <c r="I32" s="21">
        <v>1.827</v>
      </c>
      <c r="J32" s="36">
        <v>0</v>
      </c>
      <c r="K32" s="21">
        <f>I32+J32</f>
        <v>1.827</v>
      </c>
      <c r="L32" s="37">
        <f t="shared" si="4"/>
        <v>0.3730000000000002</v>
      </c>
      <c r="M32" s="22">
        <f t="shared" si="5"/>
        <v>0.16954545454545464</v>
      </c>
    </row>
    <row r="33" spans="1:13" ht="20.25">
      <c r="A33" s="18"/>
      <c r="B33" s="11" t="s">
        <v>11</v>
      </c>
      <c r="F33" s="21">
        <v>1.5</v>
      </c>
      <c r="G33" s="1">
        <v>1.75</v>
      </c>
      <c r="H33" s="21">
        <f>F33+G33</f>
        <v>3.25</v>
      </c>
      <c r="I33" s="21">
        <v>1.95</v>
      </c>
      <c r="J33" s="2">
        <v>2.25</v>
      </c>
      <c r="K33" s="21">
        <f>I33+J33</f>
        <v>4.2</v>
      </c>
      <c r="L33" s="37">
        <f t="shared" si="4"/>
        <v>-0.9500000000000002</v>
      </c>
      <c r="M33" s="22">
        <f t="shared" si="5"/>
        <v>-0.2923076923076924</v>
      </c>
    </row>
    <row r="34" spans="1:13" ht="20.25">
      <c r="A34" s="18"/>
      <c r="B34" s="11" t="s">
        <v>12</v>
      </c>
      <c r="F34" s="21">
        <v>12.65</v>
      </c>
      <c r="G34" s="1">
        <v>3</v>
      </c>
      <c r="H34" s="21">
        <f>F34+G34</f>
        <v>15.65</v>
      </c>
      <c r="I34" s="21">
        <v>17.214</v>
      </c>
      <c r="J34" s="2">
        <v>1.361</v>
      </c>
      <c r="K34" s="21">
        <f>I34+J34</f>
        <v>18.575</v>
      </c>
      <c r="L34" s="37">
        <f t="shared" si="4"/>
        <v>-2.924999999999999</v>
      </c>
      <c r="M34" s="22">
        <f t="shared" si="5"/>
        <v>-0.1869009584664536</v>
      </c>
    </row>
    <row r="35" spans="1:13" ht="19.5" customHeight="1">
      <c r="A35" s="18"/>
      <c r="B35" s="11" t="s">
        <v>28</v>
      </c>
      <c r="F35" s="21">
        <v>14.32</v>
      </c>
      <c r="G35" s="4">
        <v>2.3</v>
      </c>
      <c r="H35" s="21">
        <f>F35+G35</f>
        <v>16.62</v>
      </c>
      <c r="I35" s="21">
        <v>11.733</v>
      </c>
      <c r="J35" s="5">
        <v>0.766</v>
      </c>
      <c r="K35" s="21">
        <f>I35+J35</f>
        <v>12.499</v>
      </c>
      <c r="L35" s="37">
        <f t="shared" si="4"/>
        <v>4.121</v>
      </c>
      <c r="M35" s="22">
        <f t="shared" si="5"/>
        <v>0.2479542719614922</v>
      </c>
    </row>
    <row r="36" spans="1:13" ht="19.5">
      <c r="A36" s="18"/>
      <c r="B36" s="11" t="s">
        <v>29</v>
      </c>
      <c r="F36" s="21">
        <v>300</v>
      </c>
      <c r="G36" s="36">
        <v>0</v>
      </c>
      <c r="H36" s="21">
        <f>F36+G36</f>
        <v>300</v>
      </c>
      <c r="I36" s="21">
        <v>269.946</v>
      </c>
      <c r="K36" s="21">
        <f>I36+J36</f>
        <v>269.946</v>
      </c>
      <c r="L36" s="37">
        <f t="shared" si="4"/>
        <v>30.053999999999974</v>
      </c>
      <c r="M36" s="22">
        <f t="shared" si="5"/>
        <v>0.10017999999999991</v>
      </c>
    </row>
    <row r="37" spans="1:11" ht="19.5">
      <c r="A37" s="18"/>
      <c r="F37" s="21"/>
      <c r="H37" s="21"/>
      <c r="I37" s="21"/>
      <c r="K37" s="21"/>
    </row>
    <row r="38" spans="1:13" ht="19.5" customHeight="1">
      <c r="A38" s="18"/>
      <c r="B38" s="19" t="s">
        <v>30</v>
      </c>
      <c r="D38" s="19"/>
      <c r="E38" s="19"/>
      <c r="F38" s="20">
        <f aca="true" t="shared" si="6" ref="F38:K38">F39+F40</f>
        <v>7.2</v>
      </c>
      <c r="G38" s="20">
        <f t="shared" si="6"/>
        <v>8.5</v>
      </c>
      <c r="H38" s="20">
        <f t="shared" si="6"/>
        <v>15.7</v>
      </c>
      <c r="I38" s="20">
        <f t="shared" si="6"/>
        <v>10.219280000000001</v>
      </c>
      <c r="J38" s="20">
        <f t="shared" si="6"/>
        <v>5.039</v>
      </c>
      <c r="K38" s="20">
        <f t="shared" si="6"/>
        <v>15.25828</v>
      </c>
      <c r="L38" s="38">
        <f>H38-K38</f>
        <v>0.4417200000000001</v>
      </c>
      <c r="M38" s="22">
        <f>L38/H38</f>
        <v>0.028135031847133767</v>
      </c>
    </row>
    <row r="39" spans="1:13" ht="20.25">
      <c r="A39" s="18"/>
      <c r="B39" s="11" t="s">
        <v>13</v>
      </c>
      <c r="F39" s="21">
        <v>2.7</v>
      </c>
      <c r="G39" s="2">
        <v>8.5</v>
      </c>
      <c r="H39" s="21">
        <f>F39+G39</f>
        <v>11.2</v>
      </c>
      <c r="I39" s="21">
        <v>3.1922800000000002</v>
      </c>
      <c r="J39" s="2">
        <v>5.039</v>
      </c>
      <c r="K39" s="21">
        <f>I39+J39</f>
        <v>8.23128</v>
      </c>
      <c r="L39" s="37">
        <f>H39-K39</f>
        <v>2.9687199999999994</v>
      </c>
      <c r="M39" s="22">
        <f>L39/H39</f>
        <v>0.2650642857142857</v>
      </c>
    </row>
    <row r="40" spans="1:13" ht="19.5">
      <c r="A40" s="18"/>
      <c r="B40" s="11" t="s">
        <v>31</v>
      </c>
      <c r="F40" s="21">
        <v>4.5</v>
      </c>
      <c r="H40" s="21">
        <f>F40+G40</f>
        <v>4.5</v>
      </c>
      <c r="I40" s="21">
        <v>7.027</v>
      </c>
      <c r="J40" s="36">
        <v>0</v>
      </c>
      <c r="K40" s="21">
        <f>I40+J40</f>
        <v>7.027</v>
      </c>
      <c r="L40" s="37">
        <f>H40-K40</f>
        <v>-2.527</v>
      </c>
      <c r="M40" s="22">
        <f>L40/H40</f>
        <v>-0.5615555555555556</v>
      </c>
    </row>
    <row r="41" spans="1:11" ht="19.5">
      <c r="A41" s="18"/>
      <c r="F41" s="21"/>
      <c r="H41" s="21"/>
      <c r="I41" s="21"/>
      <c r="K41" s="21"/>
    </row>
    <row r="42" spans="1:13" ht="19.5" customHeight="1">
      <c r="A42" s="18"/>
      <c r="B42" s="19" t="s">
        <v>32</v>
      </c>
      <c r="D42" s="19"/>
      <c r="E42" s="19"/>
      <c r="F42" s="20">
        <f aca="true" t="shared" si="7" ref="F42:K42">F43+F44+F45</f>
        <v>457</v>
      </c>
      <c r="G42" s="20">
        <f t="shared" si="7"/>
        <v>68</v>
      </c>
      <c r="H42" s="20">
        <f t="shared" si="7"/>
        <v>525</v>
      </c>
      <c r="I42" s="20">
        <f t="shared" si="7"/>
        <v>405.39</v>
      </c>
      <c r="J42" s="20">
        <f t="shared" si="7"/>
        <v>67.326</v>
      </c>
      <c r="K42" s="20">
        <f t="shared" si="7"/>
        <v>472.716</v>
      </c>
      <c r="L42" s="38">
        <f>H42-K42</f>
        <v>52.28399999999999</v>
      </c>
      <c r="M42" s="22">
        <f>L42/H42</f>
        <v>0.09958857142857142</v>
      </c>
    </row>
    <row r="43" spans="1:13" ht="20.25">
      <c r="A43" s="18"/>
      <c r="B43" s="11" t="s">
        <v>14</v>
      </c>
      <c r="F43" s="21">
        <v>366</v>
      </c>
      <c r="G43" s="1">
        <v>65</v>
      </c>
      <c r="H43" s="21">
        <f>F43+G43</f>
        <v>431</v>
      </c>
      <c r="I43" s="21">
        <v>319.922</v>
      </c>
      <c r="J43" s="1">
        <v>64.261</v>
      </c>
      <c r="K43" s="21">
        <f>I43+J43</f>
        <v>384.183</v>
      </c>
      <c r="L43" s="37">
        <f>H43-K43</f>
        <v>46.81700000000001</v>
      </c>
      <c r="M43" s="22">
        <f>L43/H43</f>
        <v>0.10862412993039444</v>
      </c>
    </row>
    <row r="44" spans="1:13" ht="20.25">
      <c r="A44" s="18"/>
      <c r="B44" s="11" t="s">
        <v>15</v>
      </c>
      <c r="F44" s="21">
        <v>16</v>
      </c>
      <c r="G44" s="1">
        <v>3</v>
      </c>
      <c r="H44" s="21">
        <f>F44+G44</f>
        <v>19</v>
      </c>
      <c r="I44" s="21">
        <v>15.481</v>
      </c>
      <c r="J44" s="1">
        <v>3.065</v>
      </c>
      <c r="K44" s="21">
        <f>I44+J44</f>
        <v>18.546</v>
      </c>
      <c r="L44" s="37">
        <f>H44-K44</f>
        <v>0.4540000000000006</v>
      </c>
      <c r="M44" s="22">
        <f>L44/H44</f>
        <v>0.023894736842105295</v>
      </c>
    </row>
    <row r="45" spans="1:13" ht="19.5">
      <c r="A45" s="18"/>
      <c r="B45" s="11" t="s">
        <v>33</v>
      </c>
      <c r="F45" s="21">
        <v>75</v>
      </c>
      <c r="G45" s="36">
        <v>0</v>
      </c>
      <c r="H45" s="21">
        <f>F45+G45</f>
        <v>75</v>
      </c>
      <c r="I45" s="21">
        <v>69.987</v>
      </c>
      <c r="J45" s="36">
        <v>0</v>
      </c>
      <c r="K45" s="21">
        <f>I45+J45</f>
        <v>69.987</v>
      </c>
      <c r="L45" s="37">
        <f>H45-K45</f>
        <v>5.013000000000005</v>
      </c>
      <c r="M45" s="22">
        <f>L45/H45</f>
        <v>0.06684000000000007</v>
      </c>
    </row>
    <row r="46" spans="1:11" ht="19.5">
      <c r="A46" s="18"/>
      <c r="F46" s="21"/>
      <c r="H46" s="21"/>
      <c r="I46" s="21"/>
      <c r="K46" s="21"/>
    </row>
    <row r="47" spans="1:13" ht="19.5">
      <c r="A47" s="18"/>
      <c r="B47" s="19" t="s">
        <v>34</v>
      </c>
      <c r="D47" s="19"/>
      <c r="E47" s="19"/>
      <c r="F47" s="20">
        <f aca="true" t="shared" si="8" ref="F47:K47">F48+F49+F50</f>
        <v>59.95</v>
      </c>
      <c r="G47" s="20">
        <f t="shared" si="8"/>
        <v>19.6</v>
      </c>
      <c r="H47" s="20">
        <f t="shared" si="8"/>
        <v>79.55</v>
      </c>
      <c r="I47" s="20">
        <f t="shared" si="8"/>
        <v>54.62261</v>
      </c>
      <c r="J47" s="20">
        <f t="shared" si="8"/>
        <v>21.71</v>
      </c>
      <c r="K47" s="20">
        <f t="shared" si="8"/>
        <v>76.33261</v>
      </c>
      <c r="L47" s="38">
        <f>H47-K47</f>
        <v>3.2173899999999946</v>
      </c>
      <c r="M47" s="22">
        <f>L47/H47</f>
        <v>0.040444877435575045</v>
      </c>
    </row>
    <row r="48" spans="1:13" ht="20.25">
      <c r="A48" s="18"/>
      <c r="B48" s="11" t="s">
        <v>35</v>
      </c>
      <c r="F48" s="21">
        <v>18.6</v>
      </c>
      <c r="G48" s="1">
        <v>5</v>
      </c>
      <c r="H48" s="21">
        <f>F48+G48</f>
        <v>23.6</v>
      </c>
      <c r="I48" s="21">
        <v>17.6524</v>
      </c>
      <c r="J48" s="1">
        <v>4.947</v>
      </c>
      <c r="K48" s="21">
        <f>I48+J48</f>
        <v>22.5994</v>
      </c>
      <c r="L48" s="37">
        <f>H48-K48</f>
        <v>1.0006000000000022</v>
      </c>
      <c r="M48" s="22">
        <f>L48/H48</f>
        <v>0.04239830508474585</v>
      </c>
    </row>
    <row r="49" spans="1:13" ht="20.25">
      <c r="A49" s="18"/>
      <c r="B49" s="11" t="s">
        <v>16</v>
      </c>
      <c r="F49" s="21">
        <v>34.5</v>
      </c>
      <c r="G49" s="1">
        <v>9</v>
      </c>
      <c r="H49" s="21">
        <f>F49+G49</f>
        <v>43.5</v>
      </c>
      <c r="I49" s="21">
        <v>29.851</v>
      </c>
      <c r="J49" s="1">
        <v>11.53</v>
      </c>
      <c r="K49" s="21">
        <f>I49+J49</f>
        <v>41.381</v>
      </c>
      <c r="L49" s="37">
        <f>H49-K49</f>
        <v>2.1189999999999998</v>
      </c>
      <c r="M49" s="22">
        <f>L49/H49</f>
        <v>0.048712643678160916</v>
      </c>
    </row>
    <row r="50" spans="1:13" ht="20.25">
      <c r="A50" s="18"/>
      <c r="B50" s="11" t="s">
        <v>17</v>
      </c>
      <c r="F50" s="21">
        <v>6.85</v>
      </c>
      <c r="G50" s="1">
        <v>5.6</v>
      </c>
      <c r="H50" s="21">
        <f>F50+G50</f>
        <v>12.45</v>
      </c>
      <c r="I50" s="21">
        <v>7.11921</v>
      </c>
      <c r="J50" s="1">
        <v>5.233</v>
      </c>
      <c r="K50" s="21">
        <f>I50+J50</f>
        <v>12.35221</v>
      </c>
      <c r="L50" s="37">
        <f>H50-K50</f>
        <v>0.09778999999999982</v>
      </c>
      <c r="M50" s="22">
        <f>L50/H50</f>
        <v>0.007854618473895568</v>
      </c>
    </row>
    <row r="51" spans="1:11" ht="19.5">
      <c r="A51" s="18"/>
      <c r="F51" s="21"/>
      <c r="H51" s="21"/>
      <c r="I51" s="21"/>
      <c r="K51" s="21"/>
    </row>
    <row r="52" spans="1:13" ht="19.5">
      <c r="A52" s="18"/>
      <c r="B52" s="19" t="s">
        <v>36</v>
      </c>
      <c r="D52" s="19"/>
      <c r="E52" s="19"/>
      <c r="F52" s="20">
        <f aca="true" t="shared" si="9" ref="F52:K52">F53+F54+F55</f>
        <v>91.38</v>
      </c>
      <c r="G52" s="20">
        <f t="shared" si="9"/>
        <v>12.5</v>
      </c>
      <c r="H52" s="20">
        <f t="shared" si="9"/>
        <v>103.88</v>
      </c>
      <c r="I52" s="20">
        <f t="shared" si="9"/>
        <v>68.58433</v>
      </c>
      <c r="J52" s="20">
        <f t="shared" si="9"/>
        <v>11.815</v>
      </c>
      <c r="K52" s="20">
        <f t="shared" si="9"/>
        <v>80.39932999999999</v>
      </c>
      <c r="L52" s="38">
        <f>H52-K52</f>
        <v>23.480670000000003</v>
      </c>
      <c r="M52" s="22">
        <f>L52/H52</f>
        <v>0.22603648440508284</v>
      </c>
    </row>
    <row r="53" spans="1:13" ht="20.25">
      <c r="A53" s="18"/>
      <c r="B53" s="39" t="s">
        <v>18</v>
      </c>
      <c r="C53" s="33"/>
      <c r="D53" s="23"/>
      <c r="F53" s="21">
        <v>28.22</v>
      </c>
      <c r="G53" s="1">
        <v>12.5</v>
      </c>
      <c r="H53" s="21">
        <f>F53+G53</f>
        <v>40.72</v>
      </c>
      <c r="I53" s="21">
        <v>23.973329999999997</v>
      </c>
      <c r="J53" s="1">
        <v>11.815</v>
      </c>
      <c r="K53" s="21">
        <f>I53+J53</f>
        <v>35.788329999999995</v>
      </c>
      <c r="L53" s="37">
        <f>H53-K53</f>
        <v>4.931670000000004</v>
      </c>
      <c r="M53" s="22">
        <f>L53/H53</f>
        <v>0.12111173870333998</v>
      </c>
    </row>
    <row r="54" spans="1:13" ht="19.5">
      <c r="A54" s="18"/>
      <c r="B54" s="39" t="s">
        <v>37</v>
      </c>
      <c r="C54" s="34"/>
      <c r="F54" s="21">
        <v>36</v>
      </c>
      <c r="H54" s="21">
        <f>F54+G54</f>
        <v>36</v>
      </c>
      <c r="I54" s="21">
        <v>29.681</v>
      </c>
      <c r="J54" s="36">
        <v>0</v>
      </c>
      <c r="K54" s="21">
        <f>I54+J54</f>
        <v>29.681</v>
      </c>
      <c r="L54" s="37">
        <f>H54-K54</f>
        <v>6.318999999999999</v>
      </c>
      <c r="M54" s="22">
        <f>L54/H54</f>
        <v>0.17552777777777775</v>
      </c>
    </row>
    <row r="55" spans="1:13" ht="19.5">
      <c r="A55" s="18"/>
      <c r="B55" s="39" t="s">
        <v>38</v>
      </c>
      <c r="C55" s="33"/>
      <c r="D55" s="24"/>
      <c r="F55" s="21">
        <v>27.16</v>
      </c>
      <c r="H55" s="21">
        <f>F55+G55</f>
        <v>27.16</v>
      </c>
      <c r="I55" s="21">
        <v>14.93</v>
      </c>
      <c r="J55" s="36">
        <v>0</v>
      </c>
      <c r="K55" s="21">
        <f>I55+J55</f>
        <v>14.93</v>
      </c>
      <c r="L55" s="37">
        <f>H55-K55</f>
        <v>12.23</v>
      </c>
      <c r="M55" s="22">
        <f>L55/H55</f>
        <v>0.45029455081001474</v>
      </c>
    </row>
    <row r="56" spans="1:11" ht="19.5">
      <c r="A56" s="18"/>
      <c r="D56" s="24"/>
      <c r="E56" s="24"/>
      <c r="F56" s="21"/>
      <c r="H56" s="21"/>
      <c r="I56" s="21"/>
      <c r="K56" s="21"/>
    </row>
    <row r="57" spans="1:13" ht="20.25" thickBot="1">
      <c r="A57" s="18"/>
      <c r="B57" s="25" t="s">
        <v>39</v>
      </c>
      <c r="F57" s="26">
        <v>80.09</v>
      </c>
      <c r="G57" s="36">
        <v>0</v>
      </c>
      <c r="H57" s="20">
        <f>F57+G57</f>
        <v>80.09</v>
      </c>
      <c r="I57" s="26">
        <v>76.644</v>
      </c>
      <c r="J57" s="47">
        <v>0</v>
      </c>
      <c r="K57" s="20">
        <f>I57+J57</f>
        <v>76.644</v>
      </c>
      <c r="L57" s="38">
        <f>H57-K57</f>
        <v>3.445999999999998</v>
      </c>
      <c r="M57" s="22">
        <f>L57/H57</f>
        <v>0.04302659508053437</v>
      </c>
    </row>
    <row r="58" spans="1:11" ht="19.5">
      <c r="A58" s="18"/>
      <c r="F58" s="21"/>
      <c r="H58" s="21"/>
      <c r="I58" s="21"/>
      <c r="J58" s="15"/>
      <c r="K58" s="21"/>
    </row>
    <row r="59" spans="1:13" ht="20.25">
      <c r="A59" s="18"/>
      <c r="B59" s="19" t="s">
        <v>40</v>
      </c>
      <c r="D59" s="19"/>
      <c r="E59" s="19"/>
      <c r="F59" s="20">
        <v>6.425</v>
      </c>
      <c r="G59" s="7">
        <v>6.8420000000000005</v>
      </c>
      <c r="H59" s="20">
        <f>F59+G59</f>
        <v>13.267</v>
      </c>
      <c r="I59" s="20">
        <v>4.03056</v>
      </c>
      <c r="J59" s="6">
        <v>6.882</v>
      </c>
      <c r="K59" s="20">
        <f>I59+J59</f>
        <v>10.91256</v>
      </c>
      <c r="L59" s="38">
        <f>H59-K59</f>
        <v>2.3544400000000003</v>
      </c>
      <c r="M59" s="22">
        <f>L59/H59</f>
        <v>0.17746589281676342</v>
      </c>
    </row>
    <row r="60" spans="1:11" ht="19.5">
      <c r="A60" s="18"/>
      <c r="F60" s="21"/>
      <c r="H60" s="21"/>
      <c r="I60" s="21"/>
      <c r="K60" s="21"/>
    </row>
    <row r="61" spans="1:13" ht="20.25">
      <c r="A61" s="18"/>
      <c r="B61" s="39" t="s">
        <v>41</v>
      </c>
      <c r="C61" s="35"/>
      <c r="D61" s="19"/>
      <c r="E61" s="19"/>
      <c r="F61" s="20">
        <v>48.9</v>
      </c>
      <c r="G61" s="3">
        <v>11</v>
      </c>
      <c r="H61" s="20">
        <f>F61+G61</f>
        <v>59.9</v>
      </c>
      <c r="I61" s="20">
        <v>46.984739999999995</v>
      </c>
      <c r="J61" s="3">
        <v>9.751</v>
      </c>
      <c r="K61" s="20">
        <f>I61+J61</f>
        <v>56.73573999999999</v>
      </c>
      <c r="L61" s="38">
        <f>H61-K61</f>
        <v>3.164260000000006</v>
      </c>
      <c r="M61" s="22">
        <f>L61/H61</f>
        <v>0.05282570951585987</v>
      </c>
    </row>
    <row r="62" spans="1:11" ht="19.5">
      <c r="A62" s="18"/>
      <c r="F62" s="21"/>
      <c r="H62" s="21"/>
      <c r="I62" s="21"/>
      <c r="K62" s="21"/>
    </row>
    <row r="63" spans="1:13" ht="20.25">
      <c r="A63" s="18"/>
      <c r="B63" s="19" t="s">
        <v>42</v>
      </c>
      <c r="D63" s="19"/>
      <c r="E63" s="19"/>
      <c r="F63" s="20">
        <v>54.5</v>
      </c>
      <c r="G63" s="7">
        <v>100.25</v>
      </c>
      <c r="H63" s="20">
        <f>F63+G63</f>
        <v>154.75</v>
      </c>
      <c r="I63" s="20">
        <v>56.19043999999999</v>
      </c>
      <c r="J63" s="6">
        <v>107.458</v>
      </c>
      <c r="K63" s="20">
        <f>I63+J63</f>
        <v>163.64844</v>
      </c>
      <c r="L63" s="38">
        <f>H63-K63</f>
        <v>-8.898439999999994</v>
      </c>
      <c r="M63" s="22">
        <f>L63/H63</f>
        <v>-0.057502035541195436</v>
      </c>
    </row>
    <row r="64" spans="1:11" ht="19.5">
      <c r="A64" s="18"/>
      <c r="C64" s="19"/>
      <c r="D64" s="19"/>
      <c r="E64" s="19"/>
      <c r="F64" s="20"/>
      <c r="H64" s="20"/>
      <c r="I64" s="20"/>
      <c r="K64" s="20"/>
    </row>
    <row r="65" spans="1:13" ht="19.5" customHeight="1">
      <c r="A65" s="18">
        <v>4</v>
      </c>
      <c r="B65" s="11" t="s">
        <v>43</v>
      </c>
      <c r="F65" s="21">
        <v>58</v>
      </c>
      <c r="G65" s="36">
        <v>0</v>
      </c>
      <c r="H65" s="21">
        <f>F65+G65</f>
        <v>58</v>
      </c>
      <c r="I65" s="21">
        <v>63.006</v>
      </c>
      <c r="J65" s="36">
        <v>0</v>
      </c>
      <c r="K65" s="21">
        <f>I65+J65</f>
        <v>63.006</v>
      </c>
      <c r="L65" s="37">
        <f>H65-K65</f>
        <v>-5.006</v>
      </c>
      <c r="M65" s="22">
        <f>L65/H65</f>
        <v>-0.0863103448275862</v>
      </c>
    </row>
    <row r="66" spans="1:11" ht="20.25" thickBot="1">
      <c r="A66" s="18"/>
      <c r="B66" s="27"/>
      <c r="C66" s="27"/>
      <c r="D66" s="27"/>
      <c r="E66" s="27"/>
      <c r="F66" s="28"/>
      <c r="H66" s="28"/>
      <c r="I66" s="28"/>
      <c r="K66" s="28"/>
    </row>
    <row r="67" spans="1:13" ht="22.5" thickBot="1">
      <c r="A67" s="18"/>
      <c r="B67" s="132" t="s">
        <v>19</v>
      </c>
      <c r="C67" s="133"/>
      <c r="D67" s="44"/>
      <c r="E67" s="44"/>
      <c r="F67" s="45">
        <f aca="true" t="shared" si="10" ref="F67:K67">F26+F18+F11+F65</f>
        <v>7032.712640833333</v>
      </c>
      <c r="G67" s="45">
        <f t="shared" si="10"/>
        <v>2982.75972</v>
      </c>
      <c r="H67" s="45">
        <f t="shared" si="10"/>
        <v>10015.472360833333</v>
      </c>
      <c r="I67" s="45">
        <f t="shared" si="10"/>
        <v>7058.112410000001</v>
      </c>
      <c r="J67" s="45">
        <f t="shared" si="10"/>
        <v>532.651</v>
      </c>
      <c r="K67" s="45">
        <f t="shared" si="10"/>
        <v>9996.16541</v>
      </c>
      <c r="L67" s="45">
        <f>L26+L18+L11+L65-0.001</f>
        <v>19.305950833334666</v>
      </c>
      <c r="M67" s="46">
        <f>L67/H67</f>
        <v>0.0019276126115461939</v>
      </c>
    </row>
    <row r="73" ht="19.5"/>
    <row r="74" ht="19.5"/>
    <row r="75" ht="19.5"/>
  </sheetData>
  <mergeCells count="3">
    <mergeCell ref="L8:L9"/>
    <mergeCell ref="M8:M9"/>
    <mergeCell ref="B67:C67"/>
  </mergeCells>
  <printOptions gridLines="1" horizontalCentered="1"/>
  <pageMargins left="0.25" right="0.25" top="0.5" bottom="0.5" header="0.17" footer="0.35"/>
  <pageSetup fitToHeight="2" fitToWidth="1" horizontalDpi="600" verticalDpi="600" orientation="landscape" paperSize="9" scale="53" r:id="rId3"/>
  <rowBreaks count="1" manualBreakCount="1">
    <brk id="4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R95"/>
  <sheetViews>
    <sheetView showGridLines="0" view="pageBreakPreview" zoomScaleNormal="65" zoomScaleSheetLayoutView="100" workbookViewId="0" topLeftCell="A66">
      <selection activeCell="C97" sqref="C97"/>
    </sheetView>
  </sheetViews>
  <sheetFormatPr defaultColWidth="9.140625" defaultRowHeight="12.75"/>
  <cols>
    <col min="1" max="1" width="6.8515625" style="0" customWidth="1"/>
    <col min="2" max="2" width="9.140625" style="113" customWidth="1"/>
    <col min="3" max="3" width="29.8515625" style="0" customWidth="1"/>
    <col min="4" max="4" width="15.00390625" style="0" hidden="1" customWidth="1"/>
    <col min="5" max="5" width="15.421875" style="0" hidden="1" customWidth="1"/>
    <col min="6" max="6" width="11.57421875" style="0" hidden="1" customWidth="1"/>
    <col min="7" max="7" width="10.57421875" style="0" hidden="1" customWidth="1"/>
    <col min="8" max="8" width="15.28125" style="0" hidden="1" customWidth="1"/>
    <col min="9" max="9" width="15.00390625" style="0" hidden="1" customWidth="1"/>
    <col min="10" max="10" width="11.8515625" style="0" hidden="1" customWidth="1"/>
    <col min="11" max="11" width="15.140625" style="0" hidden="1" customWidth="1"/>
    <col min="12" max="12" width="15.00390625" style="0" customWidth="1"/>
    <col min="13" max="13" width="15.140625" style="0" customWidth="1"/>
    <col min="14" max="14" width="11.57421875" style="0" customWidth="1"/>
    <col min="15" max="15" width="10.57421875" style="0" customWidth="1"/>
  </cols>
  <sheetData>
    <row r="1" spans="1:18" ht="12.75" customHeight="1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09"/>
      <c r="Q1" s="109"/>
      <c r="R1" s="109"/>
    </row>
    <row r="2" spans="1:18" ht="12.75" customHeight="1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09"/>
      <c r="Q2" s="109"/>
      <c r="R2" s="109"/>
    </row>
    <row r="3" spans="1:18" ht="12.75" customHeight="1">
      <c r="A3" s="136" t="s">
        <v>63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09"/>
      <c r="Q3" s="109"/>
      <c r="R3" s="109"/>
    </row>
    <row r="4" ht="13.5" thickBot="1"/>
    <row r="5" spans="1:15" ht="16.5" thickBot="1">
      <c r="A5" s="79" t="s">
        <v>101</v>
      </c>
      <c r="B5" s="81"/>
      <c r="C5" s="79"/>
      <c r="D5" s="80"/>
      <c r="E5" s="80"/>
      <c r="F5" s="80"/>
      <c r="G5" s="80"/>
      <c r="H5" s="80"/>
      <c r="I5" s="80"/>
      <c r="J5" s="80"/>
      <c r="K5" s="80"/>
      <c r="L5" s="80"/>
      <c r="M5" s="81"/>
      <c r="N5" s="81" t="s">
        <v>57</v>
      </c>
      <c r="O5" s="82"/>
    </row>
    <row r="6" spans="1:15" ht="12.75">
      <c r="A6" s="114"/>
      <c r="B6" s="115"/>
      <c r="C6" s="48"/>
      <c r="D6" s="137" t="s">
        <v>50</v>
      </c>
      <c r="E6" s="138"/>
      <c r="F6" s="138"/>
      <c r="G6" s="139"/>
      <c r="H6" s="137" t="s">
        <v>51</v>
      </c>
      <c r="I6" s="138"/>
      <c r="J6" s="138"/>
      <c r="K6" s="139"/>
      <c r="L6" s="137" t="s">
        <v>52</v>
      </c>
      <c r="M6" s="138"/>
      <c r="N6" s="138"/>
      <c r="O6" s="139"/>
    </row>
    <row r="7" spans="1:15" ht="39" thickBot="1">
      <c r="A7" s="134" t="s">
        <v>100</v>
      </c>
      <c r="B7" s="135"/>
      <c r="C7" s="78" t="s">
        <v>1</v>
      </c>
      <c r="D7" s="54" t="s">
        <v>53</v>
      </c>
      <c r="E7" s="55" t="s">
        <v>54</v>
      </c>
      <c r="F7" s="55" t="s">
        <v>55</v>
      </c>
      <c r="G7" s="56" t="s">
        <v>56</v>
      </c>
      <c r="H7" s="54" t="s">
        <v>53</v>
      </c>
      <c r="I7" s="55" t="s">
        <v>54</v>
      </c>
      <c r="J7" s="55" t="s">
        <v>55</v>
      </c>
      <c r="K7" s="56" t="s">
        <v>56</v>
      </c>
      <c r="L7" s="54" t="s">
        <v>53</v>
      </c>
      <c r="M7" s="55" t="s">
        <v>54</v>
      </c>
      <c r="N7" s="55" t="s">
        <v>55</v>
      </c>
      <c r="O7" s="56" t="s">
        <v>56</v>
      </c>
    </row>
    <row r="8" spans="1:15" ht="12.75">
      <c r="A8" s="126" t="s">
        <v>69</v>
      </c>
      <c r="B8" s="117"/>
      <c r="C8" s="50" t="s">
        <v>20</v>
      </c>
      <c r="D8" s="75">
        <f>SUM(D9:D11)</f>
        <v>4950</v>
      </c>
      <c r="E8" s="75">
        <f>SUM(E9:E11)</f>
        <v>5084.083</v>
      </c>
      <c r="F8" s="60">
        <f>SUM(F9:F11)</f>
        <v>-134.0829999999999</v>
      </c>
      <c r="G8" s="90">
        <f>F8/D8</f>
        <v>-0.027087474747474728</v>
      </c>
      <c r="H8" s="65">
        <f>SUM(H9:H11)</f>
        <v>0</v>
      </c>
      <c r="I8" s="66">
        <f>SUM(I9:I11)</f>
        <v>0</v>
      </c>
      <c r="J8" s="66">
        <f>SUM(J9:J11)</f>
        <v>0</v>
      </c>
      <c r="K8" s="67">
        <v>0</v>
      </c>
      <c r="L8" s="75">
        <f>SUM(L9:L11)</f>
        <v>4950</v>
      </c>
      <c r="M8" s="75">
        <f>SUM(M9:M11)</f>
        <v>5084.083</v>
      </c>
      <c r="N8" s="60">
        <f>SUM(N9:N11)</f>
        <v>-134.0829999999999</v>
      </c>
      <c r="O8" s="90">
        <f>N8/L8</f>
        <v>-0.027087474747474728</v>
      </c>
    </row>
    <row r="9" spans="1:15" ht="12.75" hidden="1">
      <c r="A9" s="118"/>
      <c r="B9" s="119">
        <v>1.1</v>
      </c>
      <c r="C9" s="50" t="s">
        <v>21</v>
      </c>
      <c r="D9" s="75">
        <v>1850</v>
      </c>
      <c r="E9" s="76">
        <v>2190.528</v>
      </c>
      <c r="F9" s="61">
        <f>D9-E9</f>
        <v>-340.5279999999998</v>
      </c>
      <c r="G9" s="57">
        <f>F9/D9</f>
        <v>-0.18406918918918908</v>
      </c>
      <c r="H9" s="65">
        <v>0</v>
      </c>
      <c r="I9" s="66">
        <v>0</v>
      </c>
      <c r="J9" s="66">
        <v>0</v>
      </c>
      <c r="K9" s="66">
        <v>0</v>
      </c>
      <c r="L9" s="75">
        <f aca="true" t="shared" si="0" ref="L9:N11">D9+H9</f>
        <v>1850</v>
      </c>
      <c r="M9" s="75">
        <f t="shared" si="0"/>
        <v>2190.528</v>
      </c>
      <c r="N9" s="60">
        <f t="shared" si="0"/>
        <v>-340.5279999999998</v>
      </c>
      <c r="O9" s="57">
        <f>N9/L9</f>
        <v>-0.18406918918918908</v>
      </c>
    </row>
    <row r="10" spans="1:15" ht="12.75" hidden="1">
      <c r="A10" s="118"/>
      <c r="B10" s="119">
        <v>1.2</v>
      </c>
      <c r="C10" s="50" t="s">
        <v>78</v>
      </c>
      <c r="D10" s="75">
        <v>2700</v>
      </c>
      <c r="E10" s="76">
        <v>2431.476</v>
      </c>
      <c r="F10" s="61">
        <f>D10-E10</f>
        <v>268.5239999999999</v>
      </c>
      <c r="G10" s="57">
        <f>F10/D10</f>
        <v>0.0994533333333333</v>
      </c>
      <c r="H10" s="65">
        <v>0</v>
      </c>
      <c r="I10" s="66">
        <v>0</v>
      </c>
      <c r="J10" s="66">
        <v>0</v>
      </c>
      <c r="K10" s="66">
        <v>0</v>
      </c>
      <c r="L10" s="75">
        <f t="shared" si="0"/>
        <v>2700</v>
      </c>
      <c r="M10" s="75">
        <f t="shared" si="0"/>
        <v>2431.476</v>
      </c>
      <c r="N10" s="60">
        <f t="shared" si="0"/>
        <v>268.5239999999999</v>
      </c>
      <c r="O10" s="57">
        <f>N10/L10</f>
        <v>0.0994533333333333</v>
      </c>
    </row>
    <row r="11" spans="1:15" ht="12.75" hidden="1">
      <c r="A11" s="118"/>
      <c r="B11" s="119">
        <v>1.3</v>
      </c>
      <c r="C11" s="50" t="s">
        <v>79</v>
      </c>
      <c r="D11" s="60">
        <v>400</v>
      </c>
      <c r="E11" s="61">
        <v>462.079</v>
      </c>
      <c r="F11" s="61">
        <f>D11-E11</f>
        <v>-62.07900000000001</v>
      </c>
      <c r="G11" s="57">
        <f>F11/D11</f>
        <v>-0.15519750000000002</v>
      </c>
      <c r="H11" s="65">
        <v>0</v>
      </c>
      <c r="I11" s="66">
        <v>0</v>
      </c>
      <c r="J11" s="66">
        <v>0</v>
      </c>
      <c r="K11" s="66">
        <v>0</v>
      </c>
      <c r="L11" s="60">
        <f t="shared" si="0"/>
        <v>400</v>
      </c>
      <c r="M11" s="60">
        <f t="shared" si="0"/>
        <v>462.079</v>
      </c>
      <c r="N11" s="60">
        <f t="shared" si="0"/>
        <v>-62.07900000000001</v>
      </c>
      <c r="O11" s="57">
        <f>N11/L11</f>
        <v>-0.15519750000000002</v>
      </c>
    </row>
    <row r="12" spans="1:15" ht="12.75">
      <c r="A12" s="127"/>
      <c r="B12" s="128"/>
      <c r="C12" s="51"/>
      <c r="D12" s="60"/>
      <c r="E12" s="61"/>
      <c r="F12" s="61"/>
      <c r="G12" s="57"/>
      <c r="H12" s="60"/>
      <c r="I12" s="61"/>
      <c r="J12" s="61"/>
      <c r="K12" s="57"/>
      <c r="L12" s="60"/>
      <c r="M12" s="61"/>
      <c r="N12" s="61"/>
      <c r="O12" s="57"/>
    </row>
    <row r="13" spans="1:15" ht="12.75">
      <c r="A13" s="118" t="s">
        <v>70</v>
      </c>
      <c r="B13" s="119"/>
      <c r="C13" s="51" t="s">
        <v>3</v>
      </c>
      <c r="D13" s="60">
        <f>SUM(D14:D20)</f>
        <v>852.0980000000001</v>
      </c>
      <c r="E13" s="61">
        <f>SUM(E14:E20)</f>
        <v>857.613</v>
      </c>
      <c r="F13" s="61">
        <f>SUM(F14:F20)</f>
        <v>-5.514999999999922</v>
      </c>
      <c r="G13" s="90">
        <f aca="true" t="shared" si="1" ref="G13:G20">F13/D13</f>
        <v>-0.006472260232977805</v>
      </c>
      <c r="H13" s="75">
        <f>SUM(H14:H20)</f>
        <v>2634.018</v>
      </c>
      <c r="I13" s="76">
        <f>SUM(I14:I20)</f>
        <v>2579.547</v>
      </c>
      <c r="J13" s="61">
        <f>SUM(J14:J20)</f>
        <v>54.4710000000001</v>
      </c>
      <c r="K13" s="90">
        <f aca="true" t="shared" si="2" ref="K13:K20">J13/H13</f>
        <v>0.02067981312200604</v>
      </c>
      <c r="L13" s="75">
        <f>SUM(L14:L20)</f>
        <v>3486.116</v>
      </c>
      <c r="M13" s="76">
        <f>SUM(M14:M20)</f>
        <v>3437.16</v>
      </c>
      <c r="N13" s="61">
        <f>SUM(N14:N20)</f>
        <v>48.95600000000019</v>
      </c>
      <c r="O13" s="90">
        <f aca="true" t="shared" si="3" ref="O13:O20">N13/L13</f>
        <v>0.014043135684526902</v>
      </c>
    </row>
    <row r="14" spans="1:15" ht="12.75" hidden="1">
      <c r="A14" s="118"/>
      <c r="B14" s="119">
        <v>2.1</v>
      </c>
      <c r="C14" s="51" t="s">
        <v>4</v>
      </c>
      <c r="D14" s="60">
        <v>706.936</v>
      </c>
      <c r="E14" s="61">
        <v>727.223</v>
      </c>
      <c r="F14" s="61">
        <f aca="true" t="shared" si="4" ref="F14:F20">D14-E14</f>
        <v>-20.28699999999992</v>
      </c>
      <c r="G14" s="57">
        <f t="shared" si="1"/>
        <v>-0.028697081489696265</v>
      </c>
      <c r="H14" s="75">
        <v>2203</v>
      </c>
      <c r="I14" s="76">
        <v>2170.254</v>
      </c>
      <c r="J14" s="61">
        <f aca="true" t="shared" si="5" ref="J14:J20">H14-I14</f>
        <v>32.746000000000095</v>
      </c>
      <c r="K14" s="57">
        <f t="shared" si="2"/>
        <v>0.014864275987290102</v>
      </c>
      <c r="L14" s="75">
        <f aca="true" t="shared" si="6" ref="L14:N20">D14+H14</f>
        <v>2909.936</v>
      </c>
      <c r="M14" s="75">
        <f t="shared" si="6"/>
        <v>2897.477</v>
      </c>
      <c r="N14" s="60">
        <f t="shared" si="6"/>
        <v>12.459000000000174</v>
      </c>
      <c r="O14" s="57">
        <f t="shared" si="3"/>
        <v>0.004281537463366952</v>
      </c>
    </row>
    <row r="15" spans="1:15" ht="12.75" hidden="1">
      <c r="A15" s="118"/>
      <c r="B15" s="119">
        <v>2.2</v>
      </c>
      <c r="C15" s="51" t="s">
        <v>5</v>
      </c>
      <c r="D15" s="60">
        <v>18.5</v>
      </c>
      <c r="E15" s="61">
        <v>14.551</v>
      </c>
      <c r="F15" s="61">
        <f t="shared" si="4"/>
        <v>3.949</v>
      </c>
      <c r="G15" s="57">
        <f t="shared" si="1"/>
        <v>0.21345945945945946</v>
      </c>
      <c r="H15" s="60">
        <v>64</v>
      </c>
      <c r="I15" s="61">
        <v>60.367</v>
      </c>
      <c r="J15" s="61">
        <f t="shared" si="5"/>
        <v>3.6330000000000027</v>
      </c>
      <c r="K15" s="57">
        <f t="shared" si="2"/>
        <v>0.05676562500000004</v>
      </c>
      <c r="L15" s="60">
        <f t="shared" si="6"/>
        <v>82.5</v>
      </c>
      <c r="M15" s="60">
        <f t="shared" si="6"/>
        <v>74.91799999999999</v>
      </c>
      <c r="N15" s="60">
        <f t="shared" si="6"/>
        <v>7.5820000000000025</v>
      </c>
      <c r="O15" s="57">
        <f t="shared" si="3"/>
        <v>0.09190303030303033</v>
      </c>
    </row>
    <row r="16" spans="1:15" ht="12.75" hidden="1">
      <c r="A16" s="118"/>
      <c r="B16" s="119">
        <v>2.3</v>
      </c>
      <c r="C16" s="51" t="s">
        <v>80</v>
      </c>
      <c r="D16" s="60">
        <v>65</v>
      </c>
      <c r="E16" s="61">
        <v>60.705</v>
      </c>
      <c r="F16" s="61">
        <f t="shared" si="4"/>
        <v>4.295000000000002</v>
      </c>
      <c r="G16" s="57">
        <f t="shared" si="1"/>
        <v>0.0660769230769231</v>
      </c>
      <c r="H16" s="60">
        <v>135</v>
      </c>
      <c r="I16" s="61">
        <v>113.187</v>
      </c>
      <c r="J16" s="61">
        <f t="shared" si="5"/>
        <v>21.813000000000002</v>
      </c>
      <c r="K16" s="57">
        <f t="shared" si="2"/>
        <v>0.1615777777777778</v>
      </c>
      <c r="L16" s="60">
        <f t="shared" si="6"/>
        <v>200</v>
      </c>
      <c r="M16" s="60">
        <f t="shared" si="6"/>
        <v>173.892</v>
      </c>
      <c r="N16" s="60">
        <f t="shared" si="6"/>
        <v>26.108000000000004</v>
      </c>
      <c r="O16" s="57">
        <f t="shared" si="3"/>
        <v>0.13054000000000002</v>
      </c>
    </row>
    <row r="17" spans="1:15" ht="12.75" hidden="1">
      <c r="A17" s="118"/>
      <c r="B17" s="119">
        <v>2.4</v>
      </c>
      <c r="C17" s="51" t="s">
        <v>24</v>
      </c>
      <c r="D17" s="60">
        <v>55.162</v>
      </c>
      <c r="E17" s="61">
        <v>50.686</v>
      </c>
      <c r="F17" s="61">
        <f t="shared" si="4"/>
        <v>4.475999999999999</v>
      </c>
      <c r="G17" s="57">
        <f t="shared" si="1"/>
        <v>0.08114281570646457</v>
      </c>
      <c r="H17" s="60">
        <v>219.518</v>
      </c>
      <c r="I17" s="61">
        <v>222.32</v>
      </c>
      <c r="J17" s="61">
        <f t="shared" si="5"/>
        <v>-2.8019999999999925</v>
      </c>
      <c r="K17" s="57">
        <f t="shared" si="2"/>
        <v>-0.01276432912107432</v>
      </c>
      <c r="L17" s="60">
        <f t="shared" si="6"/>
        <v>274.68</v>
      </c>
      <c r="M17" s="60">
        <f t="shared" si="6"/>
        <v>273.006</v>
      </c>
      <c r="N17" s="60">
        <f t="shared" si="6"/>
        <v>1.6740000000000066</v>
      </c>
      <c r="O17" s="57">
        <f t="shared" si="3"/>
        <v>0.006094364351245109</v>
      </c>
    </row>
    <row r="18" spans="1:15" ht="12.75" hidden="1">
      <c r="A18" s="118"/>
      <c r="B18" s="119"/>
      <c r="C18" s="52" t="s">
        <v>58</v>
      </c>
      <c r="D18" s="60"/>
      <c r="E18" s="61"/>
      <c r="F18" s="61">
        <f t="shared" si="4"/>
        <v>0</v>
      </c>
      <c r="G18" s="57" t="e">
        <f t="shared" si="1"/>
        <v>#DIV/0!</v>
      </c>
      <c r="H18" s="60"/>
      <c r="I18" s="61"/>
      <c r="J18" s="61">
        <f t="shared" si="5"/>
        <v>0</v>
      </c>
      <c r="K18" s="57" t="e">
        <f t="shared" si="2"/>
        <v>#DIV/0!</v>
      </c>
      <c r="L18" s="60">
        <f t="shared" si="6"/>
        <v>0</v>
      </c>
      <c r="M18" s="60">
        <f t="shared" si="6"/>
        <v>0</v>
      </c>
      <c r="N18" s="60">
        <f t="shared" si="6"/>
        <v>0</v>
      </c>
      <c r="O18" s="57" t="e">
        <f t="shared" si="3"/>
        <v>#DIV/0!</v>
      </c>
    </row>
    <row r="19" spans="1:15" ht="12.75" hidden="1">
      <c r="A19" s="118"/>
      <c r="B19" s="119"/>
      <c r="C19" s="52" t="s">
        <v>59</v>
      </c>
      <c r="D19" s="60"/>
      <c r="E19" s="61"/>
      <c r="F19" s="61">
        <f t="shared" si="4"/>
        <v>0</v>
      </c>
      <c r="G19" s="57" t="e">
        <f t="shared" si="1"/>
        <v>#DIV/0!</v>
      </c>
      <c r="H19" s="60"/>
      <c r="I19" s="61"/>
      <c r="J19" s="61">
        <f t="shared" si="5"/>
        <v>0</v>
      </c>
      <c r="K19" s="57" t="e">
        <f t="shared" si="2"/>
        <v>#DIV/0!</v>
      </c>
      <c r="L19" s="60">
        <f t="shared" si="6"/>
        <v>0</v>
      </c>
      <c r="M19" s="60">
        <f t="shared" si="6"/>
        <v>0</v>
      </c>
      <c r="N19" s="60">
        <f t="shared" si="6"/>
        <v>0</v>
      </c>
      <c r="O19" s="57" t="e">
        <f t="shared" si="3"/>
        <v>#DIV/0!</v>
      </c>
    </row>
    <row r="20" spans="1:15" ht="12.75" hidden="1">
      <c r="A20" s="118"/>
      <c r="B20" s="119">
        <v>2.5</v>
      </c>
      <c r="C20" s="51" t="s">
        <v>7</v>
      </c>
      <c r="D20" s="60">
        <v>6.5</v>
      </c>
      <c r="E20" s="61">
        <v>4.448</v>
      </c>
      <c r="F20" s="61">
        <f t="shared" si="4"/>
        <v>2.0519999999999996</v>
      </c>
      <c r="G20" s="57">
        <f t="shared" si="1"/>
        <v>0.3156923076923076</v>
      </c>
      <c r="H20" s="60">
        <v>12.5</v>
      </c>
      <c r="I20" s="61">
        <v>13.419</v>
      </c>
      <c r="J20" s="61">
        <f t="shared" si="5"/>
        <v>-0.9190000000000005</v>
      </c>
      <c r="K20" s="57">
        <f t="shared" si="2"/>
        <v>-0.07352000000000004</v>
      </c>
      <c r="L20" s="60">
        <f t="shared" si="6"/>
        <v>19</v>
      </c>
      <c r="M20" s="60">
        <f t="shared" si="6"/>
        <v>17.867</v>
      </c>
      <c r="N20" s="60">
        <f t="shared" si="6"/>
        <v>1.1329999999999991</v>
      </c>
      <c r="O20" s="57">
        <f t="shared" si="3"/>
        <v>0.059631578947368376</v>
      </c>
    </row>
    <row r="21" spans="1:15" ht="12.75">
      <c r="A21" s="127"/>
      <c r="B21" s="128"/>
      <c r="C21" s="52"/>
      <c r="D21" s="60"/>
      <c r="E21" s="61"/>
      <c r="F21" s="61"/>
      <c r="G21" s="57"/>
      <c r="H21" s="60"/>
      <c r="I21" s="61"/>
      <c r="J21" s="61"/>
      <c r="K21" s="57"/>
      <c r="L21" s="60"/>
      <c r="M21" s="61"/>
      <c r="N21" s="61"/>
      <c r="O21" s="57"/>
    </row>
    <row r="22" spans="1:15" ht="12.75">
      <c r="A22" s="118" t="s">
        <v>71</v>
      </c>
      <c r="B22" s="119"/>
      <c r="C22" s="51" t="s">
        <v>8</v>
      </c>
      <c r="D22" s="60">
        <f>D23+D26+D32+D35+D39+D43+D47+D48+D49+D50</f>
        <v>1172.615</v>
      </c>
      <c r="E22" s="61">
        <f>E23+E26+E32+E35+E39+E43+E47+E48+E49+E50</f>
        <v>1053.40961</v>
      </c>
      <c r="F22" s="61">
        <f>F23+F26+F32+F35+F39+F43+F47+F48+F49+F50</f>
        <v>119.20538999999997</v>
      </c>
      <c r="G22" s="90">
        <f aca="true" t="shared" si="7" ref="G22:G50">F22/D22</f>
        <v>0.10165773932620678</v>
      </c>
      <c r="H22" s="60">
        <f>H23+H26+H32+H35+H39+H43+H47+H48+H49+H50</f>
        <v>348.742</v>
      </c>
      <c r="I22" s="61">
        <f>I23+I26+I32+I35+I39+I43+I47+I48+I49+I50</f>
        <v>358.506</v>
      </c>
      <c r="J22" s="61">
        <f>J23+J26+J32+J35+J39+J43+J47+J48+J49+J50</f>
        <v>-9.763999999999989</v>
      </c>
      <c r="K22" s="90">
        <f>J22/H22</f>
        <v>-0.02799777485935158</v>
      </c>
      <c r="L22" s="75">
        <f>L23+L26+L32+L35+L39+L43+L47+L48+L49+L50</f>
        <v>1521.357</v>
      </c>
      <c r="M22" s="76">
        <f>M23+M26+M32+M35+M39+M43+M47+M48+M49+M50</f>
        <v>1411.91561</v>
      </c>
      <c r="N22" s="61">
        <f>N23+N26+N32+N35+N39+N43+N47+N48+N49+N50</f>
        <v>109.44138999999998</v>
      </c>
      <c r="O22" s="90">
        <f aca="true" t="shared" si="8" ref="O22:O50">N22/L22</f>
        <v>0.07193669204532531</v>
      </c>
    </row>
    <row r="23" spans="1:15" ht="12.75" hidden="1">
      <c r="A23" s="118"/>
      <c r="B23" s="119">
        <v>3.1</v>
      </c>
      <c r="C23" s="51" t="s">
        <v>81</v>
      </c>
      <c r="D23" s="60">
        <f>SUM(D24:D25)</f>
        <v>36.5</v>
      </c>
      <c r="E23" s="61">
        <f>SUM(E24:E25)</f>
        <v>28.074</v>
      </c>
      <c r="F23" s="61">
        <f>SUM(F24:F25)</f>
        <v>8.425999999999998</v>
      </c>
      <c r="G23" s="57">
        <f t="shared" si="7"/>
        <v>0.2308493150684931</v>
      </c>
      <c r="H23" s="60">
        <f>SUM(H24:H25)</f>
        <v>115</v>
      </c>
      <c r="I23" s="61">
        <f>SUM(I24:I25)</f>
        <v>124.148</v>
      </c>
      <c r="J23" s="61">
        <f>SUM(J24:J25)</f>
        <v>-9.147999999999998</v>
      </c>
      <c r="K23" s="90">
        <f>J23/H23</f>
        <v>-0.0795478260869565</v>
      </c>
      <c r="L23" s="60">
        <f>SUM(L24:L25)</f>
        <v>151.5</v>
      </c>
      <c r="M23" s="61">
        <f>SUM(M24:M25)</f>
        <v>152.222</v>
      </c>
      <c r="N23" s="61">
        <f>SUM(N24:N25)</f>
        <v>-0.7219999999999995</v>
      </c>
      <c r="O23" s="57">
        <f t="shared" si="8"/>
        <v>-0.004765676567656763</v>
      </c>
    </row>
    <row r="24" spans="1:15" ht="12.75" hidden="1">
      <c r="A24" s="127"/>
      <c r="B24" s="128" t="s">
        <v>73</v>
      </c>
      <c r="C24" s="52" t="s">
        <v>9</v>
      </c>
      <c r="D24" s="63">
        <v>21.5</v>
      </c>
      <c r="E24" s="64">
        <v>13.085</v>
      </c>
      <c r="F24" s="64">
        <f>D24-E24</f>
        <v>8.415</v>
      </c>
      <c r="G24" s="71">
        <f t="shared" si="7"/>
        <v>0.3913953488372093</v>
      </c>
      <c r="H24" s="63">
        <v>9</v>
      </c>
      <c r="I24" s="64">
        <v>8.458</v>
      </c>
      <c r="J24" s="64">
        <f>H24-I24</f>
        <v>0.5419999999999998</v>
      </c>
      <c r="K24" s="71">
        <f>J24/H24</f>
        <v>0.060222222222222205</v>
      </c>
      <c r="L24" s="63">
        <f aca="true" t="shared" si="9" ref="L24:N25">D24+H24</f>
        <v>30.5</v>
      </c>
      <c r="M24" s="64">
        <f t="shared" si="9"/>
        <v>21.543</v>
      </c>
      <c r="N24" s="64">
        <f t="shared" si="9"/>
        <v>8.956999999999999</v>
      </c>
      <c r="O24" s="71">
        <f t="shared" si="8"/>
        <v>0.2936721311475409</v>
      </c>
    </row>
    <row r="25" spans="1:15" ht="12.75" hidden="1">
      <c r="A25" s="127"/>
      <c r="B25" s="128" t="s">
        <v>74</v>
      </c>
      <c r="C25" s="52" t="s">
        <v>82</v>
      </c>
      <c r="D25" s="63">
        <v>15</v>
      </c>
      <c r="E25" s="64">
        <v>14.989</v>
      </c>
      <c r="F25" s="64">
        <f>D25-E25</f>
        <v>0.010999999999999233</v>
      </c>
      <c r="G25" s="71">
        <f t="shared" si="7"/>
        <v>0.0007333333333332822</v>
      </c>
      <c r="H25" s="63">
        <v>106</v>
      </c>
      <c r="I25" s="64">
        <v>115.69</v>
      </c>
      <c r="J25" s="64">
        <f>H25-I25</f>
        <v>-9.689999999999998</v>
      </c>
      <c r="K25" s="71">
        <f>J25/H25</f>
        <v>-0.09141509433962262</v>
      </c>
      <c r="L25" s="63">
        <f t="shared" si="9"/>
        <v>121</v>
      </c>
      <c r="M25" s="64">
        <f t="shared" si="9"/>
        <v>130.679</v>
      </c>
      <c r="N25" s="64">
        <f t="shared" si="9"/>
        <v>-9.678999999999998</v>
      </c>
      <c r="O25" s="71">
        <f t="shared" si="8"/>
        <v>-0.07999173553719006</v>
      </c>
    </row>
    <row r="26" spans="1:15" ht="12.75" hidden="1">
      <c r="A26" s="127"/>
      <c r="B26" s="119">
        <v>3.2</v>
      </c>
      <c r="C26" s="51" t="s">
        <v>83</v>
      </c>
      <c r="D26" s="60">
        <f>SUM(D27:D31)</f>
        <v>330.67</v>
      </c>
      <c r="E26" s="61">
        <f>SUM(E27:E31)</f>
        <v>302.67</v>
      </c>
      <c r="F26" s="61">
        <f>SUM(F27:F31)</f>
        <v>27.999999999999975</v>
      </c>
      <c r="G26" s="57">
        <f t="shared" si="7"/>
        <v>0.08467656576042572</v>
      </c>
      <c r="H26" s="60">
        <f>SUM(H27:H31)</f>
        <v>7.05</v>
      </c>
      <c r="I26" s="61">
        <f>SUM(I27:I31)</f>
        <v>4.377</v>
      </c>
      <c r="J26" s="61">
        <f>SUM(J27:J31)</f>
        <v>2.673</v>
      </c>
      <c r="K26" s="90">
        <f>J26/H26</f>
        <v>0.3791489361702128</v>
      </c>
      <c r="L26" s="60">
        <f>SUM(L27:L31)</f>
        <v>337.72</v>
      </c>
      <c r="M26" s="61">
        <f>SUM(M27:M31)</f>
        <v>307.047</v>
      </c>
      <c r="N26" s="61">
        <f>SUM(N27:N31)</f>
        <v>30.672999999999973</v>
      </c>
      <c r="O26" s="57">
        <f t="shared" si="8"/>
        <v>0.09082375932725326</v>
      </c>
    </row>
    <row r="27" spans="1:15" ht="12.75" hidden="1">
      <c r="A27" s="127"/>
      <c r="B27" s="128" t="s">
        <v>73</v>
      </c>
      <c r="C27" s="52" t="s">
        <v>10</v>
      </c>
      <c r="D27" s="63">
        <v>2.2</v>
      </c>
      <c r="E27" s="64">
        <v>1.827</v>
      </c>
      <c r="F27" s="64">
        <f>D27-E27</f>
        <v>0.3730000000000002</v>
      </c>
      <c r="G27" s="71">
        <f t="shared" si="7"/>
        <v>0.16954545454545464</v>
      </c>
      <c r="H27" s="73">
        <v>0</v>
      </c>
      <c r="I27" s="69">
        <v>0</v>
      </c>
      <c r="J27" s="69">
        <f>H27-I27</f>
        <v>0</v>
      </c>
      <c r="K27" s="70">
        <v>0</v>
      </c>
      <c r="L27" s="63">
        <f aca="true" t="shared" si="10" ref="L27:N31">D27+H27</f>
        <v>2.2</v>
      </c>
      <c r="M27" s="64">
        <f t="shared" si="10"/>
        <v>1.827</v>
      </c>
      <c r="N27" s="64">
        <f t="shared" si="10"/>
        <v>0.3730000000000002</v>
      </c>
      <c r="O27" s="71">
        <f t="shared" si="8"/>
        <v>0.16954545454545464</v>
      </c>
    </row>
    <row r="28" spans="1:15" ht="12.75" hidden="1">
      <c r="A28" s="127"/>
      <c r="B28" s="128" t="s">
        <v>74</v>
      </c>
      <c r="C28" s="52" t="s">
        <v>11</v>
      </c>
      <c r="D28" s="63">
        <v>1.5</v>
      </c>
      <c r="E28" s="64">
        <v>1.95</v>
      </c>
      <c r="F28" s="64">
        <f>D28-E28</f>
        <v>-0.44999999999999996</v>
      </c>
      <c r="G28" s="71">
        <f t="shared" si="7"/>
        <v>-0.3</v>
      </c>
      <c r="H28" s="63">
        <v>1.75</v>
      </c>
      <c r="I28" s="64">
        <v>2.25</v>
      </c>
      <c r="J28" s="64">
        <f>H28-I28</f>
        <v>-0.5</v>
      </c>
      <c r="K28" s="71">
        <f>J28/H28</f>
        <v>-0.2857142857142857</v>
      </c>
      <c r="L28" s="63">
        <f t="shared" si="10"/>
        <v>3.25</v>
      </c>
      <c r="M28" s="64">
        <f t="shared" si="10"/>
        <v>4.2</v>
      </c>
      <c r="N28" s="64">
        <f t="shared" si="10"/>
        <v>-0.95</v>
      </c>
      <c r="O28" s="71">
        <f t="shared" si="8"/>
        <v>-0.29230769230769227</v>
      </c>
    </row>
    <row r="29" spans="1:15" ht="12.75" hidden="1">
      <c r="A29" s="127"/>
      <c r="B29" s="128" t="s">
        <v>75</v>
      </c>
      <c r="C29" s="52" t="s">
        <v>12</v>
      </c>
      <c r="D29" s="63">
        <v>12.65</v>
      </c>
      <c r="E29" s="64">
        <v>17.214</v>
      </c>
      <c r="F29" s="64">
        <f>D29-E29</f>
        <v>-4.563999999999998</v>
      </c>
      <c r="G29" s="71">
        <f t="shared" si="7"/>
        <v>-0.36079051383399197</v>
      </c>
      <c r="H29" s="63">
        <v>3</v>
      </c>
      <c r="I29" s="64">
        <v>1.361</v>
      </c>
      <c r="J29" s="64">
        <f>H29-I29</f>
        <v>1.639</v>
      </c>
      <c r="K29" s="71">
        <f>J29/H29</f>
        <v>0.5463333333333333</v>
      </c>
      <c r="L29" s="63">
        <f t="shared" si="10"/>
        <v>15.65</v>
      </c>
      <c r="M29" s="64">
        <f t="shared" si="10"/>
        <v>18.575</v>
      </c>
      <c r="N29" s="64">
        <f t="shared" si="10"/>
        <v>-2.924999999999998</v>
      </c>
      <c r="O29" s="71">
        <f t="shared" si="8"/>
        <v>-0.18690095846645355</v>
      </c>
    </row>
    <row r="30" spans="1:15" ht="12.75" hidden="1">
      <c r="A30" s="127"/>
      <c r="B30" s="128" t="s">
        <v>76</v>
      </c>
      <c r="C30" s="52" t="s">
        <v>28</v>
      </c>
      <c r="D30" s="63">
        <v>14.32</v>
      </c>
      <c r="E30" s="64">
        <v>11.733</v>
      </c>
      <c r="F30" s="64">
        <f>D30-E30</f>
        <v>2.5869999999999997</v>
      </c>
      <c r="G30" s="71">
        <f t="shared" si="7"/>
        <v>0.18065642458100556</v>
      </c>
      <c r="H30" s="63">
        <v>2.3</v>
      </c>
      <c r="I30" s="64">
        <v>0.766</v>
      </c>
      <c r="J30" s="64">
        <f>H30-I30</f>
        <v>1.5339999999999998</v>
      </c>
      <c r="K30" s="71">
        <f>J30/H30</f>
        <v>0.6669565217391304</v>
      </c>
      <c r="L30" s="63">
        <f t="shared" si="10"/>
        <v>16.62</v>
      </c>
      <c r="M30" s="64">
        <f t="shared" si="10"/>
        <v>12.499</v>
      </c>
      <c r="N30" s="64">
        <f t="shared" si="10"/>
        <v>4.1209999999999996</v>
      </c>
      <c r="O30" s="71">
        <f t="shared" si="8"/>
        <v>0.24795427196149214</v>
      </c>
    </row>
    <row r="31" spans="1:15" ht="12.75" hidden="1">
      <c r="A31" s="127"/>
      <c r="B31" s="128" t="s">
        <v>77</v>
      </c>
      <c r="C31" s="52" t="s">
        <v>84</v>
      </c>
      <c r="D31" s="63">
        <v>300</v>
      </c>
      <c r="E31" s="64">
        <v>269.946</v>
      </c>
      <c r="F31" s="64">
        <f>D31-E31</f>
        <v>30.053999999999974</v>
      </c>
      <c r="G31" s="71">
        <f t="shared" si="7"/>
        <v>0.10017999999999991</v>
      </c>
      <c r="H31" s="68">
        <v>0</v>
      </c>
      <c r="I31" s="69">
        <v>0</v>
      </c>
      <c r="J31" s="69">
        <f>H31-I31</f>
        <v>0</v>
      </c>
      <c r="K31" s="70">
        <v>0</v>
      </c>
      <c r="L31" s="63">
        <f t="shared" si="10"/>
        <v>300</v>
      </c>
      <c r="M31" s="64">
        <f t="shared" si="10"/>
        <v>269.946</v>
      </c>
      <c r="N31" s="64">
        <f t="shared" si="10"/>
        <v>30.053999999999974</v>
      </c>
      <c r="O31" s="71">
        <f t="shared" si="8"/>
        <v>0.10017999999999991</v>
      </c>
    </row>
    <row r="32" spans="1:15" ht="12.75" hidden="1">
      <c r="A32" s="127"/>
      <c r="B32" s="119">
        <v>3.3</v>
      </c>
      <c r="C32" s="51" t="s">
        <v>85</v>
      </c>
      <c r="D32" s="60">
        <f>SUM(D33:D34)</f>
        <v>7.2</v>
      </c>
      <c r="E32" s="61">
        <f>SUM(E33:E34)</f>
        <v>10.219000000000001</v>
      </c>
      <c r="F32" s="61">
        <f>SUM(F33:F34)</f>
        <v>-3.019</v>
      </c>
      <c r="G32" s="57">
        <f t="shared" si="7"/>
        <v>-0.41930555555555554</v>
      </c>
      <c r="H32" s="60">
        <f>SUM(H33:H34)</f>
        <v>8.5</v>
      </c>
      <c r="I32" s="61">
        <f>SUM(I33:I34)</f>
        <v>5.039</v>
      </c>
      <c r="J32" s="61">
        <f>SUM(J33:J34)</f>
        <v>3.4610000000000003</v>
      </c>
      <c r="K32" s="90">
        <f>J32/H32</f>
        <v>0.4071764705882353</v>
      </c>
      <c r="L32" s="60">
        <f>SUM(L33:L34)</f>
        <v>15.7</v>
      </c>
      <c r="M32" s="61">
        <f>SUM(M33:M34)</f>
        <v>15.258</v>
      </c>
      <c r="N32" s="61">
        <f>SUM(N33:N34)</f>
        <v>0.44200000000000017</v>
      </c>
      <c r="O32" s="57">
        <f t="shared" si="8"/>
        <v>0.02815286624203823</v>
      </c>
    </row>
    <row r="33" spans="1:15" ht="12.75" hidden="1">
      <c r="A33" s="127"/>
      <c r="B33" s="128" t="s">
        <v>73</v>
      </c>
      <c r="C33" s="52" t="s">
        <v>86</v>
      </c>
      <c r="D33" s="63">
        <v>2.7</v>
      </c>
      <c r="E33" s="64">
        <v>3.192</v>
      </c>
      <c r="F33" s="64">
        <f>D33-E33</f>
        <v>-0.492</v>
      </c>
      <c r="G33" s="71">
        <f t="shared" si="7"/>
        <v>-0.1822222222222222</v>
      </c>
      <c r="H33" s="63">
        <v>8.5</v>
      </c>
      <c r="I33" s="64">
        <v>5.039</v>
      </c>
      <c r="J33" s="64">
        <f>H33-I33</f>
        <v>3.4610000000000003</v>
      </c>
      <c r="K33" s="71">
        <f>J33/H33</f>
        <v>0.4071764705882353</v>
      </c>
      <c r="L33" s="63">
        <f aca="true" t="shared" si="11" ref="L33:N34">D33+H33</f>
        <v>11.2</v>
      </c>
      <c r="M33" s="64">
        <f t="shared" si="11"/>
        <v>8.231</v>
      </c>
      <c r="N33" s="64">
        <f t="shared" si="11"/>
        <v>2.9690000000000003</v>
      </c>
      <c r="O33" s="71">
        <f t="shared" si="8"/>
        <v>0.26508928571428575</v>
      </c>
    </row>
    <row r="34" spans="1:15" ht="12.75" hidden="1">
      <c r="A34" s="127"/>
      <c r="B34" s="128" t="s">
        <v>74</v>
      </c>
      <c r="C34" s="52" t="s">
        <v>31</v>
      </c>
      <c r="D34" s="63">
        <v>4.5</v>
      </c>
      <c r="E34" s="64">
        <v>7.027</v>
      </c>
      <c r="F34" s="64">
        <f>D34-E34</f>
        <v>-2.527</v>
      </c>
      <c r="G34" s="71">
        <f t="shared" si="7"/>
        <v>-0.5615555555555556</v>
      </c>
      <c r="H34" s="68">
        <v>0</v>
      </c>
      <c r="I34" s="69">
        <v>0</v>
      </c>
      <c r="J34" s="69">
        <f>H34-I34</f>
        <v>0</v>
      </c>
      <c r="K34" s="72">
        <v>0</v>
      </c>
      <c r="L34" s="63">
        <f t="shared" si="11"/>
        <v>4.5</v>
      </c>
      <c r="M34" s="64">
        <f t="shared" si="11"/>
        <v>7.027</v>
      </c>
      <c r="N34" s="64">
        <f t="shared" si="11"/>
        <v>-2.527</v>
      </c>
      <c r="O34" s="71">
        <f t="shared" si="8"/>
        <v>-0.5615555555555556</v>
      </c>
    </row>
    <row r="35" spans="1:15" ht="12.75" hidden="1">
      <c r="A35" s="127"/>
      <c r="B35" s="119">
        <v>3.4</v>
      </c>
      <c r="C35" s="51" t="s">
        <v>87</v>
      </c>
      <c r="D35" s="60">
        <f>SUM(D36:D38)</f>
        <v>457</v>
      </c>
      <c r="E35" s="61">
        <f>SUM(E36:E38)</f>
        <v>405.39</v>
      </c>
      <c r="F35" s="61">
        <f>SUM(F36:F38)</f>
        <v>51.60999999999998</v>
      </c>
      <c r="G35" s="57">
        <f t="shared" si="7"/>
        <v>0.11293216630196931</v>
      </c>
      <c r="H35" s="60">
        <f>SUM(H36:H38)</f>
        <v>68</v>
      </c>
      <c r="I35" s="61">
        <f>SUM(I36:I38)</f>
        <v>67.326</v>
      </c>
      <c r="J35" s="61">
        <f>SUM(J36:J38)</f>
        <v>0.6740000000000044</v>
      </c>
      <c r="K35" s="90">
        <f>J35/H35</f>
        <v>0.009911764705882417</v>
      </c>
      <c r="L35" s="60">
        <f>SUM(L36:L38)</f>
        <v>525</v>
      </c>
      <c r="M35" s="61">
        <f>SUM(M36:M38)</f>
        <v>472.716</v>
      </c>
      <c r="N35" s="61">
        <f>SUM(N36:N38)</f>
        <v>52.283999999999985</v>
      </c>
      <c r="O35" s="57">
        <f t="shared" si="8"/>
        <v>0.0995885714285714</v>
      </c>
    </row>
    <row r="36" spans="1:15" ht="12.75" hidden="1">
      <c r="A36" s="127"/>
      <c r="B36" s="128" t="s">
        <v>73</v>
      </c>
      <c r="C36" s="52" t="s">
        <v>88</v>
      </c>
      <c r="D36" s="63">
        <v>366</v>
      </c>
      <c r="E36" s="64">
        <v>319.922</v>
      </c>
      <c r="F36" s="64">
        <f>D36-E36</f>
        <v>46.077999999999975</v>
      </c>
      <c r="G36" s="71">
        <f t="shared" si="7"/>
        <v>0.12589617486338792</v>
      </c>
      <c r="H36" s="63">
        <v>65</v>
      </c>
      <c r="I36" s="64">
        <v>64.261</v>
      </c>
      <c r="J36" s="64">
        <f>H36-I36</f>
        <v>0.7390000000000043</v>
      </c>
      <c r="K36" s="71">
        <f>J36/H36</f>
        <v>0.011369230769230836</v>
      </c>
      <c r="L36" s="63">
        <f aca="true" t="shared" si="12" ref="L36:N38">D36+H36</f>
        <v>431</v>
      </c>
      <c r="M36" s="64">
        <f t="shared" si="12"/>
        <v>384.183</v>
      </c>
      <c r="N36" s="64">
        <f t="shared" si="12"/>
        <v>46.81699999999998</v>
      </c>
      <c r="O36" s="71">
        <f t="shared" si="8"/>
        <v>0.10862412993039439</v>
      </c>
    </row>
    <row r="37" spans="1:15" ht="12.75" hidden="1">
      <c r="A37" s="127"/>
      <c r="B37" s="128" t="s">
        <v>74</v>
      </c>
      <c r="C37" s="52" t="s">
        <v>15</v>
      </c>
      <c r="D37" s="63">
        <v>16</v>
      </c>
      <c r="E37" s="64">
        <v>15.481</v>
      </c>
      <c r="F37" s="64">
        <f>D37-E37</f>
        <v>0.5190000000000001</v>
      </c>
      <c r="G37" s="71">
        <f t="shared" si="7"/>
        <v>0.03243750000000001</v>
      </c>
      <c r="H37" s="63">
        <v>3</v>
      </c>
      <c r="I37" s="64">
        <v>3.065</v>
      </c>
      <c r="J37" s="64">
        <f>H37-I37</f>
        <v>-0.06499999999999995</v>
      </c>
      <c r="K37" s="71">
        <f>J37/H37</f>
        <v>-0.02166666666666665</v>
      </c>
      <c r="L37" s="63">
        <f t="shared" si="12"/>
        <v>19</v>
      </c>
      <c r="M37" s="64">
        <f t="shared" si="12"/>
        <v>18.546</v>
      </c>
      <c r="N37" s="64">
        <f t="shared" si="12"/>
        <v>0.4540000000000002</v>
      </c>
      <c r="O37" s="71">
        <f t="shared" si="8"/>
        <v>0.023894736842105274</v>
      </c>
    </row>
    <row r="38" spans="1:15" ht="12.75" hidden="1">
      <c r="A38" s="127"/>
      <c r="B38" s="128" t="s">
        <v>75</v>
      </c>
      <c r="C38" s="52" t="s">
        <v>33</v>
      </c>
      <c r="D38" s="63">
        <v>75</v>
      </c>
      <c r="E38" s="64">
        <v>69.987</v>
      </c>
      <c r="F38" s="64">
        <f>D38-E38</f>
        <v>5.013000000000005</v>
      </c>
      <c r="G38" s="71">
        <f t="shared" si="7"/>
        <v>0.06684000000000007</v>
      </c>
      <c r="H38" s="68">
        <v>0</v>
      </c>
      <c r="I38" s="69">
        <v>0</v>
      </c>
      <c r="J38" s="69">
        <f>H38-I38</f>
        <v>0</v>
      </c>
      <c r="K38" s="70">
        <v>0</v>
      </c>
      <c r="L38" s="63">
        <f t="shared" si="12"/>
        <v>75</v>
      </c>
      <c r="M38" s="64">
        <f t="shared" si="12"/>
        <v>69.987</v>
      </c>
      <c r="N38" s="64">
        <f t="shared" si="12"/>
        <v>5.013000000000005</v>
      </c>
      <c r="O38" s="71">
        <f t="shared" si="8"/>
        <v>0.06684000000000007</v>
      </c>
    </row>
    <row r="39" spans="1:15" ht="12.75" hidden="1">
      <c r="A39" s="127"/>
      <c r="B39" s="119">
        <v>3.5</v>
      </c>
      <c r="C39" s="51" t="s">
        <v>89</v>
      </c>
      <c r="D39" s="60">
        <f>SUM(D40:D42)</f>
        <v>59.95</v>
      </c>
      <c r="E39" s="61">
        <f>SUM(E40:E42)</f>
        <v>54.62261</v>
      </c>
      <c r="F39" s="61">
        <f>SUM(F40:F42)</f>
        <v>5.327390000000002</v>
      </c>
      <c r="G39" s="57">
        <f t="shared" si="7"/>
        <v>0.08886388657214349</v>
      </c>
      <c r="H39" s="60">
        <f>SUM(H40:H42)</f>
        <v>19.6</v>
      </c>
      <c r="I39" s="61">
        <f>SUM(I40:I42)</f>
        <v>21.71</v>
      </c>
      <c r="J39" s="61">
        <f>SUM(J40:J42)</f>
        <v>-2.1099999999999994</v>
      </c>
      <c r="K39" s="90">
        <f aca="true" t="shared" si="13" ref="K39:K44">J39/H39</f>
        <v>-0.10765306122448975</v>
      </c>
      <c r="L39" s="60">
        <f>SUM(L40:L42)</f>
        <v>79.55</v>
      </c>
      <c r="M39" s="61">
        <f>SUM(M40:M42)</f>
        <v>76.33261</v>
      </c>
      <c r="N39" s="61">
        <f>SUM(N40:N42)</f>
        <v>3.2173900000000026</v>
      </c>
      <c r="O39" s="57">
        <f t="shared" si="8"/>
        <v>0.04044487743557514</v>
      </c>
    </row>
    <row r="40" spans="1:15" ht="12.75" hidden="1">
      <c r="A40" s="127"/>
      <c r="B40" s="128" t="s">
        <v>73</v>
      </c>
      <c r="C40" s="52" t="s">
        <v>90</v>
      </c>
      <c r="D40" s="63">
        <v>18.6</v>
      </c>
      <c r="E40" s="64">
        <v>17.6524</v>
      </c>
      <c r="F40" s="64">
        <f>D40-E40</f>
        <v>0.9476000000000013</v>
      </c>
      <c r="G40" s="71">
        <f t="shared" si="7"/>
        <v>0.05094623655913985</v>
      </c>
      <c r="H40" s="63">
        <v>5</v>
      </c>
      <c r="I40" s="64">
        <v>4.947</v>
      </c>
      <c r="J40" s="64">
        <f>H40-I40</f>
        <v>0.052999999999999936</v>
      </c>
      <c r="K40" s="71">
        <f t="shared" si="13"/>
        <v>0.010599999999999988</v>
      </c>
      <c r="L40" s="63">
        <f aca="true" t="shared" si="14" ref="L40:N42">D40+H40</f>
        <v>23.6</v>
      </c>
      <c r="M40" s="64">
        <f t="shared" si="14"/>
        <v>22.5994</v>
      </c>
      <c r="N40" s="64">
        <f t="shared" si="14"/>
        <v>1.0006000000000013</v>
      </c>
      <c r="O40" s="71">
        <f t="shared" si="8"/>
        <v>0.04239830508474581</v>
      </c>
    </row>
    <row r="41" spans="1:15" ht="12.75" hidden="1">
      <c r="A41" s="127"/>
      <c r="B41" s="128" t="s">
        <v>74</v>
      </c>
      <c r="C41" s="52" t="s">
        <v>16</v>
      </c>
      <c r="D41" s="63">
        <v>34.5</v>
      </c>
      <c r="E41" s="64">
        <v>29.851</v>
      </c>
      <c r="F41" s="64">
        <f>D41-E41</f>
        <v>4.649000000000001</v>
      </c>
      <c r="G41" s="71">
        <f t="shared" si="7"/>
        <v>0.13475362318840584</v>
      </c>
      <c r="H41" s="63">
        <v>9</v>
      </c>
      <c r="I41" s="64">
        <v>11.53</v>
      </c>
      <c r="J41" s="64">
        <f>H41-I41</f>
        <v>-2.5299999999999994</v>
      </c>
      <c r="K41" s="71">
        <f t="shared" si="13"/>
        <v>-0.28111111111111103</v>
      </c>
      <c r="L41" s="63">
        <f t="shared" si="14"/>
        <v>43.5</v>
      </c>
      <c r="M41" s="64">
        <f t="shared" si="14"/>
        <v>41.381</v>
      </c>
      <c r="N41" s="64">
        <f t="shared" si="14"/>
        <v>2.1190000000000015</v>
      </c>
      <c r="O41" s="71">
        <f t="shared" si="8"/>
        <v>0.04871264367816096</v>
      </c>
    </row>
    <row r="42" spans="1:15" ht="12.75" hidden="1">
      <c r="A42" s="127"/>
      <c r="B42" s="128" t="s">
        <v>75</v>
      </c>
      <c r="C42" s="52" t="s">
        <v>17</v>
      </c>
      <c r="D42" s="63">
        <v>6.85</v>
      </c>
      <c r="E42" s="64">
        <v>7.11921</v>
      </c>
      <c r="F42" s="64">
        <f>D42-E42</f>
        <v>-0.26921000000000017</v>
      </c>
      <c r="G42" s="71">
        <f t="shared" si="7"/>
        <v>-0.039300729927007325</v>
      </c>
      <c r="H42" s="63">
        <v>5.6</v>
      </c>
      <c r="I42" s="64">
        <v>5.233</v>
      </c>
      <c r="J42" s="64">
        <f>H42-I42</f>
        <v>0.367</v>
      </c>
      <c r="K42" s="71">
        <f t="shared" si="13"/>
        <v>0.0655357142857143</v>
      </c>
      <c r="L42" s="63">
        <f t="shared" si="14"/>
        <v>12.45</v>
      </c>
      <c r="M42" s="64">
        <f t="shared" si="14"/>
        <v>12.35221</v>
      </c>
      <c r="N42" s="64">
        <f t="shared" si="14"/>
        <v>0.09778999999999982</v>
      </c>
      <c r="O42" s="71">
        <f t="shared" si="8"/>
        <v>0.007854618473895568</v>
      </c>
    </row>
    <row r="43" spans="1:15" ht="12.75" hidden="1">
      <c r="A43" s="127"/>
      <c r="B43" s="119">
        <v>3.6</v>
      </c>
      <c r="C43" s="51" t="s">
        <v>91</v>
      </c>
      <c r="D43" s="60">
        <f>SUM(D44:D46)</f>
        <v>91.38</v>
      </c>
      <c r="E43" s="61">
        <f>SUM(E44:E46)</f>
        <v>68.584</v>
      </c>
      <c r="F43" s="61">
        <f>SUM(F44:F46)</f>
        <v>22.796</v>
      </c>
      <c r="G43" s="57">
        <f t="shared" si="7"/>
        <v>0.24946377763186695</v>
      </c>
      <c r="H43" s="60">
        <f>SUM(H44:H46)</f>
        <v>12.5</v>
      </c>
      <c r="I43" s="61">
        <f>SUM(I44:I46)</f>
        <v>11.815</v>
      </c>
      <c r="J43" s="61">
        <f>SUM(J44:J46)</f>
        <v>0.6850000000000005</v>
      </c>
      <c r="K43" s="90">
        <f t="shared" si="13"/>
        <v>0.05480000000000004</v>
      </c>
      <c r="L43" s="60">
        <f>SUM(L44:L46)</f>
        <v>103.88</v>
      </c>
      <c r="M43" s="61">
        <f>SUM(M44:M46)</f>
        <v>80.399</v>
      </c>
      <c r="N43" s="61">
        <f>SUM(N44:N46)</f>
        <v>23.481</v>
      </c>
      <c r="O43" s="57">
        <f t="shared" si="8"/>
        <v>0.2260396611474779</v>
      </c>
    </row>
    <row r="44" spans="1:15" ht="12.75" hidden="1">
      <c r="A44" s="127"/>
      <c r="B44" s="128" t="s">
        <v>73</v>
      </c>
      <c r="C44" s="52" t="s">
        <v>92</v>
      </c>
      <c r="D44" s="63">
        <v>28.22</v>
      </c>
      <c r="E44" s="64">
        <v>23.973</v>
      </c>
      <c r="F44" s="64">
        <f aca="true" t="shared" si="15" ref="F44:F50">D44-E44</f>
        <v>4.247</v>
      </c>
      <c r="G44" s="71">
        <f t="shared" si="7"/>
        <v>0.15049610205527994</v>
      </c>
      <c r="H44" s="63">
        <v>12.5</v>
      </c>
      <c r="I44" s="64">
        <v>11.815</v>
      </c>
      <c r="J44" s="64">
        <f aca="true" t="shared" si="16" ref="J44:J50">H44-I44</f>
        <v>0.6850000000000005</v>
      </c>
      <c r="K44" s="71">
        <f t="shared" si="13"/>
        <v>0.05480000000000004</v>
      </c>
      <c r="L44" s="63">
        <f aca="true" t="shared" si="17" ref="L44:N50">D44+H44</f>
        <v>40.72</v>
      </c>
      <c r="M44" s="64">
        <f t="shared" si="17"/>
        <v>35.788</v>
      </c>
      <c r="N44" s="64">
        <f t="shared" si="17"/>
        <v>4.932</v>
      </c>
      <c r="O44" s="71">
        <f t="shared" si="8"/>
        <v>0.12111984282907663</v>
      </c>
    </row>
    <row r="45" spans="1:15" ht="12.75" hidden="1">
      <c r="A45" s="127"/>
      <c r="B45" s="128" t="s">
        <v>74</v>
      </c>
      <c r="C45" s="52" t="s">
        <v>93</v>
      </c>
      <c r="D45" s="63">
        <v>36</v>
      </c>
      <c r="E45" s="64">
        <v>29.681</v>
      </c>
      <c r="F45" s="64">
        <f t="shared" si="15"/>
        <v>6.318999999999999</v>
      </c>
      <c r="G45" s="71">
        <f t="shared" si="7"/>
        <v>0.17552777777777775</v>
      </c>
      <c r="H45" s="68">
        <v>0</v>
      </c>
      <c r="I45" s="69">
        <v>0</v>
      </c>
      <c r="J45" s="69">
        <f t="shared" si="16"/>
        <v>0</v>
      </c>
      <c r="K45" s="70">
        <v>0</v>
      </c>
      <c r="L45" s="63">
        <f t="shared" si="17"/>
        <v>36</v>
      </c>
      <c r="M45" s="64">
        <f t="shared" si="17"/>
        <v>29.681</v>
      </c>
      <c r="N45" s="64">
        <f t="shared" si="17"/>
        <v>6.318999999999999</v>
      </c>
      <c r="O45" s="71">
        <f t="shared" si="8"/>
        <v>0.17552777777777775</v>
      </c>
    </row>
    <row r="46" spans="1:15" ht="12.75" hidden="1">
      <c r="A46" s="127"/>
      <c r="B46" s="128" t="s">
        <v>75</v>
      </c>
      <c r="C46" s="52" t="s">
        <v>94</v>
      </c>
      <c r="D46" s="63">
        <v>27.16</v>
      </c>
      <c r="E46" s="64">
        <v>14.93</v>
      </c>
      <c r="F46" s="64">
        <f t="shared" si="15"/>
        <v>12.23</v>
      </c>
      <c r="G46" s="71">
        <f t="shared" si="7"/>
        <v>0.45029455081001474</v>
      </c>
      <c r="H46" s="68">
        <v>0</v>
      </c>
      <c r="I46" s="69">
        <v>0</v>
      </c>
      <c r="J46" s="69">
        <f t="shared" si="16"/>
        <v>0</v>
      </c>
      <c r="K46" s="70">
        <v>0</v>
      </c>
      <c r="L46" s="63">
        <f t="shared" si="17"/>
        <v>27.16</v>
      </c>
      <c r="M46" s="64">
        <f t="shared" si="17"/>
        <v>14.93</v>
      </c>
      <c r="N46" s="64">
        <f t="shared" si="17"/>
        <v>12.23</v>
      </c>
      <c r="O46" s="71">
        <f t="shared" si="8"/>
        <v>0.45029455081001474</v>
      </c>
    </row>
    <row r="47" spans="1:15" ht="12.75" hidden="1">
      <c r="A47" s="127"/>
      <c r="B47" s="119">
        <v>3.7</v>
      </c>
      <c r="C47" s="51" t="s">
        <v>95</v>
      </c>
      <c r="D47" s="60">
        <v>80.09</v>
      </c>
      <c r="E47" s="61">
        <v>76.644</v>
      </c>
      <c r="F47" s="61">
        <f t="shared" si="15"/>
        <v>3.445999999999998</v>
      </c>
      <c r="G47" s="57">
        <f t="shared" si="7"/>
        <v>0.04302659508053437</v>
      </c>
      <c r="H47" s="65">
        <v>0</v>
      </c>
      <c r="I47" s="66">
        <v>0</v>
      </c>
      <c r="J47" s="66">
        <f t="shared" si="16"/>
        <v>0</v>
      </c>
      <c r="K47" s="67">
        <v>0</v>
      </c>
      <c r="L47" s="60">
        <f t="shared" si="17"/>
        <v>80.09</v>
      </c>
      <c r="M47" s="60">
        <f t="shared" si="17"/>
        <v>76.644</v>
      </c>
      <c r="N47" s="60">
        <f t="shared" si="17"/>
        <v>3.445999999999998</v>
      </c>
      <c r="O47" s="57">
        <f t="shared" si="8"/>
        <v>0.04302659508053437</v>
      </c>
    </row>
    <row r="48" spans="1:15" ht="12.75" hidden="1">
      <c r="A48" s="127"/>
      <c r="B48" s="119">
        <v>3.8</v>
      </c>
      <c r="C48" s="51" t="s">
        <v>96</v>
      </c>
      <c r="D48" s="60">
        <v>6.425</v>
      </c>
      <c r="E48" s="61">
        <v>4.031</v>
      </c>
      <c r="F48" s="61">
        <f t="shared" si="15"/>
        <v>2.394</v>
      </c>
      <c r="G48" s="57">
        <f t="shared" si="7"/>
        <v>0.3726070038910506</v>
      </c>
      <c r="H48" s="60">
        <v>6.842</v>
      </c>
      <c r="I48" s="61">
        <v>6.882</v>
      </c>
      <c r="J48" s="61">
        <f t="shared" si="16"/>
        <v>-0.040000000000000036</v>
      </c>
      <c r="K48" s="90">
        <f>J48/H48</f>
        <v>-0.00584624378836598</v>
      </c>
      <c r="L48" s="60">
        <f t="shared" si="17"/>
        <v>13.267</v>
      </c>
      <c r="M48" s="60">
        <f t="shared" si="17"/>
        <v>10.913</v>
      </c>
      <c r="N48" s="60">
        <f t="shared" si="17"/>
        <v>2.354</v>
      </c>
      <c r="O48" s="57">
        <f t="shared" si="8"/>
        <v>0.17743272782090905</v>
      </c>
    </row>
    <row r="49" spans="1:15" ht="12.75" hidden="1">
      <c r="A49" s="127"/>
      <c r="B49" s="119">
        <v>3.9</v>
      </c>
      <c r="C49" s="51" t="s">
        <v>97</v>
      </c>
      <c r="D49" s="60">
        <v>48.9</v>
      </c>
      <c r="E49" s="61">
        <v>46.985</v>
      </c>
      <c r="F49" s="61">
        <f t="shared" si="15"/>
        <v>1.9149999999999991</v>
      </c>
      <c r="G49" s="57">
        <f t="shared" si="7"/>
        <v>0.039161554192229026</v>
      </c>
      <c r="H49" s="60">
        <v>11</v>
      </c>
      <c r="I49" s="61">
        <v>9.751</v>
      </c>
      <c r="J49" s="61">
        <f t="shared" si="16"/>
        <v>1.2490000000000006</v>
      </c>
      <c r="K49" s="90">
        <f>J49/H49</f>
        <v>0.1135454545454546</v>
      </c>
      <c r="L49" s="60">
        <f t="shared" si="17"/>
        <v>59.9</v>
      </c>
      <c r="M49" s="60">
        <f t="shared" si="17"/>
        <v>56.736</v>
      </c>
      <c r="N49" s="60">
        <f t="shared" si="17"/>
        <v>3.1639999999999997</v>
      </c>
      <c r="O49" s="57">
        <f t="shared" si="8"/>
        <v>0.05282136894824707</v>
      </c>
    </row>
    <row r="50" spans="1:15" ht="12.75" hidden="1">
      <c r="A50" s="127"/>
      <c r="B50" s="123">
        <v>3.1</v>
      </c>
      <c r="C50" s="51" t="s">
        <v>98</v>
      </c>
      <c r="D50" s="60">
        <v>54.5</v>
      </c>
      <c r="E50" s="61">
        <v>56.19</v>
      </c>
      <c r="F50" s="61">
        <f t="shared" si="15"/>
        <v>-1.6899999999999977</v>
      </c>
      <c r="G50" s="57">
        <f t="shared" si="7"/>
        <v>-0.031009174311926565</v>
      </c>
      <c r="H50" s="60">
        <v>100.25</v>
      </c>
      <c r="I50" s="61">
        <v>107.458</v>
      </c>
      <c r="J50" s="61">
        <f t="shared" si="16"/>
        <v>-7.207999999999998</v>
      </c>
      <c r="K50" s="90">
        <f>J50/H50</f>
        <v>-0.07190024937655859</v>
      </c>
      <c r="L50" s="60">
        <f t="shared" si="17"/>
        <v>154.75</v>
      </c>
      <c r="M50" s="60">
        <f t="shared" si="17"/>
        <v>163.648</v>
      </c>
      <c r="N50" s="60">
        <f t="shared" si="17"/>
        <v>-8.897999999999996</v>
      </c>
      <c r="O50" s="57">
        <f t="shared" si="8"/>
        <v>-0.05749919224555733</v>
      </c>
    </row>
    <row r="51" spans="1:15" ht="12.75">
      <c r="A51" s="127"/>
      <c r="B51" s="128"/>
      <c r="C51" s="52"/>
      <c r="D51" s="60"/>
      <c r="E51" s="61"/>
      <c r="F51" s="61"/>
      <c r="G51" s="57"/>
      <c r="H51" s="60"/>
      <c r="I51" s="61"/>
      <c r="J51" s="61"/>
      <c r="K51" s="57"/>
      <c r="L51" s="60"/>
      <c r="M51" s="61"/>
      <c r="N51" s="61"/>
      <c r="O51" s="57"/>
    </row>
    <row r="52" spans="1:15" ht="12.75">
      <c r="A52" s="118" t="s">
        <v>72</v>
      </c>
      <c r="B52" s="128"/>
      <c r="C52" s="51" t="s">
        <v>99</v>
      </c>
      <c r="D52" s="60">
        <v>58</v>
      </c>
      <c r="E52" s="61">
        <v>63.006</v>
      </c>
      <c r="F52" s="61">
        <f>D52-E52</f>
        <v>-5.006</v>
      </c>
      <c r="G52" s="90">
        <f>F52/D52</f>
        <v>-0.0863103448275862</v>
      </c>
      <c r="H52" s="65">
        <v>0</v>
      </c>
      <c r="I52" s="66">
        <v>0</v>
      </c>
      <c r="J52" s="66">
        <f>H52-I52</f>
        <v>0</v>
      </c>
      <c r="K52" s="67">
        <v>0</v>
      </c>
      <c r="L52" s="60">
        <f>D52+H52</f>
        <v>58</v>
      </c>
      <c r="M52" s="60">
        <f>E52+I52</f>
        <v>63.006</v>
      </c>
      <c r="N52" s="60">
        <f>F52+J52</f>
        <v>-5.006</v>
      </c>
      <c r="O52" s="90">
        <f>N52/L52</f>
        <v>-0.0863103448275862</v>
      </c>
    </row>
    <row r="53" spans="1:15" ht="13.5" thickBot="1">
      <c r="A53" s="120"/>
      <c r="B53" s="121"/>
      <c r="C53" s="53"/>
      <c r="D53" s="60"/>
      <c r="E53" s="61"/>
      <c r="F53" s="61"/>
      <c r="G53" s="57"/>
      <c r="H53" s="60"/>
      <c r="I53" s="61"/>
      <c r="J53" s="61"/>
      <c r="K53" s="57"/>
      <c r="L53" s="60"/>
      <c r="M53" s="61"/>
      <c r="N53" s="61"/>
      <c r="O53" s="57"/>
    </row>
    <row r="54" spans="1:15" ht="13.5" thickBot="1">
      <c r="A54" s="125"/>
      <c r="B54" s="81"/>
      <c r="C54" s="102" t="s">
        <v>60</v>
      </c>
      <c r="D54" s="83">
        <f>D8+D13+D22+D52</f>
        <v>7032.713</v>
      </c>
      <c r="E54" s="84">
        <f>E8+E13+E22+E52</f>
        <v>7058.11161</v>
      </c>
      <c r="F54" s="85">
        <f>F8+F13+F22+F52</f>
        <v>-25.398609999999877</v>
      </c>
      <c r="G54" s="86">
        <f>F54/D54</f>
        <v>-0.0036114953077140896</v>
      </c>
      <c r="H54" s="83">
        <f>H8+H13+H22+H52</f>
        <v>2982.76</v>
      </c>
      <c r="I54" s="83">
        <f>I8+I13+I22+I52</f>
        <v>2938.053</v>
      </c>
      <c r="J54" s="83">
        <f>J8+J13+J22+J52</f>
        <v>44.707000000000114</v>
      </c>
      <c r="K54" s="86">
        <f>J54/H54</f>
        <v>0.01498846705735631</v>
      </c>
      <c r="L54" s="83">
        <f>L8+L13+L22+L52</f>
        <v>10015.473</v>
      </c>
      <c r="M54" s="83">
        <f>M8+M13+M22+M52</f>
        <v>9996.164609999998</v>
      </c>
      <c r="N54" s="84">
        <f>N8+N13+N22+N52</f>
        <v>19.30839000000026</v>
      </c>
      <c r="O54" s="87">
        <f>N54/L54</f>
        <v>0.0019278560283673331</v>
      </c>
    </row>
    <row r="56" ht="12.75">
      <c r="L56" s="129" t="s">
        <v>104</v>
      </c>
    </row>
    <row r="59" ht="12.75">
      <c r="I59" s="91"/>
    </row>
    <row r="95" ht="12.75">
      <c r="A95">
        <v>90</v>
      </c>
    </row>
  </sheetData>
  <mergeCells count="7">
    <mergeCell ref="A7:B7"/>
    <mergeCell ref="A3:O3"/>
    <mergeCell ref="A2:O2"/>
    <mergeCell ref="A1:O1"/>
    <mergeCell ref="D6:G6"/>
    <mergeCell ref="H6:K6"/>
    <mergeCell ref="L6:O6"/>
  </mergeCells>
  <printOptions/>
  <pageMargins left="0.75" right="0.75" top="1" bottom="1" header="0.5" footer="0.5"/>
  <pageSetup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R55"/>
  <sheetViews>
    <sheetView showGridLines="0" view="pageBreakPreview" zoomScale="60" zoomScaleNormal="65" workbookViewId="0" topLeftCell="A1">
      <selection activeCell="I4" sqref="I4"/>
    </sheetView>
  </sheetViews>
  <sheetFormatPr defaultColWidth="9.140625" defaultRowHeight="12.75"/>
  <cols>
    <col min="1" max="1" width="4.421875" style="0" customWidth="1"/>
    <col min="2" max="2" width="9.140625" style="113" customWidth="1"/>
    <col min="3" max="3" width="39.8515625" style="0" bestFit="1" customWidth="1"/>
    <col min="4" max="4" width="15.00390625" style="0" customWidth="1"/>
    <col min="5" max="5" width="15.421875" style="0" customWidth="1"/>
    <col min="6" max="6" width="11.57421875" style="0" customWidth="1"/>
    <col min="7" max="7" width="10.57421875" style="0" customWidth="1"/>
    <col min="8" max="8" width="15.28125" style="0" customWidth="1"/>
    <col min="9" max="9" width="15.00390625" style="0" customWidth="1"/>
    <col min="10" max="10" width="11.8515625" style="0" customWidth="1"/>
    <col min="11" max="11" width="15.140625" style="0" customWidth="1"/>
    <col min="12" max="12" width="15.00390625" style="0" customWidth="1"/>
    <col min="13" max="13" width="15.140625" style="0" customWidth="1"/>
    <col min="14" max="14" width="11.57421875" style="0" customWidth="1"/>
    <col min="15" max="15" width="10.57421875" style="0" customWidth="1"/>
  </cols>
  <sheetData>
    <row r="1" spans="1:18" ht="12.75" customHeight="1">
      <c r="A1" s="161" t="s">
        <v>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09"/>
      <c r="Q1" s="109"/>
      <c r="R1" s="109"/>
    </row>
    <row r="2" spans="1:18" ht="12.75" customHeight="1">
      <c r="A2" s="161" t="s">
        <v>62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09"/>
      <c r="Q2" s="109"/>
      <c r="R2" s="109"/>
    </row>
    <row r="3" spans="1:18" ht="12.75" customHeight="1">
      <c r="A3" s="161" t="s">
        <v>63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09"/>
      <c r="Q3" s="109"/>
      <c r="R3" s="109"/>
    </row>
    <row r="4" ht="13.5" thickBot="1"/>
    <row r="5" spans="1:15" s="147" customFormat="1" ht="16.5" thickBot="1">
      <c r="A5" s="143" t="s">
        <v>102</v>
      </c>
      <c r="B5" s="144"/>
      <c r="C5" s="143"/>
      <c r="D5" s="145"/>
      <c r="E5" s="145"/>
      <c r="F5" s="145"/>
      <c r="G5" s="145"/>
      <c r="H5" s="145"/>
      <c r="I5" s="145"/>
      <c r="J5" s="145"/>
      <c r="K5" s="145"/>
      <c r="L5" s="145"/>
      <c r="M5" s="144"/>
      <c r="N5" s="144" t="s">
        <v>57</v>
      </c>
      <c r="O5" s="146"/>
    </row>
    <row r="6" spans="1:15" s="147" customFormat="1" ht="12.75">
      <c r="A6" s="155"/>
      <c r="B6" s="156"/>
      <c r="C6" s="157"/>
      <c r="D6" s="158" t="s">
        <v>50</v>
      </c>
      <c r="E6" s="159"/>
      <c r="F6" s="159"/>
      <c r="G6" s="160"/>
      <c r="H6" s="158" t="s">
        <v>51</v>
      </c>
      <c r="I6" s="159"/>
      <c r="J6" s="159"/>
      <c r="K6" s="160"/>
      <c r="L6" s="158" t="s">
        <v>52</v>
      </c>
      <c r="M6" s="159"/>
      <c r="N6" s="159"/>
      <c r="O6" s="160"/>
    </row>
    <row r="7" spans="1:15" ht="39" thickBot="1">
      <c r="A7" s="134" t="s">
        <v>100</v>
      </c>
      <c r="B7" s="135"/>
      <c r="C7" s="78" t="s">
        <v>1</v>
      </c>
      <c r="D7" s="54" t="s">
        <v>53</v>
      </c>
      <c r="E7" s="55" t="s">
        <v>54</v>
      </c>
      <c r="F7" s="55" t="s">
        <v>55</v>
      </c>
      <c r="G7" s="56" t="s">
        <v>56</v>
      </c>
      <c r="H7" s="54" t="s">
        <v>53</v>
      </c>
      <c r="I7" s="55" t="s">
        <v>54</v>
      </c>
      <c r="J7" s="55" t="s">
        <v>55</v>
      </c>
      <c r="K7" s="56" t="s">
        <v>56</v>
      </c>
      <c r="L7" s="54" t="s">
        <v>53</v>
      </c>
      <c r="M7" s="55" t="s">
        <v>54</v>
      </c>
      <c r="N7" s="55" t="s">
        <v>55</v>
      </c>
      <c r="O7" s="56" t="s">
        <v>56</v>
      </c>
    </row>
    <row r="8" spans="1:15" ht="12.75">
      <c r="A8" s="116" t="s">
        <v>69</v>
      </c>
      <c r="B8" s="117"/>
      <c r="C8" s="89" t="s">
        <v>20</v>
      </c>
      <c r="D8" s="74">
        <f>SUM(D9:D11)</f>
        <v>4950</v>
      </c>
      <c r="E8" s="74">
        <f>SUM(E9:E11)</f>
        <v>5084.083</v>
      </c>
      <c r="F8" s="59">
        <f>SUM(F9:F11)</f>
        <v>-134.0829999999999</v>
      </c>
      <c r="G8" s="58">
        <f>F8/D8</f>
        <v>-0.027087474747474728</v>
      </c>
      <c r="H8" s="65">
        <f>SUM(H9:H11)</f>
        <v>0</v>
      </c>
      <c r="I8" s="66">
        <f>SUM(I9:I11)</f>
        <v>0</v>
      </c>
      <c r="J8" s="66">
        <f>SUM(J9:J11)</f>
        <v>0</v>
      </c>
      <c r="K8" s="67">
        <v>0</v>
      </c>
      <c r="L8" s="74">
        <f>SUM(L9:L11)</f>
        <v>4950</v>
      </c>
      <c r="M8" s="74">
        <f>SUM(M9:M11)</f>
        <v>5084.083</v>
      </c>
      <c r="N8" s="59">
        <f>SUM(N9:N11)</f>
        <v>-134.0829999999999</v>
      </c>
      <c r="O8" s="58">
        <f>N8/L8</f>
        <v>-0.027087474747474728</v>
      </c>
    </row>
    <row r="9" spans="1:15" ht="12.75">
      <c r="A9" s="118"/>
      <c r="B9" s="119">
        <v>1.1</v>
      </c>
      <c r="C9" s="50" t="s">
        <v>21</v>
      </c>
      <c r="D9" s="75">
        <v>1850</v>
      </c>
      <c r="E9" s="76">
        <v>2190.528</v>
      </c>
      <c r="F9" s="61">
        <f>D9-E9</f>
        <v>-340.5279999999998</v>
      </c>
      <c r="G9" s="57">
        <f>F9/D9</f>
        <v>-0.18406918918918908</v>
      </c>
      <c r="H9" s="65">
        <v>0</v>
      </c>
      <c r="I9" s="66">
        <v>0</v>
      </c>
      <c r="J9" s="66">
        <v>0</v>
      </c>
      <c r="K9" s="66">
        <v>0</v>
      </c>
      <c r="L9" s="75">
        <f aca="true" t="shared" si="0" ref="L9:N11">D9+H9</f>
        <v>1850</v>
      </c>
      <c r="M9" s="75">
        <f t="shared" si="0"/>
        <v>2190.528</v>
      </c>
      <c r="N9" s="60">
        <f t="shared" si="0"/>
        <v>-340.5279999999998</v>
      </c>
      <c r="O9" s="57">
        <f>N9/L9</f>
        <v>-0.18406918918918908</v>
      </c>
    </row>
    <row r="10" spans="1:15" ht="12.75">
      <c r="A10" s="118"/>
      <c r="B10" s="119">
        <v>1.2</v>
      </c>
      <c r="C10" s="50" t="s">
        <v>78</v>
      </c>
      <c r="D10" s="75">
        <v>2700</v>
      </c>
      <c r="E10" s="76">
        <v>2431.476</v>
      </c>
      <c r="F10" s="61">
        <f>D10-E10</f>
        <v>268.5239999999999</v>
      </c>
      <c r="G10" s="57">
        <f>F10/D10</f>
        <v>0.0994533333333333</v>
      </c>
      <c r="H10" s="65">
        <v>0</v>
      </c>
      <c r="I10" s="66">
        <v>0</v>
      </c>
      <c r="J10" s="66">
        <v>0</v>
      </c>
      <c r="K10" s="66">
        <v>0</v>
      </c>
      <c r="L10" s="75">
        <f t="shared" si="0"/>
        <v>2700</v>
      </c>
      <c r="M10" s="75">
        <f t="shared" si="0"/>
        <v>2431.476</v>
      </c>
      <c r="N10" s="60">
        <f t="shared" si="0"/>
        <v>268.5239999999999</v>
      </c>
      <c r="O10" s="57">
        <f>N10/L10</f>
        <v>0.0994533333333333</v>
      </c>
    </row>
    <row r="11" spans="1:15" ht="12.75">
      <c r="A11" s="118"/>
      <c r="B11" s="119">
        <v>1.3</v>
      </c>
      <c r="C11" s="50" t="s">
        <v>79</v>
      </c>
      <c r="D11" s="60">
        <v>400</v>
      </c>
      <c r="E11" s="61">
        <v>462.079</v>
      </c>
      <c r="F11" s="61">
        <f>D11-E11</f>
        <v>-62.07900000000001</v>
      </c>
      <c r="G11" s="57">
        <f>F11/D11</f>
        <v>-0.15519750000000002</v>
      </c>
      <c r="H11" s="65">
        <v>0</v>
      </c>
      <c r="I11" s="66">
        <v>0</v>
      </c>
      <c r="J11" s="66">
        <v>0</v>
      </c>
      <c r="K11" s="66">
        <v>0</v>
      </c>
      <c r="L11" s="60">
        <f t="shared" si="0"/>
        <v>400</v>
      </c>
      <c r="M11" s="60">
        <f t="shared" si="0"/>
        <v>462.079</v>
      </c>
      <c r="N11" s="60">
        <f t="shared" si="0"/>
        <v>-62.07900000000001</v>
      </c>
      <c r="O11" s="57">
        <f>N11/L11</f>
        <v>-0.15519750000000002</v>
      </c>
    </row>
    <row r="12" spans="1:15" ht="12.75">
      <c r="A12" s="120"/>
      <c r="B12" s="121"/>
      <c r="C12" s="51"/>
      <c r="D12" s="60"/>
      <c r="E12" s="61"/>
      <c r="F12" s="61"/>
      <c r="G12" s="57"/>
      <c r="H12" s="60"/>
      <c r="I12" s="61"/>
      <c r="J12" s="61"/>
      <c r="K12" s="57"/>
      <c r="L12" s="60"/>
      <c r="M12" s="61"/>
      <c r="N12" s="61"/>
      <c r="O12" s="57"/>
    </row>
    <row r="13" spans="1:15" ht="12.75">
      <c r="A13" s="122" t="s">
        <v>70</v>
      </c>
      <c r="B13" s="119"/>
      <c r="C13" s="49" t="s">
        <v>3</v>
      </c>
      <c r="D13" s="59">
        <f>SUM(D14:D20)</f>
        <v>852.0980000000001</v>
      </c>
      <c r="E13" s="62">
        <f aca="true" t="shared" si="1" ref="E13:N13">SUM(E14:E20)</f>
        <v>857.613</v>
      </c>
      <c r="F13" s="62">
        <f t="shared" si="1"/>
        <v>-5.514999999999922</v>
      </c>
      <c r="G13" s="58">
        <f>F13/D13</f>
        <v>-0.006472260232977805</v>
      </c>
      <c r="H13" s="74">
        <f t="shared" si="1"/>
        <v>2634.018</v>
      </c>
      <c r="I13" s="77">
        <f t="shared" si="1"/>
        <v>2579.547</v>
      </c>
      <c r="J13" s="62">
        <f t="shared" si="1"/>
        <v>54.4710000000001</v>
      </c>
      <c r="K13" s="58">
        <f>J13/H13</f>
        <v>0.02067981312200604</v>
      </c>
      <c r="L13" s="74">
        <f t="shared" si="1"/>
        <v>3486.116</v>
      </c>
      <c r="M13" s="77">
        <f t="shared" si="1"/>
        <v>3437.16</v>
      </c>
      <c r="N13" s="62">
        <f t="shared" si="1"/>
        <v>48.95600000000019</v>
      </c>
      <c r="O13" s="58">
        <f>N13/L13</f>
        <v>0.014043135684526902</v>
      </c>
    </row>
    <row r="14" spans="1:15" ht="12.75">
      <c r="A14" s="118"/>
      <c r="B14" s="119">
        <v>2.1</v>
      </c>
      <c r="C14" s="51" t="s">
        <v>4</v>
      </c>
      <c r="D14" s="60">
        <v>706.936</v>
      </c>
      <c r="E14" s="61">
        <v>727.223</v>
      </c>
      <c r="F14" s="61">
        <f aca="true" t="shared" si="2" ref="F14:F20">D14-E14</f>
        <v>-20.28699999999992</v>
      </c>
      <c r="G14" s="57">
        <f aca="true" t="shared" si="3" ref="G14:G20">F14/D14</f>
        <v>-0.028697081489696265</v>
      </c>
      <c r="H14" s="75">
        <v>2203</v>
      </c>
      <c r="I14" s="76">
        <v>2170.254</v>
      </c>
      <c r="J14" s="61">
        <f aca="true" t="shared" si="4" ref="J14:J20">H14-I14</f>
        <v>32.746000000000095</v>
      </c>
      <c r="K14" s="57">
        <f aca="true" t="shared" si="5" ref="K14:K20">J14/H14</f>
        <v>0.014864275987290102</v>
      </c>
      <c r="L14" s="75">
        <f aca="true" t="shared" si="6" ref="L14:L20">D14+H14</f>
        <v>2909.936</v>
      </c>
      <c r="M14" s="75">
        <f aca="true" t="shared" si="7" ref="M14:M20">E14+I14</f>
        <v>2897.477</v>
      </c>
      <c r="N14" s="60">
        <f aca="true" t="shared" si="8" ref="N14:N20">F14+J14</f>
        <v>12.459000000000174</v>
      </c>
      <c r="O14" s="57">
        <f aca="true" t="shared" si="9" ref="O14:O20">N14/L14</f>
        <v>0.004281537463366952</v>
      </c>
    </row>
    <row r="15" spans="1:15" ht="12.75">
      <c r="A15" s="118"/>
      <c r="B15" s="119">
        <v>2.2</v>
      </c>
      <c r="C15" s="51" t="s">
        <v>5</v>
      </c>
      <c r="D15" s="60">
        <v>18.5</v>
      </c>
      <c r="E15" s="61">
        <v>14.551</v>
      </c>
      <c r="F15" s="61">
        <f t="shared" si="2"/>
        <v>3.949</v>
      </c>
      <c r="G15" s="57">
        <f t="shared" si="3"/>
        <v>0.21345945945945946</v>
      </c>
      <c r="H15" s="60">
        <v>64</v>
      </c>
      <c r="I15" s="61">
        <v>60.367</v>
      </c>
      <c r="J15" s="61">
        <f t="shared" si="4"/>
        <v>3.6330000000000027</v>
      </c>
      <c r="K15" s="57">
        <f t="shared" si="5"/>
        <v>0.05676562500000004</v>
      </c>
      <c r="L15" s="60">
        <f t="shared" si="6"/>
        <v>82.5</v>
      </c>
      <c r="M15" s="60">
        <f t="shared" si="7"/>
        <v>74.91799999999999</v>
      </c>
      <c r="N15" s="60">
        <f t="shared" si="8"/>
        <v>7.5820000000000025</v>
      </c>
      <c r="O15" s="57">
        <f t="shared" si="9"/>
        <v>0.09190303030303033</v>
      </c>
    </row>
    <row r="16" spans="1:15" ht="12.75">
      <c r="A16" s="118"/>
      <c r="B16" s="119">
        <v>2.3</v>
      </c>
      <c r="C16" s="51" t="s">
        <v>80</v>
      </c>
      <c r="D16" s="60">
        <v>65</v>
      </c>
      <c r="E16" s="61">
        <v>60.705</v>
      </c>
      <c r="F16" s="61">
        <f t="shared" si="2"/>
        <v>4.295000000000002</v>
      </c>
      <c r="G16" s="57">
        <f t="shared" si="3"/>
        <v>0.0660769230769231</v>
      </c>
      <c r="H16" s="60">
        <v>135</v>
      </c>
      <c r="I16" s="61">
        <v>113.187</v>
      </c>
      <c r="J16" s="61">
        <f t="shared" si="4"/>
        <v>21.813000000000002</v>
      </c>
      <c r="K16" s="57">
        <f t="shared" si="5"/>
        <v>0.1615777777777778</v>
      </c>
      <c r="L16" s="60">
        <f t="shared" si="6"/>
        <v>200</v>
      </c>
      <c r="M16" s="60">
        <f t="shared" si="7"/>
        <v>173.892</v>
      </c>
      <c r="N16" s="60">
        <f t="shared" si="8"/>
        <v>26.108000000000004</v>
      </c>
      <c r="O16" s="57">
        <f t="shared" si="9"/>
        <v>0.13054000000000002</v>
      </c>
    </row>
    <row r="17" spans="1:15" ht="12.75">
      <c r="A17" s="118"/>
      <c r="B17" s="119">
        <v>2.4</v>
      </c>
      <c r="C17" s="51" t="s">
        <v>24</v>
      </c>
      <c r="D17" s="60">
        <v>55.162</v>
      </c>
      <c r="E17" s="61">
        <v>50.686</v>
      </c>
      <c r="F17" s="61">
        <f t="shared" si="2"/>
        <v>4.475999999999999</v>
      </c>
      <c r="G17" s="57">
        <f t="shared" si="3"/>
        <v>0.08114281570646457</v>
      </c>
      <c r="H17" s="60">
        <v>219.518</v>
      </c>
      <c r="I17" s="61">
        <v>222.32</v>
      </c>
      <c r="J17" s="61">
        <f t="shared" si="4"/>
        <v>-2.8019999999999925</v>
      </c>
      <c r="K17" s="57">
        <f t="shared" si="5"/>
        <v>-0.01276432912107432</v>
      </c>
      <c r="L17" s="60">
        <f t="shared" si="6"/>
        <v>274.68</v>
      </c>
      <c r="M17" s="60">
        <f t="shared" si="7"/>
        <v>273.006</v>
      </c>
      <c r="N17" s="60">
        <f t="shared" si="8"/>
        <v>1.6740000000000066</v>
      </c>
      <c r="O17" s="57">
        <f t="shared" si="9"/>
        <v>0.006094364351245109</v>
      </c>
    </row>
    <row r="18" spans="1:15" ht="12.75" hidden="1">
      <c r="A18" s="118"/>
      <c r="B18" s="119"/>
      <c r="C18" s="52" t="s">
        <v>58</v>
      </c>
      <c r="D18" s="60"/>
      <c r="E18" s="61"/>
      <c r="F18" s="61">
        <f t="shared" si="2"/>
        <v>0</v>
      </c>
      <c r="G18" s="57" t="e">
        <f t="shared" si="3"/>
        <v>#DIV/0!</v>
      </c>
      <c r="H18" s="60"/>
      <c r="I18" s="61"/>
      <c r="J18" s="61">
        <f t="shared" si="4"/>
        <v>0</v>
      </c>
      <c r="K18" s="57" t="e">
        <f t="shared" si="5"/>
        <v>#DIV/0!</v>
      </c>
      <c r="L18" s="60">
        <f t="shared" si="6"/>
        <v>0</v>
      </c>
      <c r="M18" s="60">
        <f t="shared" si="7"/>
        <v>0</v>
      </c>
      <c r="N18" s="60">
        <f t="shared" si="8"/>
        <v>0</v>
      </c>
      <c r="O18" s="57" t="e">
        <f t="shared" si="9"/>
        <v>#DIV/0!</v>
      </c>
    </row>
    <row r="19" spans="1:15" ht="12.75" hidden="1">
      <c r="A19" s="118"/>
      <c r="B19" s="119"/>
      <c r="C19" s="52" t="s">
        <v>59</v>
      </c>
      <c r="D19" s="60"/>
      <c r="E19" s="61"/>
      <c r="F19" s="61">
        <f t="shared" si="2"/>
        <v>0</v>
      </c>
      <c r="G19" s="57" t="e">
        <f t="shared" si="3"/>
        <v>#DIV/0!</v>
      </c>
      <c r="H19" s="60"/>
      <c r="I19" s="61"/>
      <c r="J19" s="61">
        <f t="shared" si="4"/>
        <v>0</v>
      </c>
      <c r="K19" s="57" t="e">
        <f t="shared" si="5"/>
        <v>#DIV/0!</v>
      </c>
      <c r="L19" s="60">
        <f t="shared" si="6"/>
        <v>0</v>
      </c>
      <c r="M19" s="60">
        <f t="shared" si="7"/>
        <v>0</v>
      </c>
      <c r="N19" s="60">
        <f t="shared" si="8"/>
        <v>0</v>
      </c>
      <c r="O19" s="57" t="e">
        <f t="shared" si="9"/>
        <v>#DIV/0!</v>
      </c>
    </row>
    <row r="20" spans="1:15" ht="12.75">
      <c r="A20" s="118"/>
      <c r="B20" s="119">
        <v>2.5</v>
      </c>
      <c r="C20" s="51" t="s">
        <v>7</v>
      </c>
      <c r="D20" s="60">
        <v>6.5</v>
      </c>
      <c r="E20" s="61">
        <v>4.448</v>
      </c>
      <c r="F20" s="61">
        <f t="shared" si="2"/>
        <v>2.0519999999999996</v>
      </c>
      <c r="G20" s="57">
        <f t="shared" si="3"/>
        <v>0.3156923076923076</v>
      </c>
      <c r="H20" s="60">
        <v>12.5</v>
      </c>
      <c r="I20" s="61">
        <v>13.419</v>
      </c>
      <c r="J20" s="61">
        <f t="shared" si="4"/>
        <v>-0.9190000000000005</v>
      </c>
      <c r="K20" s="57">
        <f t="shared" si="5"/>
        <v>-0.07352000000000004</v>
      </c>
      <c r="L20" s="60">
        <f t="shared" si="6"/>
        <v>19</v>
      </c>
      <c r="M20" s="60">
        <f t="shared" si="7"/>
        <v>17.867</v>
      </c>
      <c r="N20" s="60">
        <f t="shared" si="8"/>
        <v>1.1329999999999991</v>
      </c>
      <c r="O20" s="57">
        <f t="shared" si="9"/>
        <v>0.059631578947368376</v>
      </c>
    </row>
    <row r="21" spans="1:15" ht="12.75">
      <c r="A21" s="120"/>
      <c r="B21" s="121"/>
      <c r="C21" s="53"/>
      <c r="D21" s="60"/>
      <c r="E21" s="61"/>
      <c r="F21" s="61"/>
      <c r="G21" s="57"/>
      <c r="H21" s="60"/>
      <c r="I21" s="61"/>
      <c r="J21" s="61"/>
      <c r="K21" s="57"/>
      <c r="L21" s="60"/>
      <c r="M21" s="61"/>
      <c r="N21" s="61"/>
      <c r="O21" s="57"/>
    </row>
    <row r="22" spans="1:15" ht="12.75">
      <c r="A22" s="122" t="s">
        <v>71</v>
      </c>
      <c r="B22" s="119"/>
      <c r="C22" s="49" t="s">
        <v>8</v>
      </c>
      <c r="D22" s="59">
        <f>D23+D26+D32+D35+D39+D43+D47+D48+D49+D50</f>
        <v>1172.615</v>
      </c>
      <c r="E22" s="62">
        <f aca="true" t="shared" si="10" ref="E22:N22">E23+E26+E32+E35+E39+E43+E47+E48+E49+E50</f>
        <v>1053.40961</v>
      </c>
      <c r="F22" s="62">
        <f t="shared" si="10"/>
        <v>119.20538999999997</v>
      </c>
      <c r="G22" s="58">
        <f>F22/D22</f>
        <v>0.10165773932620678</v>
      </c>
      <c r="H22" s="59">
        <f t="shared" si="10"/>
        <v>348.742</v>
      </c>
      <c r="I22" s="62">
        <f t="shared" si="10"/>
        <v>358.506</v>
      </c>
      <c r="J22" s="62">
        <f t="shared" si="10"/>
        <v>-9.763999999999989</v>
      </c>
      <c r="K22" s="58">
        <f>J22/H22</f>
        <v>-0.02799777485935158</v>
      </c>
      <c r="L22" s="74">
        <f t="shared" si="10"/>
        <v>1521.357</v>
      </c>
      <c r="M22" s="77">
        <f t="shared" si="10"/>
        <v>1411.91561</v>
      </c>
      <c r="N22" s="62">
        <f t="shared" si="10"/>
        <v>109.44138999999998</v>
      </c>
      <c r="O22" s="58">
        <f>N22/L22</f>
        <v>0.07193669204532531</v>
      </c>
    </row>
    <row r="23" spans="1:15" ht="12.75">
      <c r="A23" s="118"/>
      <c r="B23" s="119">
        <v>3.1</v>
      </c>
      <c r="C23" s="51" t="s">
        <v>81</v>
      </c>
      <c r="D23" s="60">
        <f>SUM(D24:D25)</f>
        <v>36.5</v>
      </c>
      <c r="E23" s="61">
        <f aca="true" t="shared" si="11" ref="E23:N23">SUM(E24:E25)</f>
        <v>28.074</v>
      </c>
      <c r="F23" s="61">
        <f t="shared" si="11"/>
        <v>8.425999999999998</v>
      </c>
      <c r="G23" s="57">
        <f>F23/D23</f>
        <v>0.2308493150684931</v>
      </c>
      <c r="H23" s="60">
        <f t="shared" si="11"/>
        <v>115</v>
      </c>
      <c r="I23" s="61">
        <f t="shared" si="11"/>
        <v>124.148</v>
      </c>
      <c r="J23" s="61">
        <f t="shared" si="11"/>
        <v>-9.147999999999998</v>
      </c>
      <c r="K23" s="90">
        <f>J23/H23</f>
        <v>-0.0795478260869565</v>
      </c>
      <c r="L23" s="60">
        <f t="shared" si="11"/>
        <v>151.5</v>
      </c>
      <c r="M23" s="61">
        <f t="shared" si="11"/>
        <v>152.222</v>
      </c>
      <c r="N23" s="61">
        <f t="shared" si="11"/>
        <v>-0.7219999999999995</v>
      </c>
      <c r="O23" s="57">
        <f>N23/L23</f>
        <v>-0.004765676567656763</v>
      </c>
    </row>
    <row r="24" spans="1:15" ht="12.75">
      <c r="A24" s="120"/>
      <c r="B24" s="121" t="s">
        <v>73</v>
      </c>
      <c r="C24" s="52" t="s">
        <v>9</v>
      </c>
      <c r="D24" s="63">
        <v>21.5</v>
      </c>
      <c r="E24" s="64">
        <v>13.085</v>
      </c>
      <c r="F24" s="64">
        <f>D24-E24</f>
        <v>8.415</v>
      </c>
      <c r="G24" s="71">
        <f>F24/D24</f>
        <v>0.3913953488372093</v>
      </c>
      <c r="H24" s="63">
        <v>9</v>
      </c>
      <c r="I24" s="64">
        <v>8.458</v>
      </c>
      <c r="J24" s="64">
        <f>H24-I24</f>
        <v>0.5419999999999998</v>
      </c>
      <c r="K24" s="71">
        <f>J24/H24</f>
        <v>0.060222222222222205</v>
      </c>
      <c r="L24" s="63">
        <f aca="true" t="shared" si="12" ref="L24:N25">D24+H24</f>
        <v>30.5</v>
      </c>
      <c r="M24" s="64">
        <f t="shared" si="12"/>
        <v>21.543</v>
      </c>
      <c r="N24" s="64">
        <f t="shared" si="12"/>
        <v>8.956999999999999</v>
      </c>
      <c r="O24" s="71">
        <f>N24/L24</f>
        <v>0.2936721311475409</v>
      </c>
    </row>
    <row r="25" spans="1:15" ht="12.75">
      <c r="A25" s="120"/>
      <c r="B25" s="121" t="s">
        <v>74</v>
      </c>
      <c r="C25" s="52" t="s">
        <v>82</v>
      </c>
      <c r="D25" s="63">
        <v>15</v>
      </c>
      <c r="E25" s="64">
        <v>14.989</v>
      </c>
      <c r="F25" s="64">
        <f>D25-E25</f>
        <v>0.010999999999999233</v>
      </c>
      <c r="G25" s="71">
        <f>F25/D25</f>
        <v>0.0007333333333332822</v>
      </c>
      <c r="H25" s="63">
        <v>106</v>
      </c>
      <c r="I25" s="64">
        <v>115.69</v>
      </c>
      <c r="J25" s="64">
        <f>H25-I25</f>
        <v>-9.689999999999998</v>
      </c>
      <c r="K25" s="71">
        <f>J25/H25</f>
        <v>-0.09141509433962262</v>
      </c>
      <c r="L25" s="63">
        <f t="shared" si="12"/>
        <v>121</v>
      </c>
      <c r="M25" s="64">
        <f t="shared" si="12"/>
        <v>130.679</v>
      </c>
      <c r="N25" s="64">
        <f t="shared" si="12"/>
        <v>-9.678999999999998</v>
      </c>
      <c r="O25" s="71">
        <f>N25/L25</f>
        <v>-0.07999173553719006</v>
      </c>
    </row>
    <row r="26" spans="1:15" ht="12.75">
      <c r="A26" s="120"/>
      <c r="B26" s="119">
        <v>3.2</v>
      </c>
      <c r="C26" s="51" t="s">
        <v>83</v>
      </c>
      <c r="D26" s="60">
        <f>SUM(D27:D31)</f>
        <v>330.67</v>
      </c>
      <c r="E26" s="61">
        <f aca="true" t="shared" si="13" ref="E26:N26">SUM(E27:E31)</f>
        <v>302.67</v>
      </c>
      <c r="F26" s="61">
        <f t="shared" si="13"/>
        <v>27.999999999999975</v>
      </c>
      <c r="G26" s="57">
        <f>F26/D26</f>
        <v>0.08467656576042572</v>
      </c>
      <c r="H26" s="60">
        <f t="shared" si="13"/>
        <v>7.05</v>
      </c>
      <c r="I26" s="61">
        <f t="shared" si="13"/>
        <v>4.377</v>
      </c>
      <c r="J26" s="61">
        <f t="shared" si="13"/>
        <v>2.673</v>
      </c>
      <c r="K26" s="58">
        <f>J26/H26</f>
        <v>0.3791489361702128</v>
      </c>
      <c r="L26" s="60">
        <f t="shared" si="13"/>
        <v>337.72</v>
      </c>
      <c r="M26" s="61">
        <f t="shared" si="13"/>
        <v>307.047</v>
      </c>
      <c r="N26" s="61">
        <f t="shared" si="13"/>
        <v>30.672999999999973</v>
      </c>
      <c r="O26" s="57">
        <f>N26/L26</f>
        <v>0.09082375932725326</v>
      </c>
    </row>
    <row r="27" spans="1:15" ht="12.75">
      <c r="A27" s="120"/>
      <c r="B27" s="121" t="s">
        <v>73</v>
      </c>
      <c r="C27" s="52" t="s">
        <v>10</v>
      </c>
      <c r="D27" s="63">
        <v>2.2</v>
      </c>
      <c r="E27" s="64">
        <v>1.827</v>
      </c>
      <c r="F27" s="64">
        <f>D27-E27</f>
        <v>0.3730000000000002</v>
      </c>
      <c r="G27" s="71">
        <f aca="true" t="shared" si="14" ref="G27:G50">F27/D27</f>
        <v>0.16954545454545464</v>
      </c>
      <c r="H27" s="73">
        <v>0</v>
      </c>
      <c r="I27" s="69">
        <v>0</v>
      </c>
      <c r="J27" s="69">
        <f>H27-I27</f>
        <v>0</v>
      </c>
      <c r="K27" s="70">
        <v>0</v>
      </c>
      <c r="L27" s="63">
        <f aca="true" t="shared" si="15" ref="L27:N31">D27+H27</f>
        <v>2.2</v>
      </c>
      <c r="M27" s="64">
        <f t="shared" si="15"/>
        <v>1.827</v>
      </c>
      <c r="N27" s="64">
        <f t="shared" si="15"/>
        <v>0.3730000000000002</v>
      </c>
      <c r="O27" s="71">
        <f aca="true" t="shared" si="16" ref="O27:O50">N27/L27</f>
        <v>0.16954545454545464</v>
      </c>
    </row>
    <row r="28" spans="1:15" ht="12.75">
      <c r="A28" s="120"/>
      <c r="B28" s="121" t="s">
        <v>74</v>
      </c>
      <c r="C28" s="52" t="s">
        <v>11</v>
      </c>
      <c r="D28" s="63">
        <v>1.5</v>
      </c>
      <c r="E28" s="64">
        <v>1.95</v>
      </c>
      <c r="F28" s="64">
        <f>D28-E28</f>
        <v>-0.44999999999999996</v>
      </c>
      <c r="G28" s="71">
        <f t="shared" si="14"/>
        <v>-0.3</v>
      </c>
      <c r="H28" s="63">
        <v>1.75</v>
      </c>
      <c r="I28" s="64">
        <v>2.25</v>
      </c>
      <c r="J28" s="64">
        <f>H28-I28</f>
        <v>-0.5</v>
      </c>
      <c r="K28" s="71">
        <f>J28/H28</f>
        <v>-0.2857142857142857</v>
      </c>
      <c r="L28" s="63">
        <f t="shared" si="15"/>
        <v>3.25</v>
      </c>
      <c r="M28" s="64">
        <f t="shared" si="15"/>
        <v>4.2</v>
      </c>
      <c r="N28" s="64">
        <f t="shared" si="15"/>
        <v>-0.95</v>
      </c>
      <c r="O28" s="71">
        <f t="shared" si="16"/>
        <v>-0.29230769230769227</v>
      </c>
    </row>
    <row r="29" spans="1:15" ht="12.75">
      <c r="A29" s="120"/>
      <c r="B29" s="121" t="s">
        <v>75</v>
      </c>
      <c r="C29" s="52" t="s">
        <v>12</v>
      </c>
      <c r="D29" s="63">
        <v>12.65</v>
      </c>
      <c r="E29" s="64">
        <v>17.214</v>
      </c>
      <c r="F29" s="64">
        <f>D29-E29</f>
        <v>-4.563999999999998</v>
      </c>
      <c r="G29" s="71">
        <f t="shared" si="14"/>
        <v>-0.36079051383399197</v>
      </c>
      <c r="H29" s="63">
        <v>3</v>
      </c>
      <c r="I29" s="64">
        <v>1.361</v>
      </c>
      <c r="J29" s="64">
        <f>H29-I29</f>
        <v>1.639</v>
      </c>
      <c r="K29" s="71">
        <f>J29/H29</f>
        <v>0.5463333333333333</v>
      </c>
      <c r="L29" s="63">
        <f t="shared" si="15"/>
        <v>15.65</v>
      </c>
      <c r="M29" s="64">
        <f t="shared" si="15"/>
        <v>18.575</v>
      </c>
      <c r="N29" s="64">
        <f t="shared" si="15"/>
        <v>-2.924999999999998</v>
      </c>
      <c r="O29" s="71">
        <f t="shared" si="16"/>
        <v>-0.18690095846645355</v>
      </c>
    </row>
    <row r="30" spans="1:15" ht="12.75">
      <c r="A30" s="120"/>
      <c r="B30" s="121" t="s">
        <v>76</v>
      </c>
      <c r="C30" s="52" t="s">
        <v>28</v>
      </c>
      <c r="D30" s="63">
        <v>14.32</v>
      </c>
      <c r="E30" s="64">
        <v>11.733</v>
      </c>
      <c r="F30" s="64">
        <f>D30-E30</f>
        <v>2.5869999999999997</v>
      </c>
      <c r="G30" s="71">
        <f t="shared" si="14"/>
        <v>0.18065642458100556</v>
      </c>
      <c r="H30" s="63">
        <v>2.3</v>
      </c>
      <c r="I30" s="64">
        <v>0.766</v>
      </c>
      <c r="J30" s="64">
        <f>H30-I30</f>
        <v>1.5339999999999998</v>
      </c>
      <c r="K30" s="71">
        <f>J30/H30</f>
        <v>0.6669565217391304</v>
      </c>
      <c r="L30" s="63">
        <f t="shared" si="15"/>
        <v>16.62</v>
      </c>
      <c r="M30" s="64">
        <f t="shared" si="15"/>
        <v>12.499</v>
      </c>
      <c r="N30" s="64">
        <f t="shared" si="15"/>
        <v>4.1209999999999996</v>
      </c>
      <c r="O30" s="71">
        <f t="shared" si="16"/>
        <v>0.24795427196149214</v>
      </c>
    </row>
    <row r="31" spans="1:15" ht="12.75">
      <c r="A31" s="120"/>
      <c r="B31" s="121" t="s">
        <v>77</v>
      </c>
      <c r="C31" s="52" t="s">
        <v>84</v>
      </c>
      <c r="D31" s="63">
        <v>300</v>
      </c>
      <c r="E31" s="64">
        <v>269.946</v>
      </c>
      <c r="F31" s="64">
        <f>D31-E31</f>
        <v>30.053999999999974</v>
      </c>
      <c r="G31" s="71">
        <f t="shared" si="14"/>
        <v>0.10017999999999991</v>
      </c>
      <c r="H31" s="68">
        <v>0</v>
      </c>
      <c r="I31" s="69">
        <v>0</v>
      </c>
      <c r="J31" s="69">
        <f>H31-I31</f>
        <v>0</v>
      </c>
      <c r="K31" s="70">
        <v>0</v>
      </c>
      <c r="L31" s="63">
        <f t="shared" si="15"/>
        <v>300</v>
      </c>
      <c r="M31" s="64">
        <f t="shared" si="15"/>
        <v>269.946</v>
      </c>
      <c r="N31" s="64">
        <f t="shared" si="15"/>
        <v>30.053999999999974</v>
      </c>
      <c r="O31" s="71">
        <f t="shared" si="16"/>
        <v>0.10017999999999991</v>
      </c>
    </row>
    <row r="32" spans="1:15" ht="12.75">
      <c r="A32" s="120"/>
      <c r="B32" s="119">
        <v>3.3</v>
      </c>
      <c r="C32" s="51" t="s">
        <v>85</v>
      </c>
      <c r="D32" s="60">
        <f>SUM(D33:D34)</f>
        <v>7.2</v>
      </c>
      <c r="E32" s="61">
        <f aca="true" t="shared" si="17" ref="E32:N32">SUM(E33:E34)</f>
        <v>10.219000000000001</v>
      </c>
      <c r="F32" s="61">
        <f t="shared" si="17"/>
        <v>-3.019</v>
      </c>
      <c r="G32" s="57">
        <f>F32/D32</f>
        <v>-0.41930555555555554</v>
      </c>
      <c r="H32" s="60">
        <f t="shared" si="17"/>
        <v>8.5</v>
      </c>
      <c r="I32" s="61">
        <f t="shared" si="17"/>
        <v>5.039</v>
      </c>
      <c r="J32" s="61">
        <f t="shared" si="17"/>
        <v>3.4610000000000003</v>
      </c>
      <c r="K32" s="58">
        <f>J32/H32</f>
        <v>0.4071764705882353</v>
      </c>
      <c r="L32" s="60">
        <f t="shared" si="17"/>
        <v>15.7</v>
      </c>
      <c r="M32" s="61">
        <f t="shared" si="17"/>
        <v>15.258</v>
      </c>
      <c r="N32" s="61">
        <f t="shared" si="17"/>
        <v>0.44200000000000017</v>
      </c>
      <c r="O32" s="57">
        <f>N32/L32</f>
        <v>0.02815286624203823</v>
      </c>
    </row>
    <row r="33" spans="1:15" ht="12.75">
      <c r="A33" s="120"/>
      <c r="B33" s="121" t="s">
        <v>73</v>
      </c>
      <c r="C33" s="52" t="s">
        <v>86</v>
      </c>
      <c r="D33" s="63">
        <v>2.7</v>
      </c>
      <c r="E33" s="64">
        <v>3.192</v>
      </c>
      <c r="F33" s="64">
        <f>D33-E33</f>
        <v>-0.492</v>
      </c>
      <c r="G33" s="71">
        <f t="shared" si="14"/>
        <v>-0.1822222222222222</v>
      </c>
      <c r="H33" s="63">
        <v>8.5</v>
      </c>
      <c r="I33" s="64">
        <v>5.039</v>
      </c>
      <c r="J33" s="64">
        <f>H33-I33</f>
        <v>3.4610000000000003</v>
      </c>
      <c r="K33" s="71">
        <f>J33/H33</f>
        <v>0.4071764705882353</v>
      </c>
      <c r="L33" s="63">
        <f aca="true" t="shared" si="18" ref="L33:N34">D33+H33</f>
        <v>11.2</v>
      </c>
      <c r="M33" s="64">
        <f t="shared" si="18"/>
        <v>8.231</v>
      </c>
      <c r="N33" s="64">
        <f t="shared" si="18"/>
        <v>2.9690000000000003</v>
      </c>
      <c r="O33" s="71">
        <f t="shared" si="16"/>
        <v>0.26508928571428575</v>
      </c>
    </row>
    <row r="34" spans="1:15" ht="12.75">
      <c r="A34" s="120"/>
      <c r="B34" s="121" t="s">
        <v>74</v>
      </c>
      <c r="C34" s="52" t="s">
        <v>31</v>
      </c>
      <c r="D34" s="63">
        <v>4.5</v>
      </c>
      <c r="E34" s="64">
        <v>7.027</v>
      </c>
      <c r="F34" s="64">
        <f>D34-E34</f>
        <v>-2.527</v>
      </c>
      <c r="G34" s="71">
        <f t="shared" si="14"/>
        <v>-0.5615555555555556</v>
      </c>
      <c r="H34" s="68">
        <v>0</v>
      </c>
      <c r="I34" s="69">
        <v>0</v>
      </c>
      <c r="J34" s="69">
        <f>H34-I34</f>
        <v>0</v>
      </c>
      <c r="K34" s="72">
        <v>0</v>
      </c>
      <c r="L34" s="63">
        <f t="shared" si="18"/>
        <v>4.5</v>
      </c>
      <c r="M34" s="64">
        <f t="shared" si="18"/>
        <v>7.027</v>
      </c>
      <c r="N34" s="64">
        <f t="shared" si="18"/>
        <v>-2.527</v>
      </c>
      <c r="O34" s="71">
        <f t="shared" si="16"/>
        <v>-0.5615555555555556</v>
      </c>
    </row>
    <row r="35" spans="1:15" ht="12.75">
      <c r="A35" s="120"/>
      <c r="B35" s="119">
        <v>3.4</v>
      </c>
      <c r="C35" s="51" t="s">
        <v>87</v>
      </c>
      <c r="D35" s="60">
        <f>SUM(D36:D38)</f>
        <v>457</v>
      </c>
      <c r="E35" s="61">
        <f aca="true" t="shared" si="19" ref="E35:N35">SUM(E36:E38)</f>
        <v>405.39</v>
      </c>
      <c r="F35" s="61">
        <f t="shared" si="19"/>
        <v>51.60999999999998</v>
      </c>
      <c r="G35" s="57">
        <f>F35/D35</f>
        <v>0.11293216630196931</v>
      </c>
      <c r="H35" s="60">
        <f t="shared" si="19"/>
        <v>68</v>
      </c>
      <c r="I35" s="61">
        <f t="shared" si="19"/>
        <v>67.326</v>
      </c>
      <c r="J35" s="61">
        <f t="shared" si="19"/>
        <v>0.6740000000000044</v>
      </c>
      <c r="K35" s="58">
        <f>J35/H35</f>
        <v>0.009911764705882417</v>
      </c>
      <c r="L35" s="60">
        <f t="shared" si="19"/>
        <v>525</v>
      </c>
      <c r="M35" s="61">
        <f t="shared" si="19"/>
        <v>472.716</v>
      </c>
      <c r="N35" s="61">
        <f t="shared" si="19"/>
        <v>52.283999999999985</v>
      </c>
      <c r="O35" s="57">
        <f>N35/L35</f>
        <v>0.0995885714285714</v>
      </c>
    </row>
    <row r="36" spans="1:15" ht="12.75">
      <c r="A36" s="120"/>
      <c r="B36" s="121" t="s">
        <v>73</v>
      </c>
      <c r="C36" s="52" t="s">
        <v>88</v>
      </c>
      <c r="D36" s="63">
        <v>366</v>
      </c>
      <c r="E36" s="64">
        <v>319.922</v>
      </c>
      <c r="F36" s="64">
        <f>D36-E36</f>
        <v>46.077999999999975</v>
      </c>
      <c r="G36" s="71">
        <f t="shared" si="14"/>
        <v>0.12589617486338792</v>
      </c>
      <c r="H36" s="63">
        <v>65</v>
      </c>
      <c r="I36" s="64">
        <v>64.261</v>
      </c>
      <c r="J36" s="64">
        <f>H36-I36</f>
        <v>0.7390000000000043</v>
      </c>
      <c r="K36" s="71">
        <f>J36/H36</f>
        <v>0.011369230769230836</v>
      </c>
      <c r="L36" s="63">
        <f aca="true" t="shared" si="20" ref="L36:N38">D36+H36</f>
        <v>431</v>
      </c>
      <c r="M36" s="64">
        <f t="shared" si="20"/>
        <v>384.183</v>
      </c>
      <c r="N36" s="64">
        <f t="shared" si="20"/>
        <v>46.81699999999998</v>
      </c>
      <c r="O36" s="71">
        <f t="shared" si="16"/>
        <v>0.10862412993039439</v>
      </c>
    </row>
    <row r="37" spans="1:15" ht="12.75">
      <c r="A37" s="120"/>
      <c r="B37" s="121" t="s">
        <v>74</v>
      </c>
      <c r="C37" s="52" t="s">
        <v>15</v>
      </c>
      <c r="D37" s="63">
        <v>16</v>
      </c>
      <c r="E37" s="64">
        <v>15.481</v>
      </c>
      <c r="F37" s="64">
        <f>D37-E37</f>
        <v>0.5190000000000001</v>
      </c>
      <c r="G37" s="71">
        <f t="shared" si="14"/>
        <v>0.03243750000000001</v>
      </c>
      <c r="H37" s="63">
        <v>3</v>
      </c>
      <c r="I37" s="64">
        <v>3.065</v>
      </c>
      <c r="J37" s="64">
        <f>H37-I37</f>
        <v>-0.06499999999999995</v>
      </c>
      <c r="K37" s="71">
        <f>J37/H37</f>
        <v>-0.02166666666666665</v>
      </c>
      <c r="L37" s="63">
        <f t="shared" si="20"/>
        <v>19</v>
      </c>
      <c r="M37" s="64">
        <f t="shared" si="20"/>
        <v>18.546</v>
      </c>
      <c r="N37" s="64">
        <f t="shared" si="20"/>
        <v>0.4540000000000002</v>
      </c>
      <c r="O37" s="71">
        <f t="shared" si="16"/>
        <v>0.023894736842105274</v>
      </c>
    </row>
    <row r="38" spans="1:15" ht="12.75">
      <c r="A38" s="120"/>
      <c r="B38" s="121" t="s">
        <v>75</v>
      </c>
      <c r="C38" s="52" t="s">
        <v>33</v>
      </c>
      <c r="D38" s="63">
        <v>75</v>
      </c>
      <c r="E38" s="64">
        <v>69.987</v>
      </c>
      <c r="F38" s="64">
        <f>D38-E38</f>
        <v>5.013000000000005</v>
      </c>
      <c r="G38" s="71">
        <f t="shared" si="14"/>
        <v>0.06684000000000007</v>
      </c>
      <c r="H38" s="68">
        <v>0</v>
      </c>
      <c r="I38" s="69">
        <v>0</v>
      </c>
      <c r="J38" s="69">
        <f>H38-I38</f>
        <v>0</v>
      </c>
      <c r="K38" s="70">
        <v>0</v>
      </c>
      <c r="L38" s="63">
        <f t="shared" si="20"/>
        <v>75</v>
      </c>
      <c r="M38" s="64">
        <f t="shared" si="20"/>
        <v>69.987</v>
      </c>
      <c r="N38" s="64">
        <f t="shared" si="20"/>
        <v>5.013000000000005</v>
      </c>
      <c r="O38" s="71">
        <f t="shared" si="16"/>
        <v>0.06684000000000007</v>
      </c>
    </row>
    <row r="39" spans="1:15" ht="12.75">
      <c r="A39" s="120"/>
      <c r="B39" s="119">
        <v>3.5</v>
      </c>
      <c r="C39" s="51" t="s">
        <v>89</v>
      </c>
      <c r="D39" s="60">
        <f>SUM(D40:D42)</f>
        <v>59.95</v>
      </c>
      <c r="E39" s="61">
        <f aca="true" t="shared" si="21" ref="E39:N39">SUM(E40:E42)</f>
        <v>54.62261</v>
      </c>
      <c r="F39" s="61">
        <f t="shared" si="21"/>
        <v>5.327390000000002</v>
      </c>
      <c r="G39" s="57">
        <f>F39/D39</f>
        <v>0.08886388657214349</v>
      </c>
      <c r="H39" s="60">
        <f t="shared" si="21"/>
        <v>19.6</v>
      </c>
      <c r="I39" s="61">
        <f t="shared" si="21"/>
        <v>21.71</v>
      </c>
      <c r="J39" s="61">
        <f t="shared" si="21"/>
        <v>-2.1099999999999994</v>
      </c>
      <c r="K39" s="58">
        <f aca="true" t="shared" si="22" ref="K39:K44">J39/H39</f>
        <v>-0.10765306122448975</v>
      </c>
      <c r="L39" s="60">
        <f t="shared" si="21"/>
        <v>79.55</v>
      </c>
      <c r="M39" s="61">
        <f t="shared" si="21"/>
        <v>76.33261</v>
      </c>
      <c r="N39" s="61">
        <f t="shared" si="21"/>
        <v>3.2173900000000026</v>
      </c>
      <c r="O39" s="57">
        <f>N39/L39</f>
        <v>0.04044487743557514</v>
      </c>
    </row>
    <row r="40" spans="1:15" ht="12.75">
      <c r="A40" s="120"/>
      <c r="B40" s="121" t="s">
        <v>73</v>
      </c>
      <c r="C40" s="52" t="s">
        <v>90</v>
      </c>
      <c r="D40" s="63">
        <v>18.6</v>
      </c>
      <c r="E40" s="64">
        <v>17.6524</v>
      </c>
      <c r="F40" s="64">
        <f>D40-E40</f>
        <v>0.9476000000000013</v>
      </c>
      <c r="G40" s="71">
        <f t="shared" si="14"/>
        <v>0.05094623655913985</v>
      </c>
      <c r="H40" s="63">
        <v>5</v>
      </c>
      <c r="I40" s="64">
        <v>4.947</v>
      </c>
      <c r="J40" s="64">
        <f>H40-I40</f>
        <v>0.052999999999999936</v>
      </c>
      <c r="K40" s="71">
        <f t="shared" si="22"/>
        <v>0.010599999999999988</v>
      </c>
      <c r="L40" s="63">
        <f aca="true" t="shared" si="23" ref="L40:N42">D40+H40</f>
        <v>23.6</v>
      </c>
      <c r="M40" s="64">
        <f t="shared" si="23"/>
        <v>22.5994</v>
      </c>
      <c r="N40" s="64">
        <f t="shared" si="23"/>
        <v>1.0006000000000013</v>
      </c>
      <c r="O40" s="71">
        <f t="shared" si="16"/>
        <v>0.04239830508474581</v>
      </c>
    </row>
    <row r="41" spans="1:15" ht="12.75">
      <c r="A41" s="120"/>
      <c r="B41" s="121" t="s">
        <v>74</v>
      </c>
      <c r="C41" s="52" t="s">
        <v>16</v>
      </c>
      <c r="D41" s="63">
        <v>34.5</v>
      </c>
      <c r="E41" s="64">
        <v>29.851</v>
      </c>
      <c r="F41" s="64">
        <f>D41-E41</f>
        <v>4.649000000000001</v>
      </c>
      <c r="G41" s="71">
        <f t="shared" si="14"/>
        <v>0.13475362318840584</v>
      </c>
      <c r="H41" s="63">
        <v>9</v>
      </c>
      <c r="I41" s="64">
        <v>11.53</v>
      </c>
      <c r="J41" s="64">
        <f>H41-I41</f>
        <v>-2.5299999999999994</v>
      </c>
      <c r="K41" s="71">
        <f t="shared" si="22"/>
        <v>-0.28111111111111103</v>
      </c>
      <c r="L41" s="63">
        <f t="shared" si="23"/>
        <v>43.5</v>
      </c>
      <c r="M41" s="64">
        <f t="shared" si="23"/>
        <v>41.381</v>
      </c>
      <c r="N41" s="64">
        <f t="shared" si="23"/>
        <v>2.1190000000000015</v>
      </c>
      <c r="O41" s="71">
        <f t="shared" si="16"/>
        <v>0.04871264367816096</v>
      </c>
    </row>
    <row r="42" spans="1:15" ht="12.75">
      <c r="A42" s="120"/>
      <c r="B42" s="121" t="s">
        <v>75</v>
      </c>
      <c r="C42" s="52" t="s">
        <v>17</v>
      </c>
      <c r="D42" s="63">
        <v>6.85</v>
      </c>
      <c r="E42" s="64">
        <v>7.11921</v>
      </c>
      <c r="F42" s="64">
        <f>D42-E42</f>
        <v>-0.26921000000000017</v>
      </c>
      <c r="G42" s="71">
        <f t="shared" si="14"/>
        <v>-0.039300729927007325</v>
      </c>
      <c r="H42" s="63">
        <v>5.6</v>
      </c>
      <c r="I42" s="64">
        <v>5.233</v>
      </c>
      <c r="J42" s="64">
        <f>H42-I42</f>
        <v>0.367</v>
      </c>
      <c r="K42" s="71">
        <f t="shared" si="22"/>
        <v>0.0655357142857143</v>
      </c>
      <c r="L42" s="63">
        <f t="shared" si="23"/>
        <v>12.45</v>
      </c>
      <c r="M42" s="64">
        <f t="shared" si="23"/>
        <v>12.35221</v>
      </c>
      <c r="N42" s="64">
        <f t="shared" si="23"/>
        <v>0.09778999999999982</v>
      </c>
      <c r="O42" s="71">
        <f t="shared" si="16"/>
        <v>0.007854618473895568</v>
      </c>
    </row>
    <row r="43" spans="1:15" ht="12.75">
      <c r="A43" s="120"/>
      <c r="B43" s="119">
        <v>3.6</v>
      </c>
      <c r="C43" s="51" t="s">
        <v>91</v>
      </c>
      <c r="D43" s="60">
        <f>SUM(D44:D46)</f>
        <v>91.38</v>
      </c>
      <c r="E43" s="61">
        <f aca="true" t="shared" si="24" ref="E43:N43">SUM(E44:E46)</f>
        <v>68.584</v>
      </c>
      <c r="F43" s="61">
        <f t="shared" si="24"/>
        <v>22.796</v>
      </c>
      <c r="G43" s="57">
        <f>F43/D43</f>
        <v>0.24946377763186695</v>
      </c>
      <c r="H43" s="60">
        <f t="shared" si="24"/>
        <v>12.5</v>
      </c>
      <c r="I43" s="61">
        <f t="shared" si="24"/>
        <v>11.815</v>
      </c>
      <c r="J43" s="61">
        <f t="shared" si="24"/>
        <v>0.6850000000000005</v>
      </c>
      <c r="K43" s="58">
        <f t="shared" si="22"/>
        <v>0.05480000000000004</v>
      </c>
      <c r="L43" s="60">
        <f t="shared" si="24"/>
        <v>103.88</v>
      </c>
      <c r="M43" s="61">
        <f t="shared" si="24"/>
        <v>80.399</v>
      </c>
      <c r="N43" s="61">
        <f t="shared" si="24"/>
        <v>23.481</v>
      </c>
      <c r="O43" s="57">
        <f>N43/L43</f>
        <v>0.2260396611474779</v>
      </c>
    </row>
    <row r="44" spans="1:15" ht="12.75">
      <c r="A44" s="120"/>
      <c r="B44" s="121" t="s">
        <v>73</v>
      </c>
      <c r="C44" s="52" t="s">
        <v>92</v>
      </c>
      <c r="D44" s="63">
        <v>28.22</v>
      </c>
      <c r="E44" s="64">
        <v>23.973</v>
      </c>
      <c r="F44" s="64">
        <f aca="true" t="shared" si="25" ref="F44:F50">D44-E44</f>
        <v>4.247</v>
      </c>
      <c r="G44" s="71">
        <f t="shared" si="14"/>
        <v>0.15049610205527994</v>
      </c>
      <c r="H44" s="63">
        <v>12.5</v>
      </c>
      <c r="I44" s="64">
        <v>11.815</v>
      </c>
      <c r="J44" s="64">
        <f aca="true" t="shared" si="26" ref="J44:J50">H44-I44</f>
        <v>0.6850000000000005</v>
      </c>
      <c r="K44" s="71">
        <f t="shared" si="22"/>
        <v>0.05480000000000004</v>
      </c>
      <c r="L44" s="63">
        <f aca="true" t="shared" si="27" ref="L44:L50">D44+H44</f>
        <v>40.72</v>
      </c>
      <c r="M44" s="64">
        <f aca="true" t="shared" si="28" ref="M44:M50">E44+I44</f>
        <v>35.788</v>
      </c>
      <c r="N44" s="64">
        <f aca="true" t="shared" si="29" ref="N44:N50">F44+J44</f>
        <v>4.932</v>
      </c>
      <c r="O44" s="71">
        <f t="shared" si="16"/>
        <v>0.12111984282907663</v>
      </c>
    </row>
    <row r="45" spans="1:15" ht="12.75">
      <c r="A45" s="120"/>
      <c r="B45" s="121" t="s">
        <v>74</v>
      </c>
      <c r="C45" s="52" t="s">
        <v>93</v>
      </c>
      <c r="D45" s="63">
        <v>36</v>
      </c>
      <c r="E45" s="64">
        <v>29.681</v>
      </c>
      <c r="F45" s="64">
        <f t="shared" si="25"/>
        <v>6.318999999999999</v>
      </c>
      <c r="G45" s="71">
        <f t="shared" si="14"/>
        <v>0.17552777777777775</v>
      </c>
      <c r="H45" s="68">
        <v>0</v>
      </c>
      <c r="I45" s="69">
        <v>0</v>
      </c>
      <c r="J45" s="69">
        <f t="shared" si="26"/>
        <v>0</v>
      </c>
      <c r="K45" s="70">
        <v>0</v>
      </c>
      <c r="L45" s="63">
        <f t="shared" si="27"/>
        <v>36</v>
      </c>
      <c r="M45" s="64">
        <f t="shared" si="28"/>
        <v>29.681</v>
      </c>
      <c r="N45" s="64">
        <f t="shared" si="29"/>
        <v>6.318999999999999</v>
      </c>
      <c r="O45" s="71">
        <f t="shared" si="16"/>
        <v>0.17552777777777775</v>
      </c>
    </row>
    <row r="46" spans="1:15" ht="12.75">
      <c r="A46" s="120"/>
      <c r="B46" s="121" t="s">
        <v>75</v>
      </c>
      <c r="C46" s="52" t="s">
        <v>94</v>
      </c>
      <c r="D46" s="63">
        <v>27.16</v>
      </c>
      <c r="E46" s="64">
        <v>14.93</v>
      </c>
      <c r="F46" s="64">
        <f t="shared" si="25"/>
        <v>12.23</v>
      </c>
      <c r="G46" s="71">
        <f t="shared" si="14"/>
        <v>0.45029455081001474</v>
      </c>
      <c r="H46" s="68">
        <v>0</v>
      </c>
      <c r="I46" s="69">
        <v>0</v>
      </c>
      <c r="J46" s="69">
        <f t="shared" si="26"/>
        <v>0</v>
      </c>
      <c r="K46" s="70">
        <v>0</v>
      </c>
      <c r="L46" s="63">
        <f t="shared" si="27"/>
        <v>27.16</v>
      </c>
      <c r="M46" s="64">
        <f t="shared" si="28"/>
        <v>14.93</v>
      </c>
      <c r="N46" s="64">
        <f t="shared" si="29"/>
        <v>12.23</v>
      </c>
      <c r="O46" s="71">
        <f t="shared" si="16"/>
        <v>0.45029455081001474</v>
      </c>
    </row>
    <row r="47" spans="1:15" ht="12.75">
      <c r="A47" s="120"/>
      <c r="B47" s="119">
        <v>3.7</v>
      </c>
      <c r="C47" s="51" t="s">
        <v>95</v>
      </c>
      <c r="D47" s="60">
        <v>80.09</v>
      </c>
      <c r="E47" s="61">
        <v>76.644</v>
      </c>
      <c r="F47" s="61">
        <f t="shared" si="25"/>
        <v>3.445999999999998</v>
      </c>
      <c r="G47" s="57">
        <f t="shared" si="14"/>
        <v>0.04302659508053437</v>
      </c>
      <c r="H47" s="65">
        <v>0</v>
      </c>
      <c r="I47" s="66">
        <v>0</v>
      </c>
      <c r="J47" s="66">
        <f t="shared" si="26"/>
        <v>0</v>
      </c>
      <c r="K47" s="67">
        <v>0</v>
      </c>
      <c r="L47" s="60">
        <f t="shared" si="27"/>
        <v>80.09</v>
      </c>
      <c r="M47" s="60">
        <f t="shared" si="28"/>
        <v>76.644</v>
      </c>
      <c r="N47" s="60">
        <f t="shared" si="29"/>
        <v>3.445999999999998</v>
      </c>
      <c r="O47" s="57">
        <f t="shared" si="16"/>
        <v>0.04302659508053437</v>
      </c>
    </row>
    <row r="48" spans="1:15" ht="12.75">
      <c r="A48" s="120"/>
      <c r="B48" s="119">
        <v>3.8</v>
      </c>
      <c r="C48" s="51" t="s">
        <v>96</v>
      </c>
      <c r="D48" s="60">
        <v>6.425</v>
      </c>
      <c r="E48" s="61">
        <v>4.031</v>
      </c>
      <c r="F48" s="61">
        <f t="shared" si="25"/>
        <v>2.394</v>
      </c>
      <c r="G48" s="57">
        <f t="shared" si="14"/>
        <v>0.3726070038910506</v>
      </c>
      <c r="H48" s="60">
        <v>6.842</v>
      </c>
      <c r="I48" s="61">
        <v>6.882</v>
      </c>
      <c r="J48" s="61">
        <f t="shared" si="26"/>
        <v>-0.040000000000000036</v>
      </c>
      <c r="K48" s="58">
        <f>J48/H48</f>
        <v>-0.00584624378836598</v>
      </c>
      <c r="L48" s="60">
        <f t="shared" si="27"/>
        <v>13.267</v>
      </c>
      <c r="M48" s="60">
        <f t="shared" si="28"/>
        <v>10.913</v>
      </c>
      <c r="N48" s="60">
        <f t="shared" si="29"/>
        <v>2.354</v>
      </c>
      <c r="O48" s="57">
        <f t="shared" si="16"/>
        <v>0.17743272782090905</v>
      </c>
    </row>
    <row r="49" spans="1:15" ht="12.75">
      <c r="A49" s="120"/>
      <c r="B49" s="119">
        <v>3.9</v>
      </c>
      <c r="C49" s="51" t="s">
        <v>97</v>
      </c>
      <c r="D49" s="60">
        <v>48.9</v>
      </c>
      <c r="E49" s="61">
        <v>46.985</v>
      </c>
      <c r="F49" s="61">
        <f t="shared" si="25"/>
        <v>1.9149999999999991</v>
      </c>
      <c r="G49" s="57">
        <f t="shared" si="14"/>
        <v>0.039161554192229026</v>
      </c>
      <c r="H49" s="60">
        <v>11</v>
      </c>
      <c r="I49" s="61">
        <v>9.751</v>
      </c>
      <c r="J49" s="61">
        <f t="shared" si="26"/>
        <v>1.2490000000000006</v>
      </c>
      <c r="K49" s="58">
        <f>J49/H49</f>
        <v>0.1135454545454546</v>
      </c>
      <c r="L49" s="60">
        <f t="shared" si="27"/>
        <v>59.9</v>
      </c>
      <c r="M49" s="60">
        <f t="shared" si="28"/>
        <v>56.736</v>
      </c>
      <c r="N49" s="60">
        <f t="shared" si="29"/>
        <v>3.1639999999999997</v>
      </c>
      <c r="O49" s="57">
        <f t="shared" si="16"/>
        <v>0.05282136894824707</v>
      </c>
    </row>
    <row r="50" spans="1:15" ht="12.75">
      <c r="A50" s="120"/>
      <c r="B50" s="123">
        <v>3.1</v>
      </c>
      <c r="C50" s="51" t="s">
        <v>98</v>
      </c>
      <c r="D50" s="60">
        <v>54.5</v>
      </c>
      <c r="E50" s="61">
        <v>56.19</v>
      </c>
      <c r="F50" s="61">
        <f t="shared" si="25"/>
        <v>-1.6899999999999977</v>
      </c>
      <c r="G50" s="57">
        <f t="shared" si="14"/>
        <v>-0.031009174311926565</v>
      </c>
      <c r="H50" s="60">
        <v>100.25</v>
      </c>
      <c r="I50" s="61">
        <v>107.458</v>
      </c>
      <c r="J50" s="61">
        <f t="shared" si="26"/>
        <v>-7.207999999999998</v>
      </c>
      <c r="K50" s="58">
        <f>J50/H50</f>
        <v>-0.07190024937655859</v>
      </c>
      <c r="L50" s="60">
        <f t="shared" si="27"/>
        <v>154.75</v>
      </c>
      <c r="M50" s="60">
        <f t="shared" si="28"/>
        <v>163.648</v>
      </c>
      <c r="N50" s="60">
        <f t="shared" si="29"/>
        <v>-8.897999999999996</v>
      </c>
      <c r="O50" s="57">
        <f t="shared" si="16"/>
        <v>-0.05749919224555733</v>
      </c>
    </row>
    <row r="51" spans="1:15" ht="12.75">
      <c r="A51" s="120"/>
      <c r="B51" s="121"/>
      <c r="C51" s="53"/>
      <c r="D51" s="60"/>
      <c r="E51" s="61"/>
      <c r="F51" s="61"/>
      <c r="G51" s="57"/>
      <c r="H51" s="60"/>
      <c r="I51" s="61"/>
      <c r="J51" s="61"/>
      <c r="K51" s="57"/>
      <c r="L51" s="60"/>
      <c r="M51" s="61"/>
      <c r="N51" s="61"/>
      <c r="O51" s="57"/>
    </row>
    <row r="52" spans="1:15" ht="12.75">
      <c r="A52" s="122" t="s">
        <v>72</v>
      </c>
      <c r="B52" s="121"/>
      <c r="C52" s="49" t="s">
        <v>99</v>
      </c>
      <c r="D52" s="59">
        <v>58</v>
      </c>
      <c r="E52" s="62">
        <v>63.006</v>
      </c>
      <c r="F52" s="62">
        <f>D52-E52</f>
        <v>-5.006</v>
      </c>
      <c r="G52" s="58">
        <f>F52/D52</f>
        <v>-0.0863103448275862</v>
      </c>
      <c r="H52" s="65">
        <v>0</v>
      </c>
      <c r="I52" s="66">
        <v>0</v>
      </c>
      <c r="J52" s="66">
        <f>H52-I52</f>
        <v>0</v>
      </c>
      <c r="K52" s="67">
        <v>0</v>
      </c>
      <c r="L52" s="59">
        <f>D52+H52</f>
        <v>58</v>
      </c>
      <c r="M52" s="59">
        <f>E52+I52</f>
        <v>63.006</v>
      </c>
      <c r="N52" s="59">
        <f>F52+J52</f>
        <v>-5.006</v>
      </c>
      <c r="O52" s="58">
        <f>N52/L52</f>
        <v>-0.0863103448275862</v>
      </c>
    </row>
    <row r="53" spans="1:15" ht="13.5" thickBot="1">
      <c r="A53" s="120"/>
      <c r="B53" s="121"/>
      <c r="C53" s="53"/>
      <c r="D53" s="60"/>
      <c r="E53" s="61"/>
      <c r="F53" s="61"/>
      <c r="G53" s="57"/>
      <c r="H53" s="60"/>
      <c r="I53" s="61"/>
      <c r="J53" s="61"/>
      <c r="K53" s="57"/>
      <c r="L53" s="60"/>
      <c r="M53" s="61"/>
      <c r="N53" s="61"/>
      <c r="O53" s="57"/>
    </row>
    <row r="54" spans="1:15" s="147" customFormat="1" ht="13.5" thickBot="1">
      <c r="A54" s="148"/>
      <c r="B54" s="144"/>
      <c r="C54" s="149" t="s">
        <v>60</v>
      </c>
      <c r="D54" s="150">
        <f>D8+D13+D22+D52</f>
        <v>7032.713</v>
      </c>
      <c r="E54" s="151">
        <f aca="true" t="shared" si="30" ref="E54:N54">E8+E13+E22+E52</f>
        <v>7058.11161</v>
      </c>
      <c r="F54" s="152">
        <f t="shared" si="30"/>
        <v>-25.398609999999877</v>
      </c>
      <c r="G54" s="153">
        <f>F54/D54</f>
        <v>-0.0036114953077140896</v>
      </c>
      <c r="H54" s="150">
        <f t="shared" si="30"/>
        <v>2982.76</v>
      </c>
      <c r="I54" s="150">
        <f t="shared" si="30"/>
        <v>2938.053</v>
      </c>
      <c r="J54" s="150">
        <f t="shared" si="30"/>
        <v>44.707000000000114</v>
      </c>
      <c r="K54" s="153">
        <f>J54/H54</f>
        <v>0.01498846705735631</v>
      </c>
      <c r="L54" s="150">
        <f t="shared" si="30"/>
        <v>10015.473</v>
      </c>
      <c r="M54" s="150">
        <f t="shared" si="30"/>
        <v>9996.164609999998</v>
      </c>
      <c r="N54" s="151">
        <f t="shared" si="30"/>
        <v>19.30839000000026</v>
      </c>
      <c r="O54" s="154">
        <f>N54/L54</f>
        <v>0.0019278560283673331</v>
      </c>
    </row>
    <row r="55" ht="12.75">
      <c r="I55" s="88"/>
    </row>
  </sheetData>
  <mergeCells count="7">
    <mergeCell ref="A7:B7"/>
    <mergeCell ref="A3:O3"/>
    <mergeCell ref="A2:O2"/>
    <mergeCell ref="A1:O1"/>
    <mergeCell ref="D6:G6"/>
    <mergeCell ref="H6:K6"/>
    <mergeCell ref="L6:O6"/>
  </mergeCells>
  <printOptions/>
  <pageMargins left="0.75" right="0.75" top="1" bottom="1" header="0.5" footer="0.5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T59"/>
  <sheetViews>
    <sheetView showGridLines="0" tabSelected="1" view="pageBreakPreview" zoomScale="60" zoomScaleNormal="75" workbookViewId="0" topLeftCell="A1">
      <selection activeCell="Q56" sqref="Q56"/>
    </sheetView>
  </sheetViews>
  <sheetFormatPr defaultColWidth="9.140625" defaultRowHeight="12.75"/>
  <cols>
    <col min="1" max="1" width="6.8515625" style="0" customWidth="1"/>
    <col min="2" max="2" width="9.140625" style="113" customWidth="1"/>
    <col min="3" max="3" width="46.421875" style="0" customWidth="1"/>
    <col min="4" max="4" width="15.00390625" style="0" hidden="1" customWidth="1"/>
    <col min="5" max="5" width="15.421875" style="0" hidden="1" customWidth="1"/>
    <col min="6" max="6" width="11.57421875" style="0" hidden="1" customWidth="1"/>
    <col min="7" max="7" width="10.57421875" style="0" hidden="1" customWidth="1"/>
    <col min="8" max="8" width="15.28125" style="0" hidden="1" customWidth="1"/>
    <col min="9" max="9" width="15.00390625" style="0" hidden="1" customWidth="1"/>
    <col min="10" max="10" width="11.8515625" style="0" hidden="1" customWidth="1"/>
    <col min="11" max="11" width="15.140625" style="0" hidden="1" customWidth="1"/>
    <col min="12" max="12" width="15.00390625" style="0" hidden="1" customWidth="1"/>
    <col min="13" max="13" width="15.00390625" style="0" customWidth="1"/>
    <col min="14" max="14" width="17.00390625" style="0" customWidth="1"/>
    <col min="15" max="15" width="11.57421875" style="0" hidden="1" customWidth="1"/>
    <col min="16" max="16" width="13.8515625" style="0" hidden="1" customWidth="1"/>
    <col min="17" max="18" width="17.00390625" style="0" customWidth="1"/>
  </cols>
  <sheetData>
    <row r="1" spans="1:18" ht="12.75" customHeight="1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2.75" customHeight="1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2.75" customHeight="1">
      <c r="A3" s="136" t="s">
        <v>66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ht="13.5" thickBot="1"/>
    <row r="5" spans="1:18" ht="16.5" thickBot="1">
      <c r="A5" s="79" t="s">
        <v>103</v>
      </c>
      <c r="B5" s="81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1" t="s">
        <v>57</v>
      </c>
      <c r="P5" s="82"/>
      <c r="Q5" s="81"/>
      <c r="R5" s="102" t="s">
        <v>57</v>
      </c>
    </row>
    <row r="6" spans="1:18" ht="13.5" thickBot="1">
      <c r="A6" s="114"/>
      <c r="B6" s="115"/>
      <c r="C6" s="48"/>
      <c r="D6" s="137" t="s">
        <v>50</v>
      </c>
      <c r="E6" s="138"/>
      <c r="F6" s="138"/>
      <c r="G6" s="139"/>
      <c r="H6" s="137" t="s">
        <v>51</v>
      </c>
      <c r="I6" s="138"/>
      <c r="J6" s="138"/>
      <c r="K6" s="139"/>
      <c r="L6" s="140" t="s">
        <v>52</v>
      </c>
      <c r="M6" s="141"/>
      <c r="N6" s="141"/>
      <c r="O6" s="141"/>
      <c r="P6" s="142"/>
      <c r="Q6" s="107"/>
      <c r="R6" s="108"/>
    </row>
    <row r="7" spans="1:20" ht="39" thickBot="1">
      <c r="A7" s="134" t="s">
        <v>100</v>
      </c>
      <c r="B7" s="135"/>
      <c r="C7" s="78" t="s">
        <v>1</v>
      </c>
      <c r="D7" s="54" t="s">
        <v>53</v>
      </c>
      <c r="E7" s="55" t="s">
        <v>54</v>
      </c>
      <c r="F7" s="55" t="s">
        <v>55</v>
      </c>
      <c r="G7" s="56" t="s">
        <v>56</v>
      </c>
      <c r="H7" s="54" t="s">
        <v>53</v>
      </c>
      <c r="I7" s="55" t="s">
        <v>54</v>
      </c>
      <c r="J7" s="55" t="s">
        <v>55</v>
      </c>
      <c r="K7" s="56" t="s">
        <v>56</v>
      </c>
      <c r="L7" s="103" t="s">
        <v>53</v>
      </c>
      <c r="M7" s="104" t="s">
        <v>64</v>
      </c>
      <c r="N7" s="105" t="s">
        <v>54</v>
      </c>
      <c r="O7" s="105" t="s">
        <v>55</v>
      </c>
      <c r="P7" s="106" t="s">
        <v>56</v>
      </c>
      <c r="Q7" s="105" t="s">
        <v>65</v>
      </c>
      <c r="R7" s="105" t="s">
        <v>68</v>
      </c>
      <c r="T7" s="96" t="s">
        <v>67</v>
      </c>
    </row>
    <row r="8" spans="1:18" ht="12.75">
      <c r="A8" s="116" t="s">
        <v>69</v>
      </c>
      <c r="B8" s="117"/>
      <c r="C8" s="89" t="s">
        <v>20</v>
      </c>
      <c r="D8" s="74">
        <f>SUM(D9:D11)</f>
        <v>4950</v>
      </c>
      <c r="E8" s="74">
        <f>SUM(E9:E11)</f>
        <v>5084.083</v>
      </c>
      <c r="F8" s="59">
        <f>SUM(F9:F11)</f>
        <v>-134.0829999999999</v>
      </c>
      <c r="G8" s="58">
        <f>F8/D8</f>
        <v>-0.027087474747474728</v>
      </c>
      <c r="H8" s="65">
        <f>SUM(H9:H11)</f>
        <v>0</v>
      </c>
      <c r="I8" s="66">
        <f>SUM(I9:I11)</f>
        <v>0</v>
      </c>
      <c r="J8" s="66">
        <f>SUM(J9:J11)</f>
        <v>0</v>
      </c>
      <c r="K8" s="67">
        <v>0</v>
      </c>
      <c r="L8" s="74">
        <f>SUM(L9:L11)</f>
        <v>4950</v>
      </c>
      <c r="M8" s="74">
        <f>SUM(M9:M11)</f>
        <v>4565.434</v>
      </c>
      <c r="N8" s="74">
        <f>SUM(N9:N11)</f>
        <v>5084.083</v>
      </c>
      <c r="O8" s="59">
        <f>SUM(O9:O11)</f>
        <v>-134.0829999999999</v>
      </c>
      <c r="P8" s="58">
        <f>O8/L8</f>
        <v>-0.027087474747474728</v>
      </c>
      <c r="Q8" s="74">
        <f>SUM(Q9:Q11)</f>
        <v>518.6490000000001</v>
      </c>
      <c r="R8" s="97">
        <f>Q8/M8</f>
        <v>0.11360343835876284</v>
      </c>
    </row>
    <row r="9" spans="1:18" ht="12.75">
      <c r="A9" s="118"/>
      <c r="B9" s="119">
        <v>1.1</v>
      </c>
      <c r="C9" s="50" t="s">
        <v>21</v>
      </c>
      <c r="D9" s="75">
        <v>1850</v>
      </c>
      <c r="E9" s="76">
        <v>2190.528</v>
      </c>
      <c r="F9" s="61">
        <f>D9-E9</f>
        <v>-340.5279999999998</v>
      </c>
      <c r="G9" s="57">
        <f>F9/D9</f>
        <v>-0.18406918918918908</v>
      </c>
      <c r="H9" s="65">
        <v>0</v>
      </c>
      <c r="I9" s="66">
        <v>0</v>
      </c>
      <c r="J9" s="66">
        <v>0</v>
      </c>
      <c r="K9" s="66">
        <v>0</v>
      </c>
      <c r="L9" s="75">
        <f>D9+H9</f>
        <v>1850</v>
      </c>
      <c r="M9" s="75">
        <v>1743.991</v>
      </c>
      <c r="N9" s="75">
        <f aca="true" t="shared" si="0" ref="N9:O11">E9+I9</f>
        <v>2190.528</v>
      </c>
      <c r="O9" s="60">
        <f t="shared" si="0"/>
        <v>-340.5279999999998</v>
      </c>
      <c r="P9" s="57">
        <f>O9/L9</f>
        <v>-0.18406918918918908</v>
      </c>
      <c r="Q9" s="75">
        <f>N9-M9</f>
        <v>446.5369999999998</v>
      </c>
      <c r="R9" s="98">
        <f>Q9/M9</f>
        <v>0.2560431791219105</v>
      </c>
    </row>
    <row r="10" spans="1:18" ht="12.75">
      <c r="A10" s="118"/>
      <c r="B10" s="119">
        <v>1.2</v>
      </c>
      <c r="C10" s="50" t="s">
        <v>78</v>
      </c>
      <c r="D10" s="75">
        <v>2700</v>
      </c>
      <c r="E10" s="76">
        <v>2431.476</v>
      </c>
      <c r="F10" s="61">
        <f>D10-E10</f>
        <v>268.5239999999999</v>
      </c>
      <c r="G10" s="57">
        <f>F10/D10</f>
        <v>0.0994533333333333</v>
      </c>
      <c r="H10" s="65">
        <v>0</v>
      </c>
      <c r="I10" s="66">
        <v>0</v>
      </c>
      <c r="J10" s="66">
        <v>0</v>
      </c>
      <c r="K10" s="66">
        <v>0</v>
      </c>
      <c r="L10" s="75">
        <f>D10+H10</f>
        <v>2700</v>
      </c>
      <c r="M10" s="75">
        <v>2486.249</v>
      </c>
      <c r="N10" s="75">
        <f t="shared" si="0"/>
        <v>2431.476</v>
      </c>
      <c r="O10" s="60">
        <f t="shared" si="0"/>
        <v>268.5239999999999</v>
      </c>
      <c r="P10" s="57">
        <f>O10/L10</f>
        <v>0.0994533333333333</v>
      </c>
      <c r="Q10" s="75">
        <f>N10-M10</f>
        <v>-54.77299999999968</v>
      </c>
      <c r="R10" s="98">
        <f>Q10/M10</f>
        <v>-0.022030375879487408</v>
      </c>
    </row>
    <row r="11" spans="1:18" ht="12.75">
      <c r="A11" s="118"/>
      <c r="B11" s="119">
        <v>1.3</v>
      </c>
      <c r="C11" s="50" t="s">
        <v>79</v>
      </c>
      <c r="D11" s="60">
        <v>400</v>
      </c>
      <c r="E11" s="61">
        <v>462.079</v>
      </c>
      <c r="F11" s="61">
        <f>D11-E11</f>
        <v>-62.07900000000001</v>
      </c>
      <c r="G11" s="57">
        <f>F11/D11</f>
        <v>-0.15519750000000002</v>
      </c>
      <c r="H11" s="65">
        <v>0</v>
      </c>
      <c r="I11" s="66">
        <v>0</v>
      </c>
      <c r="J11" s="66">
        <v>0</v>
      </c>
      <c r="K11" s="66">
        <v>0</v>
      </c>
      <c r="L11" s="60">
        <f>D11+H11</f>
        <v>400</v>
      </c>
      <c r="M11" s="60">
        <v>335.194</v>
      </c>
      <c r="N11" s="60">
        <f t="shared" si="0"/>
        <v>462.079</v>
      </c>
      <c r="O11" s="60">
        <f t="shared" si="0"/>
        <v>-62.07900000000001</v>
      </c>
      <c r="P11" s="57">
        <f>O11/L11</f>
        <v>-0.15519750000000002</v>
      </c>
      <c r="Q11" s="75">
        <f>N11-M11</f>
        <v>126.88499999999999</v>
      </c>
      <c r="R11" s="98">
        <f>Q11/M11</f>
        <v>0.3785419786750359</v>
      </c>
    </row>
    <row r="12" spans="1:18" ht="12.75">
      <c r="A12" s="120"/>
      <c r="B12" s="121"/>
      <c r="C12" s="51"/>
      <c r="D12" s="60"/>
      <c r="E12" s="61"/>
      <c r="F12" s="61"/>
      <c r="G12" s="57"/>
      <c r="H12" s="60"/>
      <c r="I12" s="61"/>
      <c r="J12" s="61"/>
      <c r="K12" s="57"/>
      <c r="L12" s="60"/>
      <c r="M12" s="92"/>
      <c r="N12" s="61"/>
      <c r="O12" s="61"/>
      <c r="P12" s="57"/>
      <c r="Q12" s="61"/>
      <c r="R12" s="99"/>
    </row>
    <row r="13" spans="1:18" ht="12.75">
      <c r="A13" s="122" t="s">
        <v>70</v>
      </c>
      <c r="B13" s="119"/>
      <c r="C13" s="49" t="s">
        <v>3</v>
      </c>
      <c r="D13" s="59">
        <f>SUM(D14:D20)</f>
        <v>852.0980000000001</v>
      </c>
      <c r="E13" s="62">
        <f>SUM(E14:E20)</f>
        <v>857.613</v>
      </c>
      <c r="F13" s="62">
        <f>SUM(F14:F20)</f>
        <v>-5.514999999999922</v>
      </c>
      <c r="G13" s="58">
        <f aca="true" t="shared" si="1" ref="G13:G20">F13/D13</f>
        <v>-0.006472260232977805</v>
      </c>
      <c r="H13" s="74">
        <f>SUM(H14:H20)</f>
        <v>2634.018</v>
      </c>
      <c r="I13" s="77">
        <f>SUM(I14:I20)</f>
        <v>2579.547</v>
      </c>
      <c r="J13" s="62">
        <f>SUM(J14:J20)</f>
        <v>54.4710000000001</v>
      </c>
      <c r="K13" s="58">
        <f aca="true" t="shared" si="2" ref="K13:K20">J13/H13</f>
        <v>0.02067981312200604</v>
      </c>
      <c r="L13" s="74">
        <f>SUM(L14:L20)</f>
        <v>3486.116</v>
      </c>
      <c r="M13" s="77">
        <f>SUM(M14:M20)</f>
        <v>3328.552</v>
      </c>
      <c r="N13" s="77">
        <f>SUM(N14:N20)</f>
        <v>3437.16</v>
      </c>
      <c r="O13" s="62">
        <f>SUM(O14:O20)</f>
        <v>48.95600000000019</v>
      </c>
      <c r="P13" s="58">
        <f aca="true" t="shared" si="3" ref="P13:P20">O13/L13</f>
        <v>0.014043135684526902</v>
      </c>
      <c r="Q13" s="77">
        <f>SUM(Q14:Q20)</f>
        <v>108.60800000000006</v>
      </c>
      <c r="R13" s="97">
        <f>Q13/M13</f>
        <v>0.0326292033292555</v>
      </c>
    </row>
    <row r="14" spans="1:18" ht="12.75">
      <c r="A14" s="118"/>
      <c r="B14" s="119">
        <v>2.1</v>
      </c>
      <c r="C14" s="51" t="s">
        <v>4</v>
      </c>
      <c r="D14" s="60">
        <v>706.936</v>
      </c>
      <c r="E14" s="61">
        <v>727.223</v>
      </c>
      <c r="F14" s="61">
        <f aca="true" t="shared" si="4" ref="F14:F20">D14-E14</f>
        <v>-20.28699999999992</v>
      </c>
      <c r="G14" s="57">
        <f t="shared" si="1"/>
        <v>-0.028697081489696265</v>
      </c>
      <c r="H14" s="75">
        <v>2203</v>
      </c>
      <c r="I14" s="76">
        <v>2170.254</v>
      </c>
      <c r="J14" s="61">
        <f aca="true" t="shared" si="5" ref="J14:J20">H14-I14</f>
        <v>32.746000000000095</v>
      </c>
      <c r="K14" s="57">
        <f t="shared" si="2"/>
        <v>0.014864275987290102</v>
      </c>
      <c r="L14" s="75">
        <f aca="true" t="shared" si="6" ref="L14:L20">D14+H14</f>
        <v>2909.936</v>
      </c>
      <c r="M14" s="75">
        <v>2693.519</v>
      </c>
      <c r="N14" s="75">
        <f aca="true" t="shared" si="7" ref="N14:O20">E14+I14</f>
        <v>2897.477</v>
      </c>
      <c r="O14" s="60">
        <f t="shared" si="7"/>
        <v>12.459000000000174</v>
      </c>
      <c r="P14" s="57">
        <f t="shared" si="3"/>
        <v>0.004281537463366952</v>
      </c>
      <c r="Q14" s="75">
        <f aca="true" t="shared" si="8" ref="Q14:Q20">N14-M14</f>
        <v>203.95800000000008</v>
      </c>
      <c r="R14" s="98">
        <f aca="true" t="shared" si="9" ref="R14:R20">Q14/M14</f>
        <v>0.07572176026974382</v>
      </c>
    </row>
    <row r="15" spans="1:18" ht="12.75">
      <c r="A15" s="118"/>
      <c r="B15" s="119">
        <v>2.2</v>
      </c>
      <c r="C15" s="51" t="s">
        <v>5</v>
      </c>
      <c r="D15" s="60">
        <v>18.5</v>
      </c>
      <c r="E15" s="61">
        <v>14.551</v>
      </c>
      <c r="F15" s="61">
        <f t="shared" si="4"/>
        <v>3.949</v>
      </c>
      <c r="G15" s="57">
        <f t="shared" si="1"/>
        <v>0.21345945945945946</v>
      </c>
      <c r="H15" s="60">
        <v>64</v>
      </c>
      <c r="I15" s="61">
        <v>60.367</v>
      </c>
      <c r="J15" s="61">
        <f t="shared" si="5"/>
        <v>3.6330000000000027</v>
      </c>
      <c r="K15" s="57">
        <f t="shared" si="2"/>
        <v>0.05676562500000004</v>
      </c>
      <c r="L15" s="60">
        <f t="shared" si="6"/>
        <v>82.5</v>
      </c>
      <c r="M15" s="60">
        <v>77.135</v>
      </c>
      <c r="N15" s="60">
        <f t="shared" si="7"/>
        <v>74.91799999999999</v>
      </c>
      <c r="O15" s="60">
        <f t="shared" si="7"/>
        <v>7.5820000000000025</v>
      </c>
      <c r="P15" s="57">
        <f t="shared" si="3"/>
        <v>0.09190303030303033</v>
      </c>
      <c r="Q15" s="75">
        <f t="shared" si="8"/>
        <v>-2.217000000000013</v>
      </c>
      <c r="R15" s="98">
        <f t="shared" si="9"/>
        <v>-0.028741816296104398</v>
      </c>
    </row>
    <row r="16" spans="1:18" ht="12.75">
      <c r="A16" s="118"/>
      <c r="B16" s="119">
        <v>2.3</v>
      </c>
      <c r="C16" s="51" t="s">
        <v>80</v>
      </c>
      <c r="D16" s="60">
        <v>65</v>
      </c>
      <c r="E16" s="61">
        <v>60.705</v>
      </c>
      <c r="F16" s="61">
        <f t="shared" si="4"/>
        <v>4.295000000000002</v>
      </c>
      <c r="G16" s="57">
        <f t="shared" si="1"/>
        <v>0.0660769230769231</v>
      </c>
      <c r="H16" s="60">
        <v>135</v>
      </c>
      <c r="I16" s="61">
        <v>113.187</v>
      </c>
      <c r="J16" s="61">
        <f t="shared" si="5"/>
        <v>21.813000000000002</v>
      </c>
      <c r="K16" s="57">
        <f t="shared" si="2"/>
        <v>0.1615777777777778</v>
      </c>
      <c r="L16" s="60">
        <f t="shared" si="6"/>
        <v>200</v>
      </c>
      <c r="M16" s="60">
        <v>186.507</v>
      </c>
      <c r="N16" s="60">
        <f t="shared" si="7"/>
        <v>173.892</v>
      </c>
      <c r="O16" s="60">
        <f t="shared" si="7"/>
        <v>26.108000000000004</v>
      </c>
      <c r="P16" s="57">
        <f t="shared" si="3"/>
        <v>0.13054000000000002</v>
      </c>
      <c r="Q16" s="75">
        <f t="shared" si="8"/>
        <v>-12.615000000000009</v>
      </c>
      <c r="R16" s="98">
        <f t="shared" si="9"/>
        <v>-0.06763821197059633</v>
      </c>
    </row>
    <row r="17" spans="1:18" ht="12.75">
      <c r="A17" s="118"/>
      <c r="B17" s="119">
        <v>2.4</v>
      </c>
      <c r="C17" s="51" t="s">
        <v>24</v>
      </c>
      <c r="D17" s="60">
        <v>55.162</v>
      </c>
      <c r="E17" s="61">
        <v>50.686</v>
      </c>
      <c r="F17" s="61">
        <f t="shared" si="4"/>
        <v>4.475999999999999</v>
      </c>
      <c r="G17" s="57">
        <f t="shared" si="1"/>
        <v>0.08114281570646457</v>
      </c>
      <c r="H17" s="60">
        <v>219.518</v>
      </c>
      <c r="I17" s="61">
        <v>222.32</v>
      </c>
      <c r="J17" s="61">
        <f t="shared" si="5"/>
        <v>-2.8019999999999925</v>
      </c>
      <c r="K17" s="57">
        <f t="shared" si="2"/>
        <v>-0.01276432912107432</v>
      </c>
      <c r="L17" s="60">
        <f t="shared" si="6"/>
        <v>274.68</v>
      </c>
      <c r="M17" s="60">
        <v>352.395</v>
      </c>
      <c r="N17" s="60">
        <f t="shared" si="7"/>
        <v>273.006</v>
      </c>
      <c r="O17" s="60">
        <f t="shared" si="7"/>
        <v>1.6740000000000066</v>
      </c>
      <c r="P17" s="57">
        <f t="shared" si="3"/>
        <v>0.006094364351245109</v>
      </c>
      <c r="Q17" s="75">
        <f t="shared" si="8"/>
        <v>-79.38900000000001</v>
      </c>
      <c r="R17" s="98">
        <f t="shared" si="9"/>
        <v>-0.22528412718682164</v>
      </c>
    </row>
    <row r="18" spans="1:18" ht="12.75" hidden="1">
      <c r="A18" s="118"/>
      <c r="B18" s="119"/>
      <c r="C18" s="52" t="s">
        <v>58</v>
      </c>
      <c r="D18" s="60"/>
      <c r="E18" s="61"/>
      <c r="F18" s="61">
        <f t="shared" si="4"/>
        <v>0</v>
      </c>
      <c r="G18" s="57" t="e">
        <f t="shared" si="1"/>
        <v>#DIV/0!</v>
      </c>
      <c r="H18" s="60"/>
      <c r="I18" s="61"/>
      <c r="J18" s="61">
        <f t="shared" si="5"/>
        <v>0</v>
      </c>
      <c r="K18" s="57" t="e">
        <f t="shared" si="2"/>
        <v>#DIV/0!</v>
      </c>
      <c r="L18" s="60">
        <f t="shared" si="6"/>
        <v>0</v>
      </c>
      <c r="M18" s="60"/>
      <c r="N18" s="60">
        <f t="shared" si="7"/>
        <v>0</v>
      </c>
      <c r="O18" s="60">
        <f t="shared" si="7"/>
        <v>0</v>
      </c>
      <c r="P18" s="57" t="e">
        <f t="shared" si="3"/>
        <v>#DIV/0!</v>
      </c>
      <c r="Q18" s="75">
        <f t="shared" si="8"/>
        <v>0</v>
      </c>
      <c r="R18" s="98" t="e">
        <f t="shared" si="9"/>
        <v>#DIV/0!</v>
      </c>
    </row>
    <row r="19" spans="1:18" ht="12.75" hidden="1">
      <c r="A19" s="118"/>
      <c r="B19" s="119"/>
      <c r="C19" s="52" t="s">
        <v>59</v>
      </c>
      <c r="D19" s="60"/>
      <c r="E19" s="61"/>
      <c r="F19" s="61">
        <f t="shared" si="4"/>
        <v>0</v>
      </c>
      <c r="G19" s="57" t="e">
        <f t="shared" si="1"/>
        <v>#DIV/0!</v>
      </c>
      <c r="H19" s="60"/>
      <c r="I19" s="61"/>
      <c r="J19" s="61">
        <f t="shared" si="5"/>
        <v>0</v>
      </c>
      <c r="K19" s="57" t="e">
        <f t="shared" si="2"/>
        <v>#DIV/0!</v>
      </c>
      <c r="L19" s="60">
        <f t="shared" si="6"/>
        <v>0</v>
      </c>
      <c r="M19" s="60"/>
      <c r="N19" s="60">
        <f t="shared" si="7"/>
        <v>0</v>
      </c>
      <c r="O19" s="60">
        <f t="shared" si="7"/>
        <v>0</v>
      </c>
      <c r="P19" s="57" t="e">
        <f t="shared" si="3"/>
        <v>#DIV/0!</v>
      </c>
      <c r="Q19" s="75">
        <f t="shared" si="8"/>
        <v>0</v>
      </c>
      <c r="R19" s="98" t="e">
        <f t="shared" si="9"/>
        <v>#DIV/0!</v>
      </c>
    </row>
    <row r="20" spans="1:18" ht="12.75">
      <c r="A20" s="118"/>
      <c r="B20" s="119">
        <v>2.5</v>
      </c>
      <c r="C20" s="51" t="s">
        <v>7</v>
      </c>
      <c r="D20" s="60">
        <v>6.5</v>
      </c>
      <c r="E20" s="61">
        <v>4.448</v>
      </c>
      <c r="F20" s="61">
        <f t="shared" si="4"/>
        <v>2.0519999999999996</v>
      </c>
      <c r="G20" s="57">
        <f t="shared" si="1"/>
        <v>0.3156923076923076</v>
      </c>
      <c r="H20" s="60">
        <v>12.5</v>
      </c>
      <c r="I20" s="61">
        <v>13.419</v>
      </c>
      <c r="J20" s="61">
        <f t="shared" si="5"/>
        <v>-0.9190000000000005</v>
      </c>
      <c r="K20" s="57">
        <f t="shared" si="2"/>
        <v>-0.07352000000000004</v>
      </c>
      <c r="L20" s="60">
        <f t="shared" si="6"/>
        <v>19</v>
      </c>
      <c r="M20" s="60">
        <v>18.996</v>
      </c>
      <c r="N20" s="60">
        <f t="shared" si="7"/>
        <v>17.867</v>
      </c>
      <c r="O20" s="60">
        <f t="shared" si="7"/>
        <v>1.1329999999999991</v>
      </c>
      <c r="P20" s="57">
        <f t="shared" si="3"/>
        <v>0.059631578947368376</v>
      </c>
      <c r="Q20" s="75">
        <f t="shared" si="8"/>
        <v>-1.1289999999999978</v>
      </c>
      <c r="R20" s="98">
        <f t="shared" si="9"/>
        <v>-0.059433564961044315</v>
      </c>
    </row>
    <row r="21" spans="1:18" ht="12.75">
      <c r="A21" s="120"/>
      <c r="B21" s="121"/>
      <c r="C21" s="53"/>
      <c r="D21" s="60"/>
      <c r="E21" s="61"/>
      <c r="F21" s="61"/>
      <c r="G21" s="57"/>
      <c r="H21" s="60"/>
      <c r="I21" s="61"/>
      <c r="J21" s="61"/>
      <c r="K21" s="57"/>
      <c r="L21" s="60"/>
      <c r="M21" s="92"/>
      <c r="N21" s="61"/>
      <c r="O21" s="61"/>
      <c r="P21" s="57"/>
      <c r="Q21" s="61"/>
      <c r="R21" s="99"/>
    </row>
    <row r="22" spans="1:18" ht="12.75">
      <c r="A22" s="122" t="s">
        <v>71</v>
      </c>
      <c r="B22" s="119"/>
      <c r="C22" s="49" t="s">
        <v>8</v>
      </c>
      <c r="D22" s="59">
        <f>D23+D26+D32+D35+D39+D43+D47+D48+D49+D50</f>
        <v>1172.615</v>
      </c>
      <c r="E22" s="62">
        <f>E23+E26+E32+E35+E39+E43+E47+E48+E49+E50</f>
        <v>1053.40961</v>
      </c>
      <c r="F22" s="62">
        <f>F23+F26+F32+F35+F39+F43+F47+F48+F49+F50</f>
        <v>119.20538999999997</v>
      </c>
      <c r="G22" s="58">
        <f aca="true" t="shared" si="10" ref="G22:G50">F22/D22</f>
        <v>0.10165773932620678</v>
      </c>
      <c r="H22" s="59">
        <f>H23+H26+H32+H35+H39+H43+H47+H48+H49+H50</f>
        <v>348.742</v>
      </c>
      <c r="I22" s="62">
        <f>I23+I26+I32+I35+I39+I43+I47+I48+I49+I50</f>
        <v>358.506</v>
      </c>
      <c r="J22" s="62">
        <f>J23+J26+J32+J35+J39+J43+J47+J48+J49+J50</f>
        <v>-9.763999999999989</v>
      </c>
      <c r="K22" s="58">
        <f>J22/H22</f>
        <v>-0.02799777485935158</v>
      </c>
      <c r="L22" s="74">
        <f>L23+L26+L32+L35+L39+L43+L47+L48+L49+L50</f>
        <v>1521.357</v>
      </c>
      <c r="M22" s="77">
        <f>M23+M26+M32+M35+M39+M43+M47+M48+M49+M50</f>
        <v>1248.714</v>
      </c>
      <c r="N22" s="77">
        <f>N23+N26+N32+N35+N39+N43+N47+N48+N49+N50</f>
        <v>1411.91561</v>
      </c>
      <c r="O22" s="62">
        <f>O23+O26+O32+O35+O39+O43+O47+O48+O49+O50</f>
        <v>109.44138999999998</v>
      </c>
      <c r="P22" s="58">
        <f aca="true" t="shared" si="11" ref="P22:P50">O22/L22</f>
        <v>0.07193669204532531</v>
      </c>
      <c r="Q22" s="77">
        <f>Q23+Q26+Q32+Q35+Q39+Q43+Q47+Q48+Q49+Q50</f>
        <v>163.20161</v>
      </c>
      <c r="R22" s="97">
        <f>Q22/M22</f>
        <v>0.13069574778532153</v>
      </c>
    </row>
    <row r="23" spans="1:18" ht="12.75">
      <c r="A23" s="118"/>
      <c r="B23" s="119">
        <v>3.1</v>
      </c>
      <c r="C23" s="51" t="s">
        <v>81</v>
      </c>
      <c r="D23" s="60">
        <f>SUM(D24:D25)</f>
        <v>36.5</v>
      </c>
      <c r="E23" s="61">
        <f>SUM(E24:E25)</f>
        <v>28.074</v>
      </c>
      <c r="F23" s="61">
        <f>SUM(F24:F25)</f>
        <v>8.425999999999998</v>
      </c>
      <c r="G23" s="57">
        <f t="shared" si="10"/>
        <v>0.2308493150684931</v>
      </c>
      <c r="H23" s="60">
        <f>SUM(H24:H25)</f>
        <v>115</v>
      </c>
      <c r="I23" s="61">
        <f>SUM(I24:I25)</f>
        <v>124.148</v>
      </c>
      <c r="J23" s="61">
        <f>SUM(J24:J25)</f>
        <v>-9.147999999999998</v>
      </c>
      <c r="K23" s="90">
        <f>J23/H23</f>
        <v>-0.0795478260869565</v>
      </c>
      <c r="L23" s="60">
        <f>SUM(L24:L25)</f>
        <v>151.5</v>
      </c>
      <c r="M23" s="61">
        <f>SUM(M24:M25)</f>
        <v>135.152</v>
      </c>
      <c r="N23" s="61">
        <f>SUM(N24:N25)</f>
        <v>152.222</v>
      </c>
      <c r="O23" s="61">
        <f>SUM(O24:O25)</f>
        <v>-0.7219999999999995</v>
      </c>
      <c r="P23" s="57">
        <f t="shared" si="11"/>
        <v>-0.004765676567656763</v>
      </c>
      <c r="Q23" s="61">
        <f>SUM(Q24:Q25)</f>
        <v>17.070000000000004</v>
      </c>
      <c r="R23" s="98">
        <f>Q23/M23</f>
        <v>0.12630223748076244</v>
      </c>
    </row>
    <row r="24" spans="1:18" ht="12.75">
      <c r="A24" s="120"/>
      <c r="B24" s="121" t="s">
        <v>73</v>
      </c>
      <c r="C24" s="52" t="s">
        <v>9</v>
      </c>
      <c r="D24" s="63">
        <v>21.5</v>
      </c>
      <c r="E24" s="64">
        <v>13.085</v>
      </c>
      <c r="F24" s="64">
        <f>D24-E24</f>
        <v>8.415</v>
      </c>
      <c r="G24" s="71">
        <f t="shared" si="10"/>
        <v>0.3913953488372093</v>
      </c>
      <c r="H24" s="63">
        <v>9</v>
      </c>
      <c r="I24" s="64">
        <v>8.458</v>
      </c>
      <c r="J24" s="64">
        <f>H24-I24</f>
        <v>0.5419999999999998</v>
      </c>
      <c r="K24" s="71">
        <f>J24/H24</f>
        <v>0.060222222222222205</v>
      </c>
      <c r="L24" s="63">
        <f>D24+H24</f>
        <v>30.5</v>
      </c>
      <c r="M24" s="93">
        <v>28.322</v>
      </c>
      <c r="N24" s="64">
        <f>E24+I24</f>
        <v>21.543</v>
      </c>
      <c r="O24" s="64">
        <f>F24+J24</f>
        <v>8.956999999999999</v>
      </c>
      <c r="P24" s="71">
        <f t="shared" si="11"/>
        <v>0.2936721311475409</v>
      </c>
      <c r="Q24" s="94">
        <f>N24-M24</f>
        <v>-6.779</v>
      </c>
      <c r="R24" s="100">
        <f aca="true" t="shared" si="12" ref="R24:R52">Q24/M24</f>
        <v>-0.239354565355554</v>
      </c>
    </row>
    <row r="25" spans="1:18" ht="12.75">
      <c r="A25" s="120"/>
      <c r="B25" s="121" t="s">
        <v>74</v>
      </c>
      <c r="C25" s="52" t="s">
        <v>82</v>
      </c>
      <c r="D25" s="63">
        <v>15</v>
      </c>
      <c r="E25" s="64">
        <v>14.989</v>
      </c>
      <c r="F25" s="64">
        <f>D25-E25</f>
        <v>0.010999999999999233</v>
      </c>
      <c r="G25" s="71">
        <f t="shared" si="10"/>
        <v>0.0007333333333332822</v>
      </c>
      <c r="H25" s="63">
        <v>106</v>
      </c>
      <c r="I25" s="64">
        <v>115.69</v>
      </c>
      <c r="J25" s="64">
        <f>H25-I25</f>
        <v>-9.689999999999998</v>
      </c>
      <c r="K25" s="71">
        <f>J25/H25</f>
        <v>-0.09141509433962262</v>
      </c>
      <c r="L25" s="63">
        <f>D25+H25</f>
        <v>121</v>
      </c>
      <c r="M25" s="93">
        <v>106.83</v>
      </c>
      <c r="N25" s="64">
        <f>E25+I25</f>
        <v>130.679</v>
      </c>
      <c r="O25" s="64">
        <f>F25+J25</f>
        <v>-9.678999999999998</v>
      </c>
      <c r="P25" s="71">
        <f t="shared" si="11"/>
        <v>-0.07999173553719006</v>
      </c>
      <c r="Q25" s="94">
        <f>N25-M25</f>
        <v>23.849000000000004</v>
      </c>
      <c r="R25" s="100">
        <f t="shared" si="12"/>
        <v>0.22324253486848267</v>
      </c>
    </row>
    <row r="26" spans="1:18" ht="12.75">
      <c r="A26" s="120"/>
      <c r="B26" s="119">
        <v>3.2</v>
      </c>
      <c r="C26" s="51" t="s">
        <v>83</v>
      </c>
      <c r="D26" s="60">
        <f>SUM(D27:D31)</f>
        <v>330.67</v>
      </c>
      <c r="E26" s="61">
        <f>SUM(E27:E31)</f>
        <v>302.67</v>
      </c>
      <c r="F26" s="61">
        <f>SUM(F27:F31)</f>
        <v>27.999999999999975</v>
      </c>
      <c r="G26" s="57">
        <f t="shared" si="10"/>
        <v>0.08467656576042572</v>
      </c>
      <c r="H26" s="60">
        <f>SUM(H27:H31)</f>
        <v>7.05</v>
      </c>
      <c r="I26" s="61">
        <f>SUM(I27:I31)</f>
        <v>4.377</v>
      </c>
      <c r="J26" s="61">
        <f>SUM(J27:J31)</f>
        <v>2.673</v>
      </c>
      <c r="K26" s="58">
        <f>J26/H26</f>
        <v>0.3791489361702128</v>
      </c>
      <c r="L26" s="60">
        <f>SUM(L27:L31)</f>
        <v>337.72</v>
      </c>
      <c r="M26" s="61">
        <f>SUM(M27:M31)</f>
        <v>295.706</v>
      </c>
      <c r="N26" s="61">
        <f>SUM(N27:N31)</f>
        <v>307.047</v>
      </c>
      <c r="O26" s="61">
        <f>SUM(O27:O31)</f>
        <v>30.672999999999973</v>
      </c>
      <c r="P26" s="57">
        <f t="shared" si="11"/>
        <v>0.09082375932725326</v>
      </c>
      <c r="Q26" s="61">
        <f>SUM(Q27:Q31)</f>
        <v>11.341000000000012</v>
      </c>
      <c r="R26" s="98">
        <f>Q26/M26</f>
        <v>0.03835228233448091</v>
      </c>
    </row>
    <row r="27" spans="1:18" ht="12.75">
      <c r="A27" s="120"/>
      <c r="B27" s="121" t="s">
        <v>73</v>
      </c>
      <c r="C27" s="52" t="s">
        <v>10</v>
      </c>
      <c r="D27" s="63">
        <v>2.2</v>
      </c>
      <c r="E27" s="64">
        <v>1.827</v>
      </c>
      <c r="F27" s="64">
        <f>D27-E27</f>
        <v>0.3730000000000002</v>
      </c>
      <c r="G27" s="71">
        <f t="shared" si="10"/>
        <v>0.16954545454545464</v>
      </c>
      <c r="H27" s="73">
        <v>0</v>
      </c>
      <c r="I27" s="69">
        <v>0</v>
      </c>
      <c r="J27" s="69">
        <f>H27-I27</f>
        <v>0</v>
      </c>
      <c r="K27" s="70">
        <v>0</v>
      </c>
      <c r="L27" s="63">
        <f>D27+H27</f>
        <v>2.2</v>
      </c>
      <c r="M27" s="93">
        <v>2.052</v>
      </c>
      <c r="N27" s="64">
        <f aca="true" t="shared" si="13" ref="N27:O31">E27+I27</f>
        <v>1.827</v>
      </c>
      <c r="O27" s="64">
        <f t="shared" si="13"/>
        <v>0.3730000000000002</v>
      </c>
      <c r="P27" s="71">
        <f t="shared" si="11"/>
        <v>0.16954545454545464</v>
      </c>
      <c r="Q27" s="94">
        <f>N27-M27</f>
        <v>-0.2250000000000001</v>
      </c>
      <c r="R27" s="100">
        <f t="shared" si="12"/>
        <v>-0.10964912280701758</v>
      </c>
    </row>
    <row r="28" spans="1:18" ht="12.75">
      <c r="A28" s="120"/>
      <c r="B28" s="121" t="s">
        <v>74</v>
      </c>
      <c r="C28" s="52" t="s">
        <v>11</v>
      </c>
      <c r="D28" s="63">
        <v>1.5</v>
      </c>
      <c r="E28" s="64">
        <v>1.95</v>
      </c>
      <c r="F28" s="64">
        <f>D28-E28</f>
        <v>-0.44999999999999996</v>
      </c>
      <c r="G28" s="71">
        <f t="shared" si="10"/>
        <v>-0.3</v>
      </c>
      <c r="H28" s="63">
        <v>1.75</v>
      </c>
      <c r="I28" s="64">
        <v>2.25</v>
      </c>
      <c r="J28" s="64">
        <f>H28-I28</f>
        <v>-0.5</v>
      </c>
      <c r="K28" s="71">
        <f>J28/H28</f>
        <v>-0.2857142857142857</v>
      </c>
      <c r="L28" s="63">
        <f>D28+H28</f>
        <v>3.25</v>
      </c>
      <c r="M28" s="93">
        <v>3.23</v>
      </c>
      <c r="N28" s="64">
        <f t="shared" si="13"/>
        <v>4.2</v>
      </c>
      <c r="O28" s="64">
        <f t="shared" si="13"/>
        <v>-0.95</v>
      </c>
      <c r="P28" s="71">
        <f t="shared" si="11"/>
        <v>-0.29230769230769227</v>
      </c>
      <c r="Q28" s="94">
        <f>N28-M28</f>
        <v>0.9700000000000002</v>
      </c>
      <c r="R28" s="100">
        <f t="shared" si="12"/>
        <v>0.3003095975232199</v>
      </c>
    </row>
    <row r="29" spans="1:18" ht="12.75">
      <c r="A29" s="120"/>
      <c r="B29" s="121" t="s">
        <v>75</v>
      </c>
      <c r="C29" s="52" t="s">
        <v>12</v>
      </c>
      <c r="D29" s="63">
        <v>12.65</v>
      </c>
      <c r="E29" s="64">
        <v>17.214</v>
      </c>
      <c r="F29" s="64">
        <f>D29-E29</f>
        <v>-4.563999999999998</v>
      </c>
      <c r="G29" s="71">
        <f t="shared" si="10"/>
        <v>-0.36079051383399197</v>
      </c>
      <c r="H29" s="63">
        <v>3</v>
      </c>
      <c r="I29" s="64">
        <v>1.361</v>
      </c>
      <c r="J29" s="64">
        <f>H29-I29</f>
        <v>1.639</v>
      </c>
      <c r="K29" s="71">
        <f>J29/H29</f>
        <v>0.5463333333333333</v>
      </c>
      <c r="L29" s="63">
        <f>D29+H29</f>
        <v>15.65</v>
      </c>
      <c r="M29" s="93">
        <v>16.276</v>
      </c>
      <c r="N29" s="64">
        <f t="shared" si="13"/>
        <v>18.575</v>
      </c>
      <c r="O29" s="64">
        <f t="shared" si="13"/>
        <v>-2.924999999999998</v>
      </c>
      <c r="P29" s="71">
        <f t="shared" si="11"/>
        <v>-0.18690095846645355</v>
      </c>
      <c r="Q29" s="94">
        <f>N29-M29</f>
        <v>2.2989999999999995</v>
      </c>
      <c r="R29" s="100">
        <f t="shared" si="12"/>
        <v>0.14125092160235928</v>
      </c>
    </row>
    <row r="30" spans="1:18" ht="12.75">
      <c r="A30" s="120"/>
      <c r="B30" s="121" t="s">
        <v>76</v>
      </c>
      <c r="C30" s="52" t="s">
        <v>28</v>
      </c>
      <c r="D30" s="63">
        <v>14.32</v>
      </c>
      <c r="E30" s="64">
        <v>11.733</v>
      </c>
      <c r="F30" s="64">
        <f>D30-E30</f>
        <v>2.5869999999999997</v>
      </c>
      <c r="G30" s="71">
        <f t="shared" si="10"/>
        <v>0.18065642458100556</v>
      </c>
      <c r="H30" s="63">
        <v>2.3</v>
      </c>
      <c r="I30" s="64">
        <v>0.766</v>
      </c>
      <c r="J30" s="64">
        <f>H30-I30</f>
        <v>1.5339999999999998</v>
      </c>
      <c r="K30" s="71">
        <f>J30/H30</f>
        <v>0.6669565217391304</v>
      </c>
      <c r="L30" s="63">
        <f>D30+H30</f>
        <v>16.62</v>
      </c>
      <c r="M30" s="93">
        <v>21.657</v>
      </c>
      <c r="N30" s="64">
        <f t="shared" si="13"/>
        <v>12.499</v>
      </c>
      <c r="O30" s="64">
        <f t="shared" si="13"/>
        <v>4.1209999999999996</v>
      </c>
      <c r="P30" s="71">
        <f t="shared" si="11"/>
        <v>0.24795427196149214</v>
      </c>
      <c r="Q30" s="94">
        <f>N30-M30</f>
        <v>-9.158</v>
      </c>
      <c r="R30" s="100">
        <f t="shared" si="12"/>
        <v>-0.4228655861846054</v>
      </c>
    </row>
    <row r="31" spans="1:18" ht="12.75">
      <c r="A31" s="120"/>
      <c r="B31" s="121" t="s">
        <v>77</v>
      </c>
      <c r="C31" s="52" t="s">
        <v>84</v>
      </c>
      <c r="D31" s="63">
        <v>300</v>
      </c>
      <c r="E31" s="64">
        <v>269.946</v>
      </c>
      <c r="F31" s="64">
        <f>D31-E31</f>
        <v>30.053999999999974</v>
      </c>
      <c r="G31" s="71">
        <f t="shared" si="10"/>
        <v>0.10017999999999991</v>
      </c>
      <c r="H31" s="68">
        <v>0</v>
      </c>
      <c r="I31" s="69">
        <v>0</v>
      </c>
      <c r="J31" s="69">
        <f>H31-I31</f>
        <v>0</v>
      </c>
      <c r="K31" s="70">
        <v>0</v>
      </c>
      <c r="L31" s="63">
        <f>D31+H31</f>
        <v>300</v>
      </c>
      <c r="M31" s="93">
        <v>252.491</v>
      </c>
      <c r="N31" s="64">
        <f t="shared" si="13"/>
        <v>269.946</v>
      </c>
      <c r="O31" s="64">
        <f t="shared" si="13"/>
        <v>30.053999999999974</v>
      </c>
      <c r="P31" s="71">
        <f t="shared" si="11"/>
        <v>0.10017999999999991</v>
      </c>
      <c r="Q31" s="94">
        <f>N31-M31</f>
        <v>17.455000000000013</v>
      </c>
      <c r="R31" s="100">
        <f t="shared" si="12"/>
        <v>0.06913117695284193</v>
      </c>
    </row>
    <row r="32" spans="1:18" ht="12.75">
      <c r="A32" s="120"/>
      <c r="B32" s="119">
        <v>3.3</v>
      </c>
      <c r="C32" s="51" t="s">
        <v>85</v>
      </c>
      <c r="D32" s="60">
        <f>SUM(D33:D34)</f>
        <v>7.2</v>
      </c>
      <c r="E32" s="61">
        <f>SUM(E33:E34)</f>
        <v>10.219000000000001</v>
      </c>
      <c r="F32" s="61">
        <f>SUM(F33:F34)</f>
        <v>-3.019</v>
      </c>
      <c r="G32" s="57">
        <f t="shared" si="10"/>
        <v>-0.41930555555555554</v>
      </c>
      <c r="H32" s="60">
        <f>SUM(H33:H34)</f>
        <v>8.5</v>
      </c>
      <c r="I32" s="61">
        <f>SUM(I33:I34)</f>
        <v>5.039</v>
      </c>
      <c r="J32" s="61">
        <f>SUM(J33:J34)</f>
        <v>3.4610000000000003</v>
      </c>
      <c r="K32" s="58">
        <f>J32/H32</f>
        <v>0.4071764705882353</v>
      </c>
      <c r="L32" s="60">
        <f>SUM(L33:L34)</f>
        <v>15.7</v>
      </c>
      <c r="M32" s="61">
        <f>SUM(M33:M34)</f>
        <v>14.31</v>
      </c>
      <c r="N32" s="61">
        <f>SUM(N33:N34)</f>
        <v>15.258</v>
      </c>
      <c r="O32" s="61">
        <f>SUM(O33:O34)</f>
        <v>0.44200000000000017</v>
      </c>
      <c r="P32" s="57">
        <f t="shared" si="11"/>
        <v>0.02815286624203823</v>
      </c>
      <c r="Q32" s="61">
        <f>SUM(Q33:Q34)</f>
        <v>0.9479999999999995</v>
      </c>
      <c r="R32" s="98">
        <f>Q32/M32</f>
        <v>0.06624737945492659</v>
      </c>
    </row>
    <row r="33" spans="1:18" ht="12.75">
      <c r="A33" s="120"/>
      <c r="B33" s="121" t="s">
        <v>73</v>
      </c>
      <c r="C33" s="52" t="s">
        <v>86</v>
      </c>
      <c r="D33" s="63">
        <v>2.7</v>
      </c>
      <c r="E33" s="64">
        <v>3.192</v>
      </c>
      <c r="F33" s="64">
        <f>D33-E33</f>
        <v>-0.492</v>
      </c>
      <c r="G33" s="71">
        <f t="shared" si="10"/>
        <v>-0.1822222222222222</v>
      </c>
      <c r="H33" s="63">
        <v>8.5</v>
      </c>
      <c r="I33" s="64">
        <v>5.039</v>
      </c>
      <c r="J33" s="64">
        <f>H33-I33</f>
        <v>3.4610000000000003</v>
      </c>
      <c r="K33" s="71">
        <f>J33/H33</f>
        <v>0.4071764705882353</v>
      </c>
      <c r="L33" s="63">
        <f>D33+H33</f>
        <v>11.2</v>
      </c>
      <c r="M33" s="93">
        <v>10.291</v>
      </c>
      <c r="N33" s="64">
        <f>E33+I33</f>
        <v>8.231</v>
      </c>
      <c r="O33" s="64">
        <f>F33+J33</f>
        <v>2.9690000000000003</v>
      </c>
      <c r="P33" s="71">
        <f t="shared" si="11"/>
        <v>0.26508928571428575</v>
      </c>
      <c r="Q33" s="94">
        <f>N33-M33</f>
        <v>-2.0600000000000005</v>
      </c>
      <c r="R33" s="100">
        <f t="shared" si="12"/>
        <v>-0.20017491011563507</v>
      </c>
    </row>
    <row r="34" spans="1:18" ht="12.75">
      <c r="A34" s="120"/>
      <c r="B34" s="121" t="s">
        <v>74</v>
      </c>
      <c r="C34" s="52" t="s">
        <v>31</v>
      </c>
      <c r="D34" s="63">
        <v>4.5</v>
      </c>
      <c r="E34" s="64">
        <v>7.027</v>
      </c>
      <c r="F34" s="64">
        <f>D34-E34</f>
        <v>-2.527</v>
      </c>
      <c r="G34" s="71">
        <f t="shared" si="10"/>
        <v>-0.5615555555555556</v>
      </c>
      <c r="H34" s="68">
        <v>0</v>
      </c>
      <c r="I34" s="69">
        <v>0</v>
      </c>
      <c r="J34" s="69">
        <f>H34-I34</f>
        <v>0</v>
      </c>
      <c r="K34" s="72">
        <v>0</v>
      </c>
      <c r="L34" s="63">
        <f>D34+H34</f>
        <v>4.5</v>
      </c>
      <c r="M34" s="93">
        <v>4.019</v>
      </c>
      <c r="N34" s="64">
        <f>E34+I34</f>
        <v>7.027</v>
      </c>
      <c r="O34" s="64">
        <f>F34+J34</f>
        <v>-2.527</v>
      </c>
      <c r="P34" s="71">
        <f t="shared" si="11"/>
        <v>-0.5615555555555556</v>
      </c>
      <c r="Q34" s="94">
        <f>N34-M34</f>
        <v>3.008</v>
      </c>
      <c r="R34" s="100">
        <f t="shared" si="12"/>
        <v>0.7484448867877581</v>
      </c>
    </row>
    <row r="35" spans="1:18" ht="12.75">
      <c r="A35" s="120"/>
      <c r="B35" s="119">
        <v>3.4</v>
      </c>
      <c r="C35" s="51" t="s">
        <v>87</v>
      </c>
      <c r="D35" s="60">
        <f>SUM(D36:D38)</f>
        <v>457</v>
      </c>
      <c r="E35" s="61">
        <f>SUM(E36:E38)</f>
        <v>405.39</v>
      </c>
      <c r="F35" s="61">
        <f>SUM(F36:F38)</f>
        <v>51.60999999999998</v>
      </c>
      <c r="G35" s="57">
        <f t="shared" si="10"/>
        <v>0.11293216630196931</v>
      </c>
      <c r="H35" s="60">
        <f>SUM(H36:H38)</f>
        <v>68</v>
      </c>
      <c r="I35" s="61">
        <f>SUM(I36:I38)</f>
        <v>67.326</v>
      </c>
      <c r="J35" s="61">
        <f>SUM(J36:J38)</f>
        <v>0.6740000000000044</v>
      </c>
      <c r="K35" s="58">
        <f>J35/H35</f>
        <v>0.009911764705882417</v>
      </c>
      <c r="L35" s="60">
        <f>SUM(L36:L38)</f>
        <v>525</v>
      </c>
      <c r="M35" s="61">
        <f>SUM(M36:M38)</f>
        <v>440.11400000000003</v>
      </c>
      <c r="N35" s="61">
        <f>SUM(N36:N38)</f>
        <v>472.716</v>
      </c>
      <c r="O35" s="61">
        <f>SUM(O36:O38)</f>
        <v>52.283999999999985</v>
      </c>
      <c r="P35" s="57">
        <f t="shared" si="11"/>
        <v>0.0995885714285714</v>
      </c>
      <c r="Q35" s="61">
        <f>SUM(Q36:Q38)</f>
        <v>32.601999999999975</v>
      </c>
      <c r="R35" s="98">
        <f>Q35/M35</f>
        <v>0.07407626205937547</v>
      </c>
    </row>
    <row r="36" spans="1:18" ht="12.75">
      <c r="A36" s="120"/>
      <c r="B36" s="121" t="s">
        <v>73</v>
      </c>
      <c r="C36" s="52" t="s">
        <v>88</v>
      </c>
      <c r="D36" s="63">
        <v>366</v>
      </c>
      <c r="E36" s="64">
        <v>319.922</v>
      </c>
      <c r="F36" s="64">
        <f>D36-E36</f>
        <v>46.077999999999975</v>
      </c>
      <c r="G36" s="71">
        <f t="shared" si="10"/>
        <v>0.12589617486338792</v>
      </c>
      <c r="H36" s="63">
        <v>65</v>
      </c>
      <c r="I36" s="64">
        <v>64.261</v>
      </c>
      <c r="J36" s="64">
        <f>H36-I36</f>
        <v>0.7390000000000043</v>
      </c>
      <c r="K36" s="71">
        <f>J36/H36</f>
        <v>0.011369230769230836</v>
      </c>
      <c r="L36" s="63">
        <f>D36+H36</f>
        <v>431</v>
      </c>
      <c r="M36" s="93">
        <v>424.115</v>
      </c>
      <c r="N36" s="64">
        <f aca="true" t="shared" si="14" ref="N36:O38">E36+I36</f>
        <v>384.183</v>
      </c>
      <c r="O36" s="64">
        <f t="shared" si="14"/>
        <v>46.81699999999998</v>
      </c>
      <c r="P36" s="71">
        <f t="shared" si="11"/>
        <v>0.10862412993039439</v>
      </c>
      <c r="Q36" s="94">
        <f>N36-M36</f>
        <v>-39.932000000000016</v>
      </c>
      <c r="R36" s="100">
        <f t="shared" si="12"/>
        <v>-0.09415370831024608</v>
      </c>
    </row>
    <row r="37" spans="1:18" ht="12.75">
      <c r="A37" s="120"/>
      <c r="B37" s="121" t="s">
        <v>74</v>
      </c>
      <c r="C37" s="52" t="s">
        <v>15</v>
      </c>
      <c r="D37" s="63">
        <v>16</v>
      </c>
      <c r="E37" s="64">
        <v>15.481</v>
      </c>
      <c r="F37" s="64">
        <f>D37-E37</f>
        <v>0.5190000000000001</v>
      </c>
      <c r="G37" s="71">
        <f t="shared" si="10"/>
        <v>0.03243750000000001</v>
      </c>
      <c r="H37" s="63">
        <v>3</v>
      </c>
      <c r="I37" s="64">
        <v>3.065</v>
      </c>
      <c r="J37" s="64">
        <f>H37-I37</f>
        <v>-0.06499999999999995</v>
      </c>
      <c r="K37" s="71">
        <f>J37/H37</f>
        <v>-0.02166666666666665</v>
      </c>
      <c r="L37" s="63">
        <f>D37+H37</f>
        <v>19</v>
      </c>
      <c r="M37" s="93">
        <v>15.999</v>
      </c>
      <c r="N37" s="64">
        <f t="shared" si="14"/>
        <v>18.546</v>
      </c>
      <c r="O37" s="64">
        <f t="shared" si="14"/>
        <v>0.4540000000000002</v>
      </c>
      <c r="P37" s="71">
        <f t="shared" si="11"/>
        <v>0.023894736842105274</v>
      </c>
      <c r="Q37" s="94">
        <f>N37-M37</f>
        <v>2.546999999999999</v>
      </c>
      <c r="R37" s="100">
        <f t="shared" si="12"/>
        <v>0.15919744984061496</v>
      </c>
    </row>
    <row r="38" spans="1:18" ht="12.75">
      <c r="A38" s="120"/>
      <c r="B38" s="121" t="s">
        <v>75</v>
      </c>
      <c r="C38" s="52" t="s">
        <v>33</v>
      </c>
      <c r="D38" s="63">
        <v>75</v>
      </c>
      <c r="E38" s="64">
        <v>69.987</v>
      </c>
      <c r="F38" s="64">
        <f>D38-E38</f>
        <v>5.013000000000005</v>
      </c>
      <c r="G38" s="71">
        <f t="shared" si="10"/>
        <v>0.06684000000000007</v>
      </c>
      <c r="H38" s="68">
        <v>0</v>
      </c>
      <c r="I38" s="69">
        <v>0</v>
      </c>
      <c r="J38" s="69">
        <f>H38-I38</f>
        <v>0</v>
      </c>
      <c r="K38" s="70">
        <v>0</v>
      </c>
      <c r="L38" s="63">
        <f>D38+H38</f>
        <v>75</v>
      </c>
      <c r="M38" s="112">
        <v>0</v>
      </c>
      <c r="N38" s="64">
        <f t="shared" si="14"/>
        <v>69.987</v>
      </c>
      <c r="O38" s="64">
        <f t="shared" si="14"/>
        <v>5.013000000000005</v>
      </c>
      <c r="P38" s="71">
        <f t="shared" si="11"/>
        <v>0.06684000000000007</v>
      </c>
      <c r="Q38" s="94">
        <f>N38-M38</f>
        <v>69.987</v>
      </c>
      <c r="R38" s="100">
        <v>1</v>
      </c>
    </row>
    <row r="39" spans="1:18" ht="12.75">
      <c r="A39" s="120"/>
      <c r="B39" s="119">
        <v>3.5</v>
      </c>
      <c r="C39" s="51" t="s">
        <v>89</v>
      </c>
      <c r="D39" s="60">
        <f>SUM(D40:D42)</f>
        <v>59.95</v>
      </c>
      <c r="E39" s="61">
        <f>SUM(E40:E42)</f>
        <v>54.62261</v>
      </c>
      <c r="F39" s="61">
        <f>SUM(F40:F42)</f>
        <v>5.327390000000002</v>
      </c>
      <c r="G39" s="57">
        <f t="shared" si="10"/>
        <v>0.08886388657214349</v>
      </c>
      <c r="H39" s="60">
        <f>SUM(H40:H42)</f>
        <v>19.6</v>
      </c>
      <c r="I39" s="61">
        <f>SUM(I40:I42)</f>
        <v>21.71</v>
      </c>
      <c r="J39" s="61">
        <f>SUM(J40:J42)</f>
        <v>-2.1099999999999994</v>
      </c>
      <c r="K39" s="58">
        <f aca="true" t="shared" si="15" ref="K39:K44">J39/H39</f>
        <v>-0.10765306122448975</v>
      </c>
      <c r="L39" s="60">
        <f>SUM(L40:L42)</f>
        <v>79.55</v>
      </c>
      <c r="M39" s="61">
        <f>SUM(M40:M42)</f>
        <v>69.898</v>
      </c>
      <c r="N39" s="61">
        <f>SUM(N40:N42)</f>
        <v>76.33261</v>
      </c>
      <c r="O39" s="61">
        <f>SUM(O40:O42)</f>
        <v>3.2173900000000026</v>
      </c>
      <c r="P39" s="57">
        <f t="shared" si="11"/>
        <v>0.04044487743557514</v>
      </c>
      <c r="Q39" s="61">
        <f>SUM(Q40:Q42)</f>
        <v>6.434609999999994</v>
      </c>
      <c r="R39" s="98">
        <f>Q39/M39</f>
        <v>0.09205714040458947</v>
      </c>
    </row>
    <row r="40" spans="1:18" ht="12.75">
      <c r="A40" s="120"/>
      <c r="B40" s="121" t="s">
        <v>73</v>
      </c>
      <c r="C40" s="52" t="s">
        <v>90</v>
      </c>
      <c r="D40" s="63">
        <v>18.6</v>
      </c>
      <c r="E40" s="64">
        <v>17.6524</v>
      </c>
      <c r="F40" s="64">
        <f>D40-E40</f>
        <v>0.9476000000000013</v>
      </c>
      <c r="G40" s="71">
        <f t="shared" si="10"/>
        <v>0.05094623655913985</v>
      </c>
      <c r="H40" s="63">
        <v>5</v>
      </c>
      <c r="I40" s="64">
        <v>4.947</v>
      </c>
      <c r="J40" s="64">
        <f>H40-I40</f>
        <v>0.052999999999999936</v>
      </c>
      <c r="K40" s="71">
        <f t="shared" si="15"/>
        <v>0.010599999999999988</v>
      </c>
      <c r="L40" s="63">
        <f>D40+H40</f>
        <v>23.6</v>
      </c>
      <c r="M40" s="93">
        <v>18.76</v>
      </c>
      <c r="N40" s="64">
        <f aca="true" t="shared" si="16" ref="N40:O42">E40+I40</f>
        <v>22.5994</v>
      </c>
      <c r="O40" s="64">
        <f t="shared" si="16"/>
        <v>1.0006000000000013</v>
      </c>
      <c r="P40" s="71">
        <f t="shared" si="11"/>
        <v>0.04239830508474581</v>
      </c>
      <c r="Q40" s="94">
        <f>N40-M40</f>
        <v>3.8393999999999977</v>
      </c>
      <c r="R40" s="100">
        <f t="shared" si="12"/>
        <v>0.20465884861407235</v>
      </c>
    </row>
    <row r="41" spans="1:18" ht="12.75">
      <c r="A41" s="120"/>
      <c r="B41" s="121" t="s">
        <v>74</v>
      </c>
      <c r="C41" s="52" t="s">
        <v>16</v>
      </c>
      <c r="D41" s="63">
        <v>34.5</v>
      </c>
      <c r="E41" s="64">
        <v>29.851</v>
      </c>
      <c r="F41" s="64">
        <f>D41-E41</f>
        <v>4.649000000000001</v>
      </c>
      <c r="G41" s="71">
        <f t="shared" si="10"/>
        <v>0.13475362318840584</v>
      </c>
      <c r="H41" s="63">
        <v>9</v>
      </c>
      <c r="I41" s="64">
        <v>11.53</v>
      </c>
      <c r="J41" s="64">
        <f>H41-I41</f>
        <v>-2.5299999999999994</v>
      </c>
      <c r="K41" s="71">
        <f t="shared" si="15"/>
        <v>-0.28111111111111103</v>
      </c>
      <c r="L41" s="63">
        <f>D41+H41</f>
        <v>43.5</v>
      </c>
      <c r="M41" s="93">
        <v>39.633</v>
      </c>
      <c r="N41" s="64">
        <f t="shared" si="16"/>
        <v>41.381</v>
      </c>
      <c r="O41" s="64">
        <f t="shared" si="16"/>
        <v>2.1190000000000015</v>
      </c>
      <c r="P41" s="71">
        <f t="shared" si="11"/>
        <v>0.04871264367816096</v>
      </c>
      <c r="Q41" s="94">
        <f>N41-M41</f>
        <v>1.7479999999999976</v>
      </c>
      <c r="R41" s="100">
        <f t="shared" si="12"/>
        <v>0.04410466025786586</v>
      </c>
    </row>
    <row r="42" spans="1:18" ht="12.75">
      <c r="A42" s="120"/>
      <c r="B42" s="121" t="s">
        <v>75</v>
      </c>
      <c r="C42" s="52" t="s">
        <v>17</v>
      </c>
      <c r="D42" s="63">
        <v>6.85</v>
      </c>
      <c r="E42" s="64">
        <v>7.11921</v>
      </c>
      <c r="F42" s="64">
        <f>D42-E42</f>
        <v>-0.26921000000000017</v>
      </c>
      <c r="G42" s="71">
        <f t="shared" si="10"/>
        <v>-0.039300729927007325</v>
      </c>
      <c r="H42" s="63">
        <v>5.6</v>
      </c>
      <c r="I42" s="64">
        <v>5.233</v>
      </c>
      <c r="J42" s="64">
        <f>H42-I42</f>
        <v>0.367</v>
      </c>
      <c r="K42" s="71">
        <f t="shared" si="15"/>
        <v>0.0655357142857143</v>
      </c>
      <c r="L42" s="63">
        <f>D42+H42</f>
        <v>12.45</v>
      </c>
      <c r="M42" s="93">
        <v>11.505</v>
      </c>
      <c r="N42" s="64">
        <f t="shared" si="16"/>
        <v>12.35221</v>
      </c>
      <c r="O42" s="64">
        <f t="shared" si="16"/>
        <v>0.09778999999999982</v>
      </c>
      <c r="P42" s="71">
        <f t="shared" si="11"/>
        <v>0.007854618473895568</v>
      </c>
      <c r="Q42" s="94">
        <f>N42-M42</f>
        <v>0.8472099999999987</v>
      </c>
      <c r="R42" s="100">
        <f t="shared" si="12"/>
        <v>0.07363841807909592</v>
      </c>
    </row>
    <row r="43" spans="1:18" ht="12.75">
      <c r="A43" s="120"/>
      <c r="B43" s="119">
        <v>3.6</v>
      </c>
      <c r="C43" s="51" t="s">
        <v>91</v>
      </c>
      <c r="D43" s="60">
        <f>SUM(D44:D46)</f>
        <v>91.38</v>
      </c>
      <c r="E43" s="61">
        <f>SUM(E44:E46)</f>
        <v>68.584</v>
      </c>
      <c r="F43" s="61">
        <f>SUM(F44:F46)</f>
        <v>22.796</v>
      </c>
      <c r="G43" s="57">
        <f t="shared" si="10"/>
        <v>0.24946377763186695</v>
      </c>
      <c r="H43" s="60">
        <f>SUM(H44:H46)</f>
        <v>12.5</v>
      </c>
      <c r="I43" s="61">
        <f>SUM(I44:I46)</f>
        <v>11.815</v>
      </c>
      <c r="J43" s="61">
        <f>SUM(J44:J46)</f>
        <v>0.6850000000000005</v>
      </c>
      <c r="K43" s="58">
        <f t="shared" si="15"/>
        <v>0.05480000000000004</v>
      </c>
      <c r="L43" s="60">
        <f>SUM(L44:L46)</f>
        <v>103.88</v>
      </c>
      <c r="M43" s="61">
        <f>SUM(M44:M46)</f>
        <v>68.818</v>
      </c>
      <c r="N43" s="61">
        <f>SUM(N44:N46)</f>
        <v>80.399</v>
      </c>
      <c r="O43" s="61">
        <f>SUM(O44:O46)</f>
        <v>23.481</v>
      </c>
      <c r="P43" s="57">
        <f t="shared" si="11"/>
        <v>0.2260396611474779</v>
      </c>
      <c r="Q43" s="61">
        <f>SUM(Q44:Q46)</f>
        <v>11.580999999999996</v>
      </c>
      <c r="R43" s="98">
        <f>Q43/M43</f>
        <v>0.16828446046092588</v>
      </c>
    </row>
    <row r="44" spans="1:18" ht="12.75">
      <c r="A44" s="120"/>
      <c r="B44" s="121" t="s">
        <v>73</v>
      </c>
      <c r="C44" s="52" t="s">
        <v>92</v>
      </c>
      <c r="D44" s="63">
        <v>28.22</v>
      </c>
      <c r="E44" s="64">
        <v>23.973</v>
      </c>
      <c r="F44" s="64">
        <f aca="true" t="shared" si="17" ref="F44:F50">D44-E44</f>
        <v>4.247</v>
      </c>
      <c r="G44" s="71">
        <f t="shared" si="10"/>
        <v>0.15049610205527994</v>
      </c>
      <c r="H44" s="63">
        <v>12.5</v>
      </c>
      <c r="I44" s="64">
        <v>11.815</v>
      </c>
      <c r="J44" s="64">
        <f aca="true" t="shared" si="18" ref="J44:J50">H44-I44</f>
        <v>0.6850000000000005</v>
      </c>
      <c r="K44" s="71">
        <f t="shared" si="15"/>
        <v>0.05480000000000004</v>
      </c>
      <c r="L44" s="63">
        <f aca="true" t="shared" si="19" ref="L44:L50">D44+H44</f>
        <v>40.72</v>
      </c>
      <c r="M44" s="93">
        <v>40.24</v>
      </c>
      <c r="N44" s="64">
        <f aca="true" t="shared" si="20" ref="N44:O50">E44+I44</f>
        <v>35.788</v>
      </c>
      <c r="O44" s="64">
        <f t="shared" si="20"/>
        <v>4.932</v>
      </c>
      <c r="P44" s="71">
        <f t="shared" si="11"/>
        <v>0.12111984282907663</v>
      </c>
      <c r="Q44" s="94">
        <f aca="true" t="shared" si="21" ref="Q44:Q50">N44-M44</f>
        <v>-4.452000000000005</v>
      </c>
      <c r="R44" s="100">
        <f t="shared" si="12"/>
        <v>-0.11063618290258462</v>
      </c>
    </row>
    <row r="45" spans="1:18" ht="12.75">
      <c r="A45" s="120"/>
      <c r="B45" s="121" t="s">
        <v>74</v>
      </c>
      <c r="C45" s="52" t="s">
        <v>93</v>
      </c>
      <c r="D45" s="63">
        <v>36</v>
      </c>
      <c r="E45" s="64">
        <v>29.681</v>
      </c>
      <c r="F45" s="64">
        <f t="shared" si="17"/>
        <v>6.318999999999999</v>
      </c>
      <c r="G45" s="71">
        <f t="shared" si="10"/>
        <v>0.17552777777777775</v>
      </c>
      <c r="H45" s="68">
        <v>0</v>
      </c>
      <c r="I45" s="69">
        <v>0</v>
      </c>
      <c r="J45" s="69">
        <f t="shared" si="18"/>
        <v>0</v>
      </c>
      <c r="K45" s="70">
        <v>0</v>
      </c>
      <c r="L45" s="63">
        <f t="shared" si="19"/>
        <v>36</v>
      </c>
      <c r="M45" s="93">
        <v>12.468</v>
      </c>
      <c r="N45" s="64">
        <f t="shared" si="20"/>
        <v>29.681</v>
      </c>
      <c r="O45" s="64">
        <f t="shared" si="20"/>
        <v>6.318999999999999</v>
      </c>
      <c r="P45" s="71">
        <f t="shared" si="11"/>
        <v>0.17552777777777775</v>
      </c>
      <c r="Q45" s="94">
        <f t="shared" si="21"/>
        <v>17.213</v>
      </c>
      <c r="R45" s="100">
        <f t="shared" si="12"/>
        <v>1.3805742701315369</v>
      </c>
    </row>
    <row r="46" spans="1:18" ht="12.75">
      <c r="A46" s="120"/>
      <c r="B46" s="121" t="s">
        <v>75</v>
      </c>
      <c r="C46" s="52" t="s">
        <v>94</v>
      </c>
      <c r="D46" s="63">
        <v>27.16</v>
      </c>
      <c r="E46" s="64">
        <v>14.93</v>
      </c>
      <c r="F46" s="64">
        <f t="shared" si="17"/>
        <v>12.23</v>
      </c>
      <c r="G46" s="71">
        <f t="shared" si="10"/>
        <v>0.45029455081001474</v>
      </c>
      <c r="H46" s="68">
        <v>0</v>
      </c>
      <c r="I46" s="69">
        <v>0</v>
      </c>
      <c r="J46" s="69">
        <f t="shared" si="18"/>
        <v>0</v>
      </c>
      <c r="K46" s="70">
        <v>0</v>
      </c>
      <c r="L46" s="63">
        <f t="shared" si="19"/>
        <v>27.16</v>
      </c>
      <c r="M46" s="93">
        <v>16.11</v>
      </c>
      <c r="N46" s="64">
        <f t="shared" si="20"/>
        <v>14.93</v>
      </c>
      <c r="O46" s="64">
        <f t="shared" si="20"/>
        <v>12.23</v>
      </c>
      <c r="P46" s="71">
        <f t="shared" si="11"/>
        <v>0.45029455081001474</v>
      </c>
      <c r="Q46" s="94">
        <f t="shared" si="21"/>
        <v>-1.1799999999999997</v>
      </c>
      <c r="R46" s="100">
        <f t="shared" si="12"/>
        <v>-0.07324643078833021</v>
      </c>
    </row>
    <row r="47" spans="1:18" ht="12.75">
      <c r="A47" s="120"/>
      <c r="B47" s="119">
        <v>3.7</v>
      </c>
      <c r="C47" s="51" t="s">
        <v>95</v>
      </c>
      <c r="D47" s="60">
        <v>80.09</v>
      </c>
      <c r="E47" s="61">
        <v>76.644</v>
      </c>
      <c r="F47" s="61">
        <f t="shared" si="17"/>
        <v>3.445999999999998</v>
      </c>
      <c r="G47" s="57">
        <f t="shared" si="10"/>
        <v>0.04302659508053437</v>
      </c>
      <c r="H47" s="65">
        <v>0</v>
      </c>
      <c r="I47" s="66">
        <v>0</v>
      </c>
      <c r="J47" s="66">
        <f t="shared" si="18"/>
        <v>0</v>
      </c>
      <c r="K47" s="67">
        <v>0</v>
      </c>
      <c r="L47" s="60">
        <f t="shared" si="19"/>
        <v>80.09</v>
      </c>
      <c r="M47" s="60">
        <v>42.365</v>
      </c>
      <c r="N47" s="60">
        <f t="shared" si="20"/>
        <v>76.644</v>
      </c>
      <c r="O47" s="60">
        <f t="shared" si="20"/>
        <v>3.445999999999998</v>
      </c>
      <c r="P47" s="57">
        <f t="shared" si="11"/>
        <v>0.04302659508053437</v>
      </c>
      <c r="Q47" s="75">
        <f t="shared" si="21"/>
        <v>34.279</v>
      </c>
      <c r="R47" s="98">
        <f t="shared" si="12"/>
        <v>0.809134899091231</v>
      </c>
    </row>
    <row r="48" spans="1:18" ht="12.75">
      <c r="A48" s="120"/>
      <c r="B48" s="119">
        <v>3.8</v>
      </c>
      <c r="C48" s="51" t="s">
        <v>96</v>
      </c>
      <c r="D48" s="60">
        <v>6.425</v>
      </c>
      <c r="E48" s="61">
        <v>4.031</v>
      </c>
      <c r="F48" s="61">
        <f t="shared" si="17"/>
        <v>2.394</v>
      </c>
      <c r="G48" s="57">
        <f t="shared" si="10"/>
        <v>0.3726070038910506</v>
      </c>
      <c r="H48" s="60">
        <v>6.842</v>
      </c>
      <c r="I48" s="61">
        <v>6.882</v>
      </c>
      <c r="J48" s="61">
        <f t="shared" si="18"/>
        <v>-0.040000000000000036</v>
      </c>
      <c r="K48" s="58">
        <f>J48/H48</f>
        <v>-0.00584624378836598</v>
      </c>
      <c r="L48" s="60">
        <f t="shared" si="19"/>
        <v>13.267</v>
      </c>
      <c r="M48" s="60">
        <v>10.444</v>
      </c>
      <c r="N48" s="60">
        <f t="shared" si="20"/>
        <v>10.913</v>
      </c>
      <c r="O48" s="60">
        <f t="shared" si="20"/>
        <v>2.354</v>
      </c>
      <c r="P48" s="57">
        <f t="shared" si="11"/>
        <v>0.17743272782090905</v>
      </c>
      <c r="Q48" s="75">
        <f t="shared" si="21"/>
        <v>0.4689999999999994</v>
      </c>
      <c r="R48" s="98">
        <f t="shared" si="12"/>
        <v>0.04490616621983908</v>
      </c>
    </row>
    <row r="49" spans="1:18" ht="12.75">
      <c r="A49" s="120"/>
      <c r="B49" s="119">
        <v>3.9</v>
      </c>
      <c r="C49" s="51" t="s">
        <v>97</v>
      </c>
      <c r="D49" s="60">
        <v>48.9</v>
      </c>
      <c r="E49" s="61">
        <v>46.985</v>
      </c>
      <c r="F49" s="61">
        <f t="shared" si="17"/>
        <v>1.9149999999999991</v>
      </c>
      <c r="G49" s="57">
        <f t="shared" si="10"/>
        <v>0.039161554192229026</v>
      </c>
      <c r="H49" s="60">
        <v>11</v>
      </c>
      <c r="I49" s="61">
        <v>9.751</v>
      </c>
      <c r="J49" s="61">
        <f t="shared" si="18"/>
        <v>1.2490000000000006</v>
      </c>
      <c r="K49" s="58">
        <f>J49/H49</f>
        <v>0.1135454545454546</v>
      </c>
      <c r="L49" s="60">
        <f t="shared" si="19"/>
        <v>59.9</v>
      </c>
      <c r="M49" s="60">
        <v>56.039</v>
      </c>
      <c r="N49" s="60">
        <f t="shared" si="20"/>
        <v>56.736</v>
      </c>
      <c r="O49" s="60">
        <f t="shared" si="20"/>
        <v>3.1639999999999997</v>
      </c>
      <c r="P49" s="57">
        <f t="shared" si="11"/>
        <v>0.05282136894824707</v>
      </c>
      <c r="Q49" s="75">
        <f t="shared" si="21"/>
        <v>0.6969999999999956</v>
      </c>
      <c r="R49" s="98">
        <f t="shared" si="12"/>
        <v>0.01243776655543453</v>
      </c>
    </row>
    <row r="50" spans="1:18" ht="12.75">
      <c r="A50" s="120"/>
      <c r="B50" s="123">
        <v>3.1</v>
      </c>
      <c r="C50" s="51" t="s">
        <v>98</v>
      </c>
      <c r="D50" s="60">
        <v>54.5</v>
      </c>
      <c r="E50" s="61">
        <v>56.19</v>
      </c>
      <c r="F50" s="61">
        <f t="shared" si="17"/>
        <v>-1.6899999999999977</v>
      </c>
      <c r="G50" s="57">
        <f t="shared" si="10"/>
        <v>-0.031009174311926565</v>
      </c>
      <c r="H50" s="60">
        <v>100.25</v>
      </c>
      <c r="I50" s="61">
        <v>107.458</v>
      </c>
      <c r="J50" s="61">
        <f t="shared" si="18"/>
        <v>-7.207999999999998</v>
      </c>
      <c r="K50" s="58">
        <f>J50/H50</f>
        <v>-0.07190024937655859</v>
      </c>
      <c r="L50" s="60">
        <f t="shared" si="19"/>
        <v>154.75</v>
      </c>
      <c r="M50" s="60">
        <v>115.868</v>
      </c>
      <c r="N50" s="60">
        <f t="shared" si="20"/>
        <v>163.648</v>
      </c>
      <c r="O50" s="60">
        <f t="shared" si="20"/>
        <v>-8.897999999999996</v>
      </c>
      <c r="P50" s="57">
        <f t="shared" si="11"/>
        <v>-0.05749919224555733</v>
      </c>
      <c r="Q50" s="75">
        <f t="shared" si="21"/>
        <v>47.78</v>
      </c>
      <c r="R50" s="98">
        <f t="shared" si="12"/>
        <v>0.4123657955604654</v>
      </c>
    </row>
    <row r="51" spans="1:18" ht="12.75">
      <c r="A51" s="120"/>
      <c r="B51" s="121"/>
      <c r="C51" s="53"/>
      <c r="D51" s="60"/>
      <c r="E51" s="61"/>
      <c r="F51" s="61"/>
      <c r="G51" s="57"/>
      <c r="H51" s="60"/>
      <c r="I51" s="61"/>
      <c r="J51" s="61"/>
      <c r="K51" s="57"/>
      <c r="L51" s="60"/>
      <c r="M51" s="92"/>
      <c r="N51" s="61"/>
      <c r="O51" s="61"/>
      <c r="P51" s="57"/>
      <c r="Q51" s="61"/>
      <c r="R51" s="99"/>
    </row>
    <row r="52" spans="1:18" ht="15">
      <c r="A52" s="122" t="s">
        <v>72</v>
      </c>
      <c r="B52" s="121"/>
      <c r="C52" s="49" t="s">
        <v>99</v>
      </c>
      <c r="D52" s="59">
        <v>58</v>
      </c>
      <c r="E52" s="62">
        <v>63.006</v>
      </c>
      <c r="F52" s="62">
        <f>D52-E52</f>
        <v>-5.006</v>
      </c>
      <c r="G52" s="58">
        <f>F52/D52</f>
        <v>-0.0863103448275862</v>
      </c>
      <c r="H52" s="65">
        <v>0</v>
      </c>
      <c r="I52" s="66">
        <v>0</v>
      </c>
      <c r="J52" s="66">
        <f>H52-I52</f>
        <v>0</v>
      </c>
      <c r="K52" s="67">
        <v>0</v>
      </c>
      <c r="L52" s="59">
        <f>D52+H52</f>
        <v>58</v>
      </c>
      <c r="M52" s="59">
        <v>51.423</v>
      </c>
      <c r="N52" s="59">
        <f>E52+I52</f>
        <v>63.006</v>
      </c>
      <c r="O52" s="59">
        <f>F52+J52</f>
        <v>-5.006</v>
      </c>
      <c r="P52" s="58">
        <f>O52/L52</f>
        <v>-0.0863103448275862</v>
      </c>
      <c r="Q52" s="110">
        <f>N52-M52</f>
        <v>11.582999999999998</v>
      </c>
      <c r="R52" s="111">
        <f t="shared" si="12"/>
        <v>0.22524940201855198</v>
      </c>
    </row>
    <row r="53" spans="1:18" ht="13.5" thickBot="1">
      <c r="A53" s="120"/>
      <c r="B53" s="121"/>
      <c r="C53" s="53"/>
      <c r="D53" s="60"/>
      <c r="E53" s="61"/>
      <c r="F53" s="61"/>
      <c r="G53" s="57"/>
      <c r="H53" s="60"/>
      <c r="I53" s="61"/>
      <c r="J53" s="61"/>
      <c r="K53" s="57"/>
      <c r="L53" s="60"/>
      <c r="M53" s="92"/>
      <c r="N53" s="61"/>
      <c r="O53" s="61"/>
      <c r="P53" s="57"/>
      <c r="Q53" s="61"/>
      <c r="R53" s="99"/>
    </row>
    <row r="54" spans="1:18" ht="13.5" thickBot="1">
      <c r="A54" s="125"/>
      <c r="B54" s="81"/>
      <c r="C54" s="102" t="s">
        <v>60</v>
      </c>
      <c r="D54" s="124">
        <f>D8+D13+D22+D52</f>
        <v>7032.713</v>
      </c>
      <c r="E54" s="84">
        <f>E8+E13+E22+E52</f>
        <v>7058.11161</v>
      </c>
      <c r="F54" s="85">
        <f>F8+F13+F22+F52</f>
        <v>-25.398609999999877</v>
      </c>
      <c r="G54" s="86">
        <f>F54/D54</f>
        <v>-0.0036114953077140896</v>
      </c>
      <c r="H54" s="83">
        <f>H8+H13+H22+H52</f>
        <v>2982.76</v>
      </c>
      <c r="I54" s="83">
        <f>I8+I13+I22+I52</f>
        <v>2938.053</v>
      </c>
      <c r="J54" s="83">
        <f>J8+J13+J22+J52</f>
        <v>44.707000000000114</v>
      </c>
      <c r="K54" s="86">
        <f>J54/H54</f>
        <v>0.01498846705735631</v>
      </c>
      <c r="L54" s="83">
        <f>L8+L13+L22+L52</f>
        <v>10015.473</v>
      </c>
      <c r="M54" s="83">
        <f>M8+M13+M22+M52</f>
        <v>9194.123000000001</v>
      </c>
      <c r="N54" s="83">
        <f>N8+N13+N22+N52</f>
        <v>9996.164609999998</v>
      </c>
      <c r="O54" s="84">
        <f>O8+O13+O22+O52</f>
        <v>19.30839000000026</v>
      </c>
      <c r="P54" s="87">
        <f>O54/L54</f>
        <v>0.0019278560283673331</v>
      </c>
      <c r="Q54" s="83">
        <f>Q8+Q13+Q22+Q52</f>
        <v>802.0416100000001</v>
      </c>
      <c r="R54" s="101">
        <f>Q54/M54</f>
        <v>0.08723416143116641</v>
      </c>
    </row>
    <row r="56" spans="17:18" ht="12.75">
      <c r="Q56" s="95"/>
      <c r="R56" s="95"/>
    </row>
    <row r="59" ht="12.75">
      <c r="I59" s="91"/>
    </row>
  </sheetData>
  <mergeCells count="7">
    <mergeCell ref="A7:B7"/>
    <mergeCell ref="A1:R1"/>
    <mergeCell ref="A2:R2"/>
    <mergeCell ref="A3:R3"/>
    <mergeCell ref="D6:G6"/>
    <mergeCell ref="H6:K6"/>
    <mergeCell ref="L6:P6"/>
  </mergeCells>
  <printOptions horizontalCentered="1"/>
  <pageMargins left="0.75" right="0.75" top="0.71" bottom="0.7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sarfraz chandio</dc:creator>
  <cp:keywords/>
  <dc:description/>
  <cp:lastModifiedBy>aijaz shaikh</cp:lastModifiedBy>
  <cp:lastPrinted>2006-11-22T04:59:07Z</cp:lastPrinted>
  <dcterms:created xsi:type="dcterms:W3CDTF">2006-10-06T05:11:28Z</dcterms:created>
  <dcterms:modified xsi:type="dcterms:W3CDTF">2006-11-22T05:08:33Z</dcterms:modified>
  <cp:category/>
  <cp:version/>
  <cp:contentType/>
  <cp:contentStatus/>
</cp:coreProperties>
</file>