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85" tabRatio="799" firstSheet="3" activeTab="4"/>
  </bookViews>
  <sheets>
    <sheet name="Financail_Acct" sheetId="1" state="hidden" r:id="rId1"/>
    <sheet name="Chart2" sheetId="2" state="hidden" r:id="rId2"/>
    <sheet name="Chart1" sheetId="3" state="hidden" r:id="rId3"/>
    <sheet name="Notes" sheetId="4" r:id="rId4"/>
    <sheet name="DTC" sheetId="5" r:id="rId5"/>
    <sheet name="NBFI" sheetId="6" state="hidden" r:id="rId6"/>
    <sheet name="OFI" sheetId="7" r:id="rId7"/>
    <sheet name="FA" sheetId="8" r:id="rId8"/>
    <sheet name="MMF" sheetId="9" r:id="rId9"/>
    <sheet name="NMMF" sheetId="10" r:id="rId10"/>
    <sheet name="PF" sheetId="11" r:id="rId11"/>
    <sheet name="IC" sheetId="12" r:id="rId12"/>
    <sheet name="SBP" sheetId="13" r:id="rId13"/>
    <sheet name="NFPCS" sheetId="14" r:id="rId14"/>
    <sheet name="6.Private corporate" sheetId="15" state="hidden" r:id="rId15"/>
    <sheet name="PSE" sheetId="16" r:id="rId16"/>
    <sheet name="Govt" sheetId="17" r:id="rId17"/>
    <sheet name="9. Federal_Govt" sheetId="18" state="hidden" r:id="rId18"/>
    <sheet name="HH" sheetId="19" r:id="rId19"/>
    <sheet name="ROW" sheetId="20" r:id="rId20"/>
    <sheet name="other public inst" sheetId="21" state="hidden" r:id="rId21"/>
  </sheets>
  <definedNames>
    <definedName name="_xlnm.Print_Area" localSheetId="4">'DTC'!$A$1:$U$52</definedName>
    <definedName name="_xlnm.Print_Area" localSheetId="7">'FA'!$A$1:$H$52</definedName>
    <definedName name="_xlnm.Print_Area" localSheetId="0">'Financail_Acct'!$A$1:$AE$31</definedName>
    <definedName name="_xlnm.Print_Area" localSheetId="16">'Govt'!$A$1:$U$51</definedName>
    <definedName name="_xlnm.Print_Area" localSheetId="18">'HH'!$A$1:$U$51</definedName>
    <definedName name="_xlnm.Print_Area" localSheetId="11">'IC'!$A$1:$U$51</definedName>
    <definedName name="_xlnm.Print_Area" localSheetId="8">'MMF'!$A$1:$C$51</definedName>
    <definedName name="_xlnm.Print_Area" localSheetId="5">'NBFI'!$A$1:$S$51</definedName>
    <definedName name="_xlnm.Print_Area" localSheetId="13">'NFPCS'!$A$1:$U$51</definedName>
    <definedName name="_xlnm.Print_Area" localSheetId="9">'NMMF'!$A$1:$C$51</definedName>
    <definedName name="_xlnm.Print_Area" localSheetId="6">'OFI'!$A$1:$I$52</definedName>
    <definedName name="_xlnm.Print_Area" localSheetId="10">'PF'!$A$1:$C$51</definedName>
    <definedName name="_xlnm.Print_Area" localSheetId="15">'PSE'!$A$1:$U$51</definedName>
    <definedName name="_xlnm.Print_Area" localSheetId="19">'ROW'!$A$1:$U$51</definedName>
    <definedName name="_xlnm.Print_Area" localSheetId="12">'SBP'!$A$1:$U$51</definedName>
  </definedNames>
  <calcPr fullCalcOnLoad="1"/>
</workbook>
</file>

<file path=xl/sharedStrings.xml><?xml version="1.0" encoding="utf-8"?>
<sst xmlns="http://schemas.openxmlformats.org/spreadsheetml/2006/main" count="1408" uniqueCount="272">
  <si>
    <t xml:space="preserve"> Other accounts receivable/payable</t>
  </si>
  <si>
    <t>Net lending( + )/net borrowing( - )</t>
  </si>
  <si>
    <t>Change in Liabilities</t>
  </si>
  <si>
    <t xml:space="preserve">
Rest of The World</t>
  </si>
  <si>
    <t xml:space="preserve">
Private </t>
  </si>
  <si>
    <t xml:space="preserve">Change in assets </t>
  </si>
  <si>
    <t>Financial sector</t>
  </si>
  <si>
    <t>Non-financial sector</t>
  </si>
  <si>
    <t>Govt Sector</t>
  </si>
  <si>
    <t xml:space="preserve">
Total</t>
  </si>
  <si>
    <t>Other Deposit accepting institution</t>
  </si>
  <si>
    <t>Deposit Money Institution</t>
  </si>
  <si>
    <t xml:space="preserve">Transaction and 
Balancing Items
</t>
  </si>
  <si>
    <t>Millions Rs</t>
  </si>
  <si>
    <t>Non Depository 
institution</t>
  </si>
  <si>
    <t>Detailed FOFA Net lending(+)/Net borrowing(-)</t>
  </si>
  <si>
    <t xml:space="preserve">Exchange Companies </t>
  </si>
  <si>
    <t>Insurance Companies</t>
  </si>
  <si>
    <t xml:space="preserve">
Private</t>
  </si>
  <si>
    <t>Central Bank</t>
  </si>
  <si>
    <t>Public Sector Institutions</t>
  </si>
  <si>
    <t xml:space="preserve">Public Sector </t>
  </si>
  <si>
    <t xml:space="preserve">
Federal NPIs</t>
  </si>
  <si>
    <t xml:space="preserve">
Provincial NPIs</t>
  </si>
  <si>
    <t>House Hold</t>
  </si>
  <si>
    <t>Provincial Govt</t>
  </si>
  <si>
    <t>Federal Govt</t>
  </si>
  <si>
    <t>Provincial 
Govt</t>
  </si>
  <si>
    <r>
      <t xml:space="preserve"> </t>
    </r>
    <r>
      <rPr>
        <b/>
        <sz val="12"/>
        <color indexed="8"/>
        <rFont val="Arial"/>
        <family val="2"/>
      </rPr>
      <t>Net acquisition of financial assets</t>
    </r>
  </si>
  <si>
    <r>
      <t xml:space="preserve"> </t>
    </r>
    <r>
      <rPr>
        <b/>
        <sz val="12"/>
        <color indexed="8"/>
        <rFont val="Arial"/>
        <family val="2"/>
      </rPr>
      <t>Net incurrence of liabilities</t>
    </r>
    <r>
      <rPr>
        <b/>
        <sz val="12"/>
        <rFont val="Arial"/>
        <family val="2"/>
      </rPr>
      <t xml:space="preserve"> </t>
    </r>
  </si>
  <si>
    <r>
      <t xml:space="preserve"> </t>
    </r>
    <r>
      <rPr>
        <b/>
        <sz val="12"/>
        <color indexed="8"/>
        <rFont val="Arial"/>
        <family val="2"/>
      </rPr>
      <t>Monetary gold and SDRs</t>
    </r>
    <r>
      <rPr>
        <b/>
        <sz val="12"/>
        <rFont val="Arial"/>
        <family val="2"/>
      </rPr>
      <t xml:space="preserve"> </t>
    </r>
  </si>
  <si>
    <r>
      <t xml:space="preserve"> </t>
    </r>
    <r>
      <rPr>
        <b/>
        <sz val="12"/>
        <color indexed="8"/>
        <rFont val="Arial"/>
        <family val="2"/>
      </rPr>
      <t xml:space="preserve">Currency and deposits </t>
    </r>
  </si>
  <si>
    <r>
      <t xml:space="preserve"> </t>
    </r>
    <r>
      <rPr>
        <sz val="12"/>
        <color indexed="8"/>
        <rFont val="Arial"/>
        <family val="2"/>
      </rPr>
      <t>Currency</t>
    </r>
    <r>
      <rPr>
        <sz val="12"/>
        <rFont val="Arial"/>
        <family val="2"/>
      </rPr>
      <t xml:space="preserve"> </t>
    </r>
  </si>
  <si>
    <r>
      <t xml:space="preserve"> </t>
    </r>
    <r>
      <rPr>
        <sz val="12"/>
        <color indexed="8"/>
        <rFont val="Arial"/>
        <family val="2"/>
      </rPr>
      <t>Transferable deposits</t>
    </r>
    <r>
      <rPr>
        <sz val="12"/>
        <rFont val="Arial"/>
        <family val="2"/>
      </rPr>
      <t xml:space="preserve"> </t>
    </r>
  </si>
  <si>
    <r>
      <t xml:space="preserve"> </t>
    </r>
    <r>
      <rPr>
        <sz val="12"/>
        <color indexed="8"/>
        <rFont val="Arial"/>
        <family val="2"/>
      </rPr>
      <t>Other deposits</t>
    </r>
    <r>
      <rPr>
        <sz val="12"/>
        <rFont val="Arial"/>
        <family val="2"/>
      </rPr>
      <t xml:space="preserve"> </t>
    </r>
  </si>
  <si>
    <r>
      <t xml:space="preserve"> </t>
    </r>
    <r>
      <rPr>
        <b/>
        <sz val="12"/>
        <color indexed="8"/>
        <rFont val="Arial"/>
        <family val="2"/>
      </rPr>
      <t>Securities other than shares</t>
    </r>
    <r>
      <rPr>
        <b/>
        <sz val="12"/>
        <rFont val="Arial"/>
        <family val="2"/>
      </rPr>
      <t xml:space="preserve"> </t>
    </r>
  </si>
  <si>
    <r>
      <t xml:space="preserve"> </t>
    </r>
    <r>
      <rPr>
        <sz val="12"/>
        <color indexed="8"/>
        <rFont val="Arial"/>
        <family val="2"/>
      </rPr>
      <t>Short-term</t>
    </r>
    <r>
      <rPr>
        <sz val="12"/>
        <rFont val="Arial"/>
        <family val="2"/>
      </rPr>
      <t xml:space="preserve"> </t>
    </r>
  </si>
  <si>
    <r>
      <t xml:space="preserve"> </t>
    </r>
    <r>
      <rPr>
        <sz val="12"/>
        <color indexed="8"/>
        <rFont val="Arial"/>
        <family val="2"/>
      </rPr>
      <t>Long-term</t>
    </r>
    <r>
      <rPr>
        <sz val="12"/>
        <rFont val="Arial"/>
        <family val="2"/>
      </rPr>
      <t xml:space="preserve"> </t>
    </r>
  </si>
  <si>
    <r>
      <t xml:space="preserve"> </t>
    </r>
    <r>
      <rPr>
        <b/>
        <sz val="12"/>
        <color indexed="8"/>
        <rFont val="Arial"/>
        <family val="2"/>
      </rPr>
      <t xml:space="preserve">Loans </t>
    </r>
  </si>
  <si>
    <r>
      <t xml:space="preserve"> </t>
    </r>
    <r>
      <rPr>
        <b/>
        <sz val="12"/>
        <color indexed="8"/>
        <rFont val="Arial"/>
        <family val="2"/>
      </rPr>
      <t xml:space="preserve">Shares and other equity </t>
    </r>
  </si>
  <si>
    <r>
      <t xml:space="preserve">  </t>
    </r>
    <r>
      <rPr>
        <b/>
        <sz val="12"/>
        <rFont val="TimesNewRoman,Bold"/>
        <family val="0"/>
      </rPr>
      <t>Financial derivatives</t>
    </r>
  </si>
  <si>
    <r>
      <t xml:space="preserve"> </t>
    </r>
    <r>
      <rPr>
        <b/>
        <sz val="12"/>
        <color indexed="8"/>
        <rFont val="Arial"/>
        <family val="2"/>
      </rPr>
      <t>Insurance technical reserves</t>
    </r>
    <r>
      <rPr>
        <b/>
        <sz val="12"/>
        <rFont val="Arial"/>
        <family val="2"/>
      </rPr>
      <t xml:space="preserve"> </t>
    </r>
  </si>
  <si>
    <r>
      <t xml:space="preserve"> </t>
    </r>
    <r>
      <rPr>
        <sz val="12"/>
        <color indexed="8"/>
        <rFont val="Arial"/>
        <family val="2"/>
      </rPr>
      <t>Net equity of households on 
  life insurance</t>
    </r>
    <r>
      <rPr>
        <sz val="12"/>
        <rFont val="Arial"/>
        <family val="2"/>
      </rPr>
      <t xml:space="preserve">  reserves and in pension funds </t>
    </r>
  </si>
  <si>
    <r>
      <t xml:space="preserve"> </t>
    </r>
    <r>
      <rPr>
        <sz val="12"/>
        <color indexed="8"/>
        <rFont val="Arial"/>
        <family val="2"/>
      </rPr>
      <t xml:space="preserve">Net equity of households 
  in life insurance reserves </t>
    </r>
    <r>
      <rPr>
        <sz val="12"/>
        <rFont val="Arial"/>
        <family val="2"/>
      </rPr>
      <t xml:space="preserve"> </t>
    </r>
  </si>
  <si>
    <r>
      <t xml:space="preserve">Net equity of households 
 </t>
    </r>
    <r>
      <rPr>
        <sz val="12"/>
        <rFont val="Arial"/>
        <family val="2"/>
      </rPr>
      <t xml:space="preserve">in pension funds </t>
    </r>
  </si>
  <si>
    <r>
      <t xml:space="preserve"> </t>
    </r>
    <r>
      <rPr>
        <sz val="12"/>
        <color indexed="8"/>
        <rFont val="Arial"/>
        <family val="2"/>
      </rPr>
      <t>Prepayment of premiums and 
  reserves against outstanding claims</t>
    </r>
    <r>
      <rPr>
        <sz val="12"/>
        <rFont val="Arial"/>
        <family val="2"/>
      </rPr>
      <t xml:space="preserve"> </t>
    </r>
  </si>
  <si>
    <r>
      <t xml:space="preserve"> </t>
    </r>
    <r>
      <rPr>
        <b/>
        <sz val="12"/>
        <color indexed="8"/>
        <rFont val="Arial"/>
        <family val="2"/>
      </rPr>
      <t xml:space="preserve">Other accounts receivable/payable </t>
    </r>
  </si>
  <si>
    <r>
      <t xml:space="preserve"> </t>
    </r>
    <r>
      <rPr>
        <sz val="12"/>
        <color indexed="8"/>
        <rFont val="Arial"/>
        <family val="2"/>
      </rPr>
      <t>Trade credits and advances</t>
    </r>
    <r>
      <rPr>
        <sz val="12"/>
        <rFont val="Arial"/>
        <family val="2"/>
      </rPr>
      <t xml:space="preserve"> </t>
    </r>
  </si>
  <si>
    <t>Financial Account of Pakistan
2007-08</t>
  </si>
  <si>
    <t>R.no</t>
  </si>
  <si>
    <t>Transaction and Balancing Items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</si>
  <si>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</si>
  <si>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</si>
  <si>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</si>
  <si>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</si>
  <si>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</si>
  <si>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</si>
  <si>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</si>
  <si>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</si>
  <si>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</si>
  <si>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</si>
  <si>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</si>
  <si>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</si>
  <si>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</si>
  <si>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</si>
  <si>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</si>
  <si>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</si>
  <si>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</si>
  <si>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</si>
  <si>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</si>
  <si>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</si>
  <si>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</si>
  <si>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</si>
  <si>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</si>
  <si>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</si>
  <si>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</si>
  <si>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</si>
  <si>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</si>
  <si>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</si>
  <si>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</si>
  <si>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</si>
  <si>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</si>
  <si>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</si>
  <si>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</si>
  <si>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</si>
  <si>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</si>
  <si>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</si>
  <si>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</si>
  <si>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Million Rs</t>
  </si>
  <si>
    <t xml:space="preserve">Consumption of fixed capital  </t>
  </si>
  <si>
    <t>Acquisitions less disposals of Fixed Assets</t>
  </si>
  <si>
    <t xml:space="preserve">Gross fixed capital formation </t>
  </si>
  <si>
    <t>38</t>
  </si>
  <si>
    <t>39</t>
  </si>
  <si>
    <t>40</t>
  </si>
  <si>
    <t>41</t>
  </si>
  <si>
    <t>42</t>
  </si>
  <si>
    <t>43</t>
  </si>
  <si>
    <t>1994-95</t>
  </si>
  <si>
    <t>1995-96</t>
  </si>
  <si>
    <t>1996-97</t>
  </si>
  <si>
    <t>1997-98</t>
  </si>
  <si>
    <t>1998-99</t>
  </si>
  <si>
    <t>1999-2000</t>
  </si>
  <si>
    <t>2000-01</t>
  </si>
  <si>
    <t>2001-02</t>
  </si>
  <si>
    <t>2002-03</t>
  </si>
  <si>
    <t xml:space="preserve">Saving, Gross </t>
  </si>
  <si>
    <t xml:space="preserve"> Net Saving (2 less 3)</t>
  </si>
  <si>
    <t>44</t>
  </si>
  <si>
    <t>Capital transfers, (Receivable less Payable)</t>
  </si>
  <si>
    <t xml:space="preserve">Current external balance </t>
  </si>
  <si>
    <t>45</t>
  </si>
  <si>
    <t>46</t>
  </si>
  <si>
    <r>
      <t xml:space="preserve">Net lending (+) / net borrowing (–) </t>
    </r>
    <r>
      <rPr>
        <sz val="10"/>
        <color indexed="8"/>
        <rFont val="Times New Roman"/>
        <family val="1"/>
      </rPr>
      <t>(2 plus 5 less 7)</t>
    </r>
  </si>
  <si>
    <t>47</t>
  </si>
  <si>
    <t>Other non-financial assets</t>
  </si>
  <si>
    <t xml:space="preserve"> Other accounts payable</t>
  </si>
  <si>
    <t xml:space="preserve"> Other accounts receivable</t>
  </si>
  <si>
    <t>Statistical Discrepency (1 less 10)</t>
  </si>
  <si>
    <t>2004-05</t>
  </si>
  <si>
    <t>2005-06</t>
  </si>
  <si>
    <t>2006-07</t>
  </si>
  <si>
    <t>2007-08</t>
  </si>
  <si>
    <t xml:space="preserve"> Net incurrence of liabilities </t>
  </si>
  <si>
    <t xml:space="preserve"> Monetary gold and SDRs </t>
  </si>
  <si>
    <t xml:space="preserve"> Currency and deposits </t>
  </si>
  <si>
    <t xml:space="preserve"> Currency </t>
  </si>
  <si>
    <t xml:space="preserve"> Transferable deposits </t>
  </si>
  <si>
    <t xml:space="preserve"> Other deposits </t>
  </si>
  <si>
    <t xml:space="preserve"> Securities other than shares </t>
  </si>
  <si>
    <t xml:space="preserve"> Short-term </t>
  </si>
  <si>
    <t xml:space="preserve"> Long-term </t>
  </si>
  <si>
    <t xml:space="preserve"> Loans </t>
  </si>
  <si>
    <t xml:space="preserve"> Shares and other equity </t>
  </si>
  <si>
    <t>  Financial derivatives</t>
  </si>
  <si>
    <t xml:space="preserve"> Insurance technical reserves </t>
  </si>
  <si>
    <t xml:space="preserve"> Other accounts receivable/payable </t>
  </si>
  <si>
    <t xml:space="preserve"> Trade credits and advances </t>
  </si>
  <si>
    <t>Statistical Discrepency</t>
  </si>
  <si>
    <t xml:space="preserve">Flow of Funds Account of 
</t>
  </si>
  <si>
    <r>
      <t>Net lending( + )/net borrowing( - )</t>
    </r>
    <r>
      <rPr>
        <sz val="12"/>
        <rFont val="Times New Roman"/>
        <family val="1"/>
      </rPr>
      <t xml:space="preserve"> </t>
    </r>
    <r>
      <rPr>
        <sz val="10"/>
        <rFont val="Times New Roman"/>
        <family val="1"/>
      </rPr>
      <t>(8 less 26)</t>
    </r>
  </si>
  <si>
    <r>
      <t xml:space="preserve"> </t>
    </r>
    <r>
      <rPr>
        <b/>
        <sz val="12"/>
        <color indexed="8"/>
        <rFont val="Times New Roman"/>
        <family val="1"/>
      </rPr>
      <t>Net acquisition of financial assets</t>
    </r>
  </si>
  <si>
    <r>
      <t xml:space="preserve"> </t>
    </r>
    <r>
      <rPr>
        <b/>
        <sz val="12"/>
        <color indexed="8"/>
        <rFont val="Times New Roman"/>
        <family val="1"/>
      </rPr>
      <t xml:space="preserve">Currency and deposits </t>
    </r>
  </si>
  <si>
    <r>
      <t xml:space="preserve"> </t>
    </r>
    <r>
      <rPr>
        <sz val="12"/>
        <color indexed="8"/>
        <rFont val="Times New Roman"/>
        <family val="1"/>
      </rPr>
      <t>Currency</t>
    </r>
    <r>
      <rPr>
        <sz val="12"/>
        <rFont val="Times New Roman"/>
        <family val="1"/>
      </rPr>
      <t xml:space="preserve"> </t>
    </r>
  </si>
  <si>
    <r>
      <t xml:space="preserve"> </t>
    </r>
    <r>
      <rPr>
        <sz val="12"/>
        <color indexed="8"/>
        <rFont val="Times New Roman"/>
        <family val="1"/>
      </rPr>
      <t>Transferable deposits</t>
    </r>
    <r>
      <rPr>
        <sz val="12"/>
        <rFont val="Times New Roman"/>
        <family val="1"/>
      </rPr>
      <t xml:space="preserve"> </t>
    </r>
  </si>
  <si>
    <r>
      <t xml:space="preserve"> </t>
    </r>
    <r>
      <rPr>
        <sz val="12"/>
        <color indexed="8"/>
        <rFont val="Times New Roman"/>
        <family val="1"/>
      </rPr>
      <t>Other deposits</t>
    </r>
    <r>
      <rPr>
        <sz val="12"/>
        <rFont val="Times New Roman"/>
        <family val="1"/>
      </rPr>
      <t xml:space="preserve"> </t>
    </r>
  </si>
  <si>
    <r>
      <t xml:space="preserve"> </t>
    </r>
    <r>
      <rPr>
        <b/>
        <sz val="12"/>
        <color indexed="8"/>
        <rFont val="Times New Roman"/>
        <family val="1"/>
      </rPr>
      <t>Securities other than shares</t>
    </r>
    <r>
      <rPr>
        <b/>
        <sz val="12"/>
        <rFont val="Times New Roman"/>
        <family val="1"/>
      </rPr>
      <t xml:space="preserve"> </t>
    </r>
  </si>
  <si>
    <r>
      <t xml:space="preserve"> </t>
    </r>
    <r>
      <rPr>
        <sz val="12"/>
        <color indexed="8"/>
        <rFont val="Times New Roman"/>
        <family val="1"/>
      </rPr>
      <t>Short-term</t>
    </r>
    <r>
      <rPr>
        <sz val="12"/>
        <rFont val="Times New Roman"/>
        <family val="1"/>
      </rPr>
      <t xml:space="preserve"> </t>
    </r>
  </si>
  <si>
    <r>
      <t xml:space="preserve"> </t>
    </r>
    <r>
      <rPr>
        <sz val="12"/>
        <color indexed="8"/>
        <rFont val="Times New Roman"/>
        <family val="1"/>
      </rPr>
      <t>Long-term</t>
    </r>
    <r>
      <rPr>
        <sz val="12"/>
        <rFont val="Times New Roman"/>
        <family val="1"/>
      </rPr>
      <t xml:space="preserve"> </t>
    </r>
  </si>
  <si>
    <r>
      <t xml:space="preserve"> </t>
    </r>
    <r>
      <rPr>
        <b/>
        <sz val="12"/>
        <color indexed="8"/>
        <rFont val="Times New Roman"/>
        <family val="1"/>
      </rPr>
      <t xml:space="preserve">Loans </t>
    </r>
  </si>
  <si>
    <r>
      <t xml:space="preserve"> </t>
    </r>
    <r>
      <rPr>
        <b/>
        <sz val="12"/>
        <color indexed="8"/>
        <rFont val="Times New Roman"/>
        <family val="1"/>
      </rPr>
      <t xml:space="preserve">Shares and other equity </t>
    </r>
  </si>
  <si>
    <r>
      <t xml:space="preserve"> </t>
    </r>
    <r>
      <rPr>
        <b/>
        <sz val="12"/>
        <color indexed="8"/>
        <rFont val="Times New Roman"/>
        <family val="1"/>
      </rPr>
      <t>Insurance technical reserves</t>
    </r>
    <r>
      <rPr>
        <b/>
        <sz val="12"/>
        <rFont val="Times New Roman"/>
        <family val="1"/>
      </rPr>
      <t xml:space="preserve"> </t>
    </r>
  </si>
  <si>
    <r>
      <t xml:space="preserve"> </t>
    </r>
    <r>
      <rPr>
        <b/>
        <sz val="12"/>
        <color indexed="8"/>
        <rFont val="Times New Roman"/>
        <family val="1"/>
      </rPr>
      <t xml:space="preserve">Other accounts receivable/payable </t>
    </r>
  </si>
  <si>
    <r>
      <t xml:space="preserve"> </t>
    </r>
    <r>
      <rPr>
        <sz val="12"/>
        <color indexed="8"/>
        <rFont val="Times New Roman"/>
        <family val="1"/>
      </rPr>
      <t>Trade credits and advances</t>
    </r>
    <r>
      <rPr>
        <sz val="12"/>
        <rFont val="Times New Roman"/>
        <family val="1"/>
      </rPr>
      <t xml:space="preserve"> </t>
    </r>
  </si>
  <si>
    <r>
      <t xml:space="preserve"> </t>
    </r>
    <r>
      <rPr>
        <b/>
        <sz val="12"/>
        <color indexed="8"/>
        <rFont val="Times New Roman"/>
        <family val="1"/>
      </rPr>
      <t>Monetary gold and SDRs</t>
    </r>
    <r>
      <rPr>
        <b/>
        <sz val="12"/>
        <rFont val="Times New Roman"/>
        <family val="1"/>
      </rPr>
      <t xml:space="preserve"> </t>
    </r>
  </si>
  <si>
    <t xml:space="preserve">Flow of Funds Account of
</t>
  </si>
  <si>
    <t>Federal Government</t>
  </si>
  <si>
    <t>Joint Stock Companies</t>
  </si>
  <si>
    <t>Other Public Companies</t>
  </si>
  <si>
    <t>2008-09</t>
  </si>
  <si>
    <r>
      <t xml:space="preserve"> </t>
    </r>
    <r>
      <rPr>
        <b/>
        <sz val="11"/>
        <color indexed="8"/>
        <rFont val="Times New Roman"/>
        <family val="1"/>
      </rPr>
      <t>Net acquisition of financial assets</t>
    </r>
  </si>
  <si>
    <r>
      <t xml:space="preserve"> </t>
    </r>
    <r>
      <rPr>
        <b/>
        <sz val="11"/>
        <color indexed="8"/>
        <rFont val="Times New Roman"/>
        <family val="1"/>
      </rPr>
      <t>Monetary gold and SDRs</t>
    </r>
    <r>
      <rPr>
        <b/>
        <sz val="11"/>
        <rFont val="Times New Roman"/>
        <family val="1"/>
      </rPr>
      <t xml:space="preserve"> </t>
    </r>
  </si>
  <si>
    <r>
      <t xml:space="preserve"> </t>
    </r>
    <r>
      <rPr>
        <b/>
        <sz val="11"/>
        <color indexed="8"/>
        <rFont val="Times New Roman"/>
        <family val="1"/>
      </rPr>
      <t xml:space="preserve">Currency and deposits </t>
    </r>
  </si>
  <si>
    <r>
      <t xml:space="preserve"> </t>
    </r>
    <r>
      <rPr>
        <b/>
        <sz val="11"/>
        <color indexed="8"/>
        <rFont val="Times New Roman"/>
        <family val="1"/>
      </rPr>
      <t>Securities other than shares</t>
    </r>
    <r>
      <rPr>
        <b/>
        <sz val="11"/>
        <rFont val="Times New Roman"/>
        <family val="1"/>
      </rPr>
      <t xml:space="preserve"> </t>
    </r>
  </si>
  <si>
    <r>
      <t xml:space="preserve"> </t>
    </r>
    <r>
      <rPr>
        <b/>
        <sz val="11"/>
        <color indexed="8"/>
        <rFont val="Times New Roman"/>
        <family val="1"/>
      </rPr>
      <t xml:space="preserve">Loans </t>
    </r>
  </si>
  <si>
    <r>
      <t xml:space="preserve"> </t>
    </r>
    <r>
      <rPr>
        <b/>
        <sz val="11"/>
        <color indexed="8"/>
        <rFont val="Times New Roman"/>
        <family val="1"/>
      </rPr>
      <t xml:space="preserve">Shares and other equity </t>
    </r>
  </si>
  <si>
    <r>
      <t xml:space="preserve"> </t>
    </r>
    <r>
      <rPr>
        <b/>
        <sz val="11"/>
        <color indexed="8"/>
        <rFont val="Times New Roman"/>
        <family val="1"/>
      </rPr>
      <t>Insurance technical reserves</t>
    </r>
    <r>
      <rPr>
        <b/>
        <sz val="11"/>
        <rFont val="Times New Roman"/>
        <family val="1"/>
      </rPr>
      <t xml:space="preserve"> </t>
    </r>
  </si>
  <si>
    <r>
      <t xml:space="preserve"> </t>
    </r>
    <r>
      <rPr>
        <b/>
        <sz val="11"/>
        <color indexed="8"/>
        <rFont val="Times New Roman"/>
        <family val="1"/>
      </rPr>
      <t xml:space="preserve">Other accounts receivable/payable </t>
    </r>
  </si>
  <si>
    <r>
      <t xml:space="preserve"> </t>
    </r>
    <r>
      <rPr>
        <b/>
        <sz val="11"/>
        <color indexed="8"/>
        <rFont val="Times New Roman"/>
        <family val="1"/>
      </rPr>
      <t>Net incurrence of liabilities</t>
    </r>
    <r>
      <rPr>
        <b/>
        <sz val="11"/>
        <rFont val="Times New Roman"/>
        <family val="1"/>
      </rPr>
      <t xml:space="preserve"> </t>
    </r>
  </si>
  <si>
    <r>
      <t xml:space="preserve">Net lending (+) / net borrowing (–) </t>
    </r>
    <r>
      <rPr>
        <sz val="11"/>
        <color indexed="8"/>
        <rFont val="Times New Roman"/>
        <family val="1"/>
      </rPr>
      <t>(2 plus 5 less 7)</t>
    </r>
  </si>
  <si>
    <r>
      <t>Net lending( + )/net borrowing( - )</t>
    </r>
    <r>
      <rPr>
        <sz val="11"/>
        <rFont val="Times New Roman"/>
        <family val="1"/>
      </rPr>
      <t xml:space="preserve"> (8 less 26)</t>
    </r>
  </si>
  <si>
    <r>
      <t xml:space="preserve"> </t>
    </r>
    <r>
      <rPr>
        <sz val="11"/>
        <color indexed="8"/>
        <rFont val="Times New Roman"/>
        <family val="1"/>
      </rPr>
      <t>Currency</t>
    </r>
    <r>
      <rPr>
        <sz val="11"/>
        <rFont val="Times New Roman"/>
        <family val="1"/>
      </rPr>
      <t xml:space="preserve"> </t>
    </r>
  </si>
  <si>
    <r>
      <t xml:space="preserve"> </t>
    </r>
    <r>
      <rPr>
        <sz val="11"/>
        <color indexed="8"/>
        <rFont val="Times New Roman"/>
        <family val="1"/>
      </rPr>
      <t>Transferable deposits</t>
    </r>
    <r>
      <rPr>
        <sz val="11"/>
        <rFont val="Times New Roman"/>
        <family val="1"/>
      </rPr>
      <t xml:space="preserve"> </t>
    </r>
  </si>
  <si>
    <r>
      <t xml:space="preserve"> </t>
    </r>
    <r>
      <rPr>
        <sz val="11"/>
        <color indexed="8"/>
        <rFont val="Times New Roman"/>
        <family val="1"/>
      </rPr>
      <t>Other deposits</t>
    </r>
    <r>
      <rPr>
        <sz val="11"/>
        <rFont val="Times New Roman"/>
        <family val="1"/>
      </rPr>
      <t xml:space="preserve"> </t>
    </r>
  </si>
  <si>
    <r>
      <t xml:space="preserve"> </t>
    </r>
    <r>
      <rPr>
        <sz val="11"/>
        <color indexed="8"/>
        <rFont val="Times New Roman"/>
        <family val="1"/>
      </rPr>
      <t>Short-term</t>
    </r>
    <r>
      <rPr>
        <sz val="11"/>
        <rFont val="Times New Roman"/>
        <family val="1"/>
      </rPr>
      <t xml:space="preserve"> </t>
    </r>
  </si>
  <si>
    <r>
      <t xml:space="preserve"> </t>
    </r>
    <r>
      <rPr>
        <sz val="11"/>
        <color indexed="8"/>
        <rFont val="Times New Roman"/>
        <family val="1"/>
      </rPr>
      <t>Long-term</t>
    </r>
    <r>
      <rPr>
        <sz val="11"/>
        <rFont val="Times New Roman"/>
        <family val="1"/>
      </rPr>
      <t xml:space="preserve"> </t>
    </r>
  </si>
  <si>
    <r>
      <t xml:space="preserve"> </t>
    </r>
    <r>
      <rPr>
        <sz val="11"/>
        <color indexed="8"/>
        <rFont val="Times New Roman"/>
        <family val="1"/>
      </rPr>
      <t>Trade credits and advances</t>
    </r>
    <r>
      <rPr>
        <sz val="11"/>
        <rFont val="Times New Roman"/>
        <family val="1"/>
      </rPr>
      <t xml:space="preserve"> </t>
    </r>
  </si>
  <si>
    <t>2003-04</t>
  </si>
  <si>
    <t>2009-10</t>
  </si>
  <si>
    <t xml:space="preserve">01) Saving, Gross </t>
  </si>
  <si>
    <t xml:space="preserve">02) Consumption of fixed capital  </t>
  </si>
  <si>
    <t xml:space="preserve">05) Current external balance </t>
  </si>
  <si>
    <t>B) Acquisitions less disposals of Fixed Assets</t>
  </si>
  <si>
    <t xml:space="preserve">01) Gross fixed capital formation </t>
  </si>
  <si>
    <t>02) Other non-financial assets</t>
  </si>
  <si>
    <t xml:space="preserve">01)  Monetary gold and SDRs </t>
  </si>
  <si>
    <t xml:space="preserve">02)  Currency and deposits </t>
  </si>
  <si>
    <t xml:space="preserve">04)  Loans </t>
  </si>
  <si>
    <t xml:space="preserve">05)  Shares and other equity </t>
  </si>
  <si>
    <t xml:space="preserve">06)  Insurance technical reserves </t>
  </si>
  <si>
    <t>07)   Financial derivatives</t>
  </si>
  <si>
    <t>F) Statistical Discrepency (A less C)</t>
  </si>
  <si>
    <t xml:space="preserve">I)  Currency </t>
  </si>
  <si>
    <t xml:space="preserve">II)  Transferable deposits </t>
  </si>
  <si>
    <t xml:space="preserve">III)  Other deposits </t>
  </si>
  <si>
    <t xml:space="preserve">I)  Short-term </t>
  </si>
  <si>
    <t xml:space="preserve">II)  Long-term </t>
  </si>
  <si>
    <t xml:space="preserve">I)  Trade credits and advances </t>
  </si>
  <si>
    <t>II)  Other accounts receivable</t>
  </si>
  <si>
    <t xml:space="preserve">08)  Other accounts receivable/payable </t>
  </si>
  <si>
    <t xml:space="preserve">08) Other accounts receivable/payable </t>
  </si>
  <si>
    <t xml:space="preserve">05) Shares and other equity </t>
  </si>
  <si>
    <t xml:space="preserve">06) Insurance technical reserves </t>
  </si>
  <si>
    <t>07) Financial derivatives</t>
  </si>
  <si>
    <t xml:space="preserve">I) Trade credits and advances </t>
  </si>
  <si>
    <t>II) Other accounts payable</t>
  </si>
  <si>
    <t>C) Net lending( + )/net borrowing( - ) (D less E)</t>
  </si>
  <si>
    <t>Transactions</t>
  </si>
  <si>
    <t>D) Net acquisition of financial assets</t>
  </si>
  <si>
    <t xml:space="preserve">E) Net incurrence of liabilities </t>
  </si>
  <si>
    <t>2010-11</t>
  </si>
  <si>
    <t>2011-12</t>
  </si>
  <si>
    <t xml:space="preserve">2012-13 </t>
  </si>
  <si>
    <t>2012-13</t>
  </si>
  <si>
    <t>2013-14</t>
  </si>
  <si>
    <t>Million Rs.</t>
  </si>
  <si>
    <t>Flows - Deposits Taking Corporations (DTC)</t>
  </si>
  <si>
    <t>Notes:</t>
  </si>
  <si>
    <t>1. The data of flows from 1994-2004 is based on concepts &amp; definitions of SNA 68 which includes transactions, valuation changes and other changes in volume.</t>
  </si>
  <si>
    <t>2. The data of flows from 2005-2012 have been compiled on the basis of concepts &amp; definitions of SNA93 which consists of transactions only.</t>
  </si>
  <si>
    <t>3. The data of flows from 2013 and onward have been compiled on the basis of concepts &amp; definitions of SNA 2008 and Deposit Money Institutions (DMI) have been renamed as Deposits Taking Corporations (DTC).</t>
  </si>
  <si>
    <t>Flows - Other Financial Intermediaries (OFI)</t>
  </si>
  <si>
    <t>Flows - Financial Auxiliaries (FA)</t>
  </si>
  <si>
    <t>Flows - Money Market Funds (MMF)</t>
  </si>
  <si>
    <t>Flow - Non Money Market Funds (NMMF)</t>
  </si>
  <si>
    <t>Flows - Pension Funds (PF)</t>
  </si>
  <si>
    <t>Flows - State Bank of Pakistan (SBP)</t>
  </si>
  <si>
    <t>3. The data of flows from 2013 and onward have been compiled on the basis of concepts &amp; definitions of SNA 2008. From 1994 to 2012, the data of "Other deposit accepting institutions" and "Other Financial Intermediaries" has been merged under Non-Bank Financial Institutions (NBFIs).</t>
  </si>
  <si>
    <t xml:space="preserve">4. From 2013 and onward, the data of Other Financial Intermediaries have been segregated as per SNA08 sectorization into five sectors namely Other Financial Intermediaries, Financial Auxiliaries, Money Market Fund, Non Money Market Fund and Pension Fund. </t>
  </si>
  <si>
    <t>2014-15</t>
  </si>
  <si>
    <t>03)  Net saving (A01 less A02)</t>
  </si>
  <si>
    <t>A) Saving less investment [A(01)+A(04) less B]</t>
  </si>
  <si>
    <t>03)  Debt securities</t>
  </si>
  <si>
    <t>04) Capital transfers, (receivable less payable)</t>
  </si>
  <si>
    <t>2015-16</t>
  </si>
  <si>
    <t>Flows - Non-Bank Financial Institutions (NBFIs)</t>
  </si>
  <si>
    <t>Flows - Insurance Companies (IC)</t>
  </si>
  <si>
    <t>Flows - Non-Financial Private Corporate Sector (NFPCSs)</t>
  </si>
  <si>
    <t>Flows - Non-Financial Public Sector Enterprices (NFPSEs)</t>
  </si>
  <si>
    <t>Flows - General Government</t>
  </si>
  <si>
    <t>Flows - Other Resident's Sector</t>
  </si>
  <si>
    <t>Flows - Rest of the World (ROW)</t>
  </si>
  <si>
    <t>2016-17</t>
  </si>
  <si>
    <t>2017-18</t>
  </si>
  <si>
    <t>1. The data of flows from 1994-2004 is based on concepts &amp; definitions of SNA 1968 which includes transactions, valuation changes and other changes in volume.</t>
  </si>
  <si>
    <t>2. The data of flows from 2005-2012 have been compiled on the basis of concepts &amp; definitions of SNA 1993 which consists of transactions only.</t>
  </si>
  <si>
    <t>(Million Rupees)</t>
  </si>
  <si>
    <t>2018-19</t>
  </si>
  <si>
    <t>2019-20</t>
  </si>
  <si>
    <t>05)  Equity and Investment Funds Shares</t>
  </si>
  <si>
    <t>07)  Financial derivatives and Employee Stock Options</t>
  </si>
  <si>
    <t>05) Equity and Investment Funds Shares</t>
  </si>
  <si>
    <t>06)   Insurance, Pension and Standardized Guarantee Schemes</t>
  </si>
  <si>
    <t xml:space="preserve">06)  Insurance, Pension and Standardized Guarantee Schemes </t>
  </si>
  <si>
    <t>06)  Insurance, Pension and Standardized Guarantee Schemes</t>
  </si>
  <si>
    <t>2020-21</t>
  </si>
  <si>
    <t>6. From 2013 and onward, the data of Other Financial Intermediaries have been segregated as per SNA2008 sectorization into five sectors namely Other Financial Intermediaries, Financial Auxiliaries, Money Market Fund, Non Money Market Fund and Pension Fund.  Before 2013 Other Financial Intermediaries was merged in Non Bank Financial Istitutions (NBFIs).</t>
  </si>
  <si>
    <t>7. Other financial Intermediaries includes Non-Depository NBFC's i.e. Modarbas,Venture capital,House Building Finance Company Limited (HBFCL) and Pakistan Mortgage Refinance Company (PMRC) and Leasing companies.</t>
  </si>
  <si>
    <t>9. The data of Money Market Funds (MMF) was prevously merged in Non Bank Financial Istitutions (NBFIs).
The money market funds are those that invest in money market instruments. Money market funds are collective investment schemes that raise funds by issuing shares or units to the public. The proceeds are invested primarily in money market instruments, MMF shares or units, transferable debt instruments with a residual maturity of not more than one year, bank deposits and instruments that pursue a rate of return that approaches the interest rates.</t>
  </si>
  <si>
    <t>10. The data of Non Money Market Funds (NMMF) was previously merged in Non Bank Financial Istitutions (NBFIs).
The non-money market funds are those that invest in stock markets and other non- money market instruments. Non-money market Funds are collective investment schemes that raise funds by issuing shares or units to the public. The proceeds are invested predominantly in financial assets other than short term assets and in non-financial assets (usually real estate). Investment fund shares or units are generally not close substitutes for deposits. They are not transferable by means of cheque or direct third-party payments.</t>
  </si>
  <si>
    <t>4. Deposit Taking corporations except the central bank have financial intermediation as their principal activity. To this end, they have liabilities in the form of deposits or financial instruments that are close substitutes for deposits. The liabilities of deposit taking corporations are typically included in measures of money broadly defined. These include commercial banks, specialized banks, DFI, MFI's and Depository NBFC's.</t>
  </si>
  <si>
    <t>5. Other Financial Intermediaries except insurance corporations and pension funds consist of financial corporations that are engaged in providing financial services by incurring liabilities, in forms other than currency, deposits or close substitutes for deposits, on their own account for the purpose of acquiring financial assets by engaging in financial transactions on the market. These include discount houses, venture capital companies, mutual funds, housing finance companies, exchange companies and cooperative banks except Punjab Provincial Cooperative Bank.</t>
  </si>
  <si>
    <t>8. Financial Auxiliaries consist of financial corporations that are principally engaged in activities associated with transactions in financial assets and liabilities or with providing the regulatory context for these transactions but in circumstances that do not involve the auxiliary taking ownership of the financial assets and liabilities being transacted. Financial Auxiliaries includes Exchange companies and Asset Managemnet companies that provide auxiliary services. Prevously Finacial Auxiliaries was the part of Non Bank Financial Istitutions (NBFIs).</t>
  </si>
  <si>
    <t>11. The data of Pension Funds flows have been compiled on the basis of concepts &amp; definitions of SNA 2008 from 2013, prevously it was merged in Non Bank Financial Istitutions (NBFIs).
Pension liabilities arise when an employer or government obliges or encourages members of households to participate in a social insurance scheme that will provide income in retirement. The social insurance schemes may be organized by employers or by government, they may be organized by insurance corporations on behalf of employees or separate institutional units may be established to hold and manage the assets to be used to meet the pensions and to distribute the pensions. The pension fund sub-sector consists of only those social insurance pension funds that are institutional units separate from the units that create them.</t>
  </si>
  <si>
    <t>12. Insurance Corporations consist of incorporated, mutual and other entities whose principal function is to provide life, accident, sickness, fire or other forms of insurance to individual institutional units or groups of units or reinsurance services to other insurance corporations. Captive insurance is included, that is, an insurance company that serves only its owners. Deposit insurers, issuers of deposit guarantees and other issuers of standardized guarantees that are separate entities and act like insurers by charging premiums and have reserves, are classified as insurance corporations. Postal Life Insurance is also covered under this sector.</t>
  </si>
  <si>
    <t>13. The central bank is the national financial institution that exercises control over key aspects of the financial system. As long as the central bank is a separate institutional unit, it is always allocated to the financial corporations sector even if it is primarily a non-market producer.</t>
  </si>
  <si>
    <t>14. The Non-Financial Private sector includes privately owned and/or controlled enterprises primarily engaged in non-financial activities, which are: Incorporated enterprises, e.g. corporations, joint stock companies, limited liability partnerships, non credit cooperatives and other forms of business associations which are registered under company and similar laws, acts or regulations and recognized as legal entities.</t>
  </si>
  <si>
    <t>15. The Non-Financial Public sector covers enterprises principally engaged in non-financial activities owned or controlled by public authorities incorporating public corporations by virtue of company law or other public acts, special legislation or administrative regulations.</t>
  </si>
  <si>
    <t>16. The data of General Government has been prepared by using related data of Depoit Taking Corporations, Other Financial Intermedaries, Insurance Companies, SBP, ROW and National Saving Data.
Thia includes federal government, provincial governments, local governments and NPI’s. The data related to provincial and federal NPI’s have been merged into respective governments.</t>
  </si>
  <si>
    <t>17. The data of Households (other residual sector) has been prepared by using counterpart data of Depoit Taking Corporations, Other Financial Intermedaries, Insurance Companies, SBP, ROW and National Saving Data. This is the residual sector comprising the individuals, households, non-government noncorporate enterprises of farm/firm business and non-farm/firm business (like sole proprietorship and partnership), trusts and non-profit institutions. It is defined as a group of persons who share the same living accommodation, who pool some, or all, of their income and wealth and who consume certain types of goods and services collectively, mainly housing and food. In general, each member of a household should have some claim upon the collective resources of the household. At least some decisions affecting consumption or other economic activities must be taken for the household as a whole.</t>
  </si>
  <si>
    <t>18. Data of the Rest of the World (ROW) consists of all non-resident institutional units that enter into transactions with resident units, or have other economic links with resident units. The Balance of Payments statistics and International Investment Position statistics are the main source of the data for ROW.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</si>
</sst>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_);\(0\)"/>
    <numFmt numFmtId="173" formatCode="_(* #,##0.0_);_(* \(#,##0.0\);_(* &quot;-&quot;??_);_(@_)"/>
    <numFmt numFmtId="174" formatCode="_(* #,##0_);_(* \(#,##0\);_(* &quot;-&quot;??_);_(@_)"/>
  </numFmts>
  <fonts count="85">
    <font>
      <sz val="10"/>
      <name val="Arial"/>
      <family val="0"/>
    </font>
    <font>
      <sz val="10"/>
      <color indexed="8"/>
      <name val="Times New Roman"/>
      <family val="2"/>
    </font>
    <font>
      <sz val="10"/>
      <name val="Times New Roman"/>
      <family val="1"/>
    </font>
    <font>
      <sz val="8"/>
      <name val="Arial"/>
      <family val="2"/>
    </font>
    <font>
      <b/>
      <sz val="9"/>
      <color indexed="8"/>
      <name val="Arial"/>
      <family val="2"/>
    </font>
    <font>
      <b/>
      <sz val="8"/>
      <color indexed="8"/>
      <name val="Arial"/>
      <family val="2"/>
    </font>
    <font>
      <b/>
      <sz val="10"/>
      <name val="Arial"/>
      <family val="2"/>
    </font>
    <font>
      <sz val="9"/>
      <name val="Arial"/>
      <family val="2"/>
    </font>
    <font>
      <b/>
      <sz val="9"/>
      <name val="Arial"/>
      <family val="2"/>
    </font>
    <font>
      <b/>
      <sz val="9"/>
      <name val="TimesNewRoman,Bold"/>
      <family val="0"/>
    </font>
    <font>
      <b/>
      <sz val="16"/>
      <name val="Arial"/>
      <family val="2"/>
    </font>
    <font>
      <b/>
      <sz val="12"/>
      <color indexed="8"/>
      <name val="Times New Roman"/>
      <family val="1"/>
    </font>
    <font>
      <sz val="12"/>
      <name val="Arial"/>
      <family val="2"/>
    </font>
    <font>
      <b/>
      <sz val="12"/>
      <name val="Arial"/>
      <family val="2"/>
    </font>
    <font>
      <b/>
      <sz val="12"/>
      <color indexed="8"/>
      <name val="Arial"/>
      <family val="2"/>
    </font>
    <font>
      <sz val="12"/>
      <color indexed="8"/>
      <name val="Arial"/>
      <family val="2"/>
    </font>
    <font>
      <b/>
      <sz val="12"/>
      <name val="TimesNewRoman,Bold"/>
      <family val="0"/>
    </font>
    <font>
      <sz val="12"/>
      <color indexed="8"/>
      <name val="Times New Roman"/>
      <family val="1"/>
    </font>
    <font>
      <sz val="9"/>
      <color indexed="8"/>
      <name val="Times New Roman"/>
      <family val="1"/>
    </font>
    <font>
      <sz val="12"/>
      <name val="Times New Roman"/>
      <family val="1"/>
    </font>
    <font>
      <b/>
      <sz val="12"/>
      <name val="Times New Roman"/>
      <family val="1"/>
    </font>
    <font>
      <b/>
      <sz val="8"/>
      <color indexed="8"/>
      <name val="Times New Roman"/>
      <family val="1"/>
    </font>
    <font>
      <b/>
      <sz val="16"/>
      <color indexed="8"/>
      <name val="Times New Roman"/>
      <family val="1"/>
    </font>
    <font>
      <sz val="11"/>
      <color indexed="8"/>
      <name val="Times New Roman"/>
      <family val="1"/>
    </font>
    <font>
      <sz val="9"/>
      <name val="Times New Roman"/>
      <family val="1"/>
    </font>
    <font>
      <b/>
      <sz val="14"/>
      <color indexed="8"/>
      <name val="Times New Roman"/>
      <family val="1"/>
    </font>
    <font>
      <b/>
      <sz val="9"/>
      <name val="Times New Roman"/>
      <family val="1"/>
    </font>
    <font>
      <b/>
      <sz val="9"/>
      <color indexed="8"/>
      <name val="Times New Roman"/>
      <family val="1"/>
    </font>
    <font>
      <b/>
      <sz val="11"/>
      <color indexed="8"/>
      <name val="Times New Roman"/>
      <family val="1"/>
    </font>
    <font>
      <b/>
      <sz val="11"/>
      <name val="Times New Roman"/>
      <family val="1"/>
    </font>
    <font>
      <sz val="11"/>
      <name val="Times New Roman"/>
      <family val="1"/>
    </font>
    <font>
      <sz val="8"/>
      <name val="Century Gothic"/>
      <family val="2"/>
    </font>
    <font>
      <b/>
      <sz val="12"/>
      <color indexed="8"/>
      <name val="Century Gothic"/>
      <family val="2"/>
    </font>
    <font>
      <sz val="8"/>
      <color indexed="8"/>
      <name val="Century Gothic"/>
      <family val="2"/>
    </font>
    <font>
      <b/>
      <sz val="8"/>
      <color indexed="8"/>
      <name val="Century Gothic"/>
      <family val="2"/>
    </font>
    <font>
      <b/>
      <sz val="8"/>
      <name val="Century Gothic"/>
      <family val="2"/>
    </font>
    <font>
      <b/>
      <sz val="9"/>
      <name val="Century Gothic"/>
      <family val="2"/>
    </font>
    <font>
      <sz val="10"/>
      <name val="Century Gothic"/>
      <family val="2"/>
    </font>
    <font>
      <sz val="14"/>
      <name val="Arial"/>
      <family val="2"/>
    </font>
    <font>
      <b/>
      <sz val="12"/>
      <name val="Century Gothic"/>
      <family val="2"/>
    </font>
    <font>
      <sz val="10.25"/>
      <color indexed="8"/>
      <name val="Arial"/>
      <family val="2"/>
    </font>
    <font>
      <sz val="8"/>
      <color indexed="8"/>
      <name val="Arial"/>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0"/>
      <color indexed="62"/>
      <name val="Times New Roman"/>
      <family val="2"/>
    </font>
    <font>
      <sz val="10"/>
      <color indexed="52"/>
      <name val="Times New Roman"/>
      <family val="2"/>
    </font>
    <font>
      <sz val="10"/>
      <color indexed="60"/>
      <name val="Times New Roman"/>
      <family val="2"/>
    </font>
    <font>
      <sz val="11"/>
      <color indexed="8"/>
      <name val="Calibri"/>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i/>
      <sz val="8"/>
      <color indexed="8"/>
      <name val="Century Gothic"/>
      <family val="2"/>
    </font>
    <font>
      <b/>
      <sz val="18"/>
      <color indexed="8"/>
      <name val="Arial"/>
      <family val="2"/>
    </font>
    <font>
      <sz val="18"/>
      <color indexed="8"/>
      <name val="Arial"/>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0"/>
      <color rgb="FF3F3F76"/>
      <name val="Times New Roman"/>
      <family val="2"/>
    </font>
    <font>
      <sz val="10"/>
      <color rgb="FFFA7D00"/>
      <name val="Times New Roman"/>
      <family val="2"/>
    </font>
    <font>
      <sz val="10"/>
      <color rgb="FF9C6500"/>
      <name val="Times New Roman"/>
      <family val="2"/>
    </font>
    <font>
      <sz val="11"/>
      <color theme="1"/>
      <name val="Calibri"/>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i/>
      <sz val="8"/>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style="medium"/>
      <bottom style="thin"/>
    </border>
    <border>
      <left/>
      <right style="thin"/>
      <top style="medium"/>
      <bottom style="thin"/>
    </border>
    <border>
      <left style="thin"/>
      <right/>
      <top style="thin"/>
      <bottom style="medium"/>
    </border>
    <border>
      <left/>
      <right style="medium"/>
      <top style="thin"/>
      <bottom style="thin"/>
    </border>
    <border>
      <left style="thin"/>
      <right style="thin"/>
      <top style="medium"/>
      <bottom style="thin"/>
    </border>
    <border>
      <left/>
      <right/>
      <top/>
      <bottom style="medium"/>
    </border>
    <border>
      <left/>
      <right/>
      <top style="medium"/>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79"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82">
    <xf numFmtId="0" fontId="0" fillId="0" borderId="0" xfId="0" applyAlignment="1">
      <alignment/>
    </xf>
    <xf numFmtId="0" fontId="7" fillId="0" borderId="0" xfId="0" applyFont="1" applyFill="1" applyAlignment="1">
      <alignment/>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3" fontId="8" fillId="0" borderId="11" xfId="0" applyNumberFormat="1" applyFont="1" applyFill="1" applyBorder="1" applyAlignment="1">
      <alignment horizontal="center"/>
    </xf>
    <xf numFmtId="3" fontId="8" fillId="0" borderId="10" xfId="0" applyNumberFormat="1" applyFont="1" applyFill="1" applyBorder="1" applyAlignment="1">
      <alignment horizontal="right"/>
    </xf>
    <xf numFmtId="3" fontId="8" fillId="0" borderId="11" xfId="0" applyNumberFormat="1" applyFont="1" applyFill="1" applyBorder="1" applyAlignment="1">
      <alignment horizontal="right"/>
    </xf>
    <xf numFmtId="3" fontId="7" fillId="0" borderId="11" xfId="0" applyNumberFormat="1" applyFont="1" applyFill="1" applyBorder="1" applyAlignment="1">
      <alignment horizontal="right"/>
    </xf>
    <xf numFmtId="3" fontId="8" fillId="0" borderId="12" xfId="0" applyNumberFormat="1" applyFont="1" applyFill="1" applyBorder="1" applyAlignment="1">
      <alignment horizontal="right"/>
    </xf>
    <xf numFmtId="3" fontId="7" fillId="0" borderId="10" xfId="0" applyNumberFormat="1" applyFont="1" applyFill="1" applyBorder="1" applyAlignment="1">
      <alignment horizontal="right"/>
    </xf>
    <xf numFmtId="0" fontId="8" fillId="0" borderId="0" xfId="0" applyFont="1" applyFill="1" applyAlignment="1">
      <alignment/>
    </xf>
    <xf numFmtId="3" fontId="7" fillId="0" borderId="0" xfId="0" applyNumberFormat="1" applyFont="1" applyFill="1" applyAlignment="1">
      <alignment/>
    </xf>
    <xf numFmtId="3" fontId="8" fillId="0" borderId="11" xfId="0" applyNumberFormat="1" applyFont="1" applyFill="1" applyBorder="1" applyAlignment="1">
      <alignment/>
    </xf>
    <xf numFmtId="3" fontId="7" fillId="0" borderId="13" xfId="0" applyNumberFormat="1" applyFont="1" applyFill="1" applyBorder="1" applyAlignment="1">
      <alignment horizontal="right"/>
    </xf>
    <xf numFmtId="3" fontId="7" fillId="0" borderId="0" xfId="0" applyNumberFormat="1" applyFont="1" applyFill="1" applyBorder="1" applyAlignment="1">
      <alignment/>
    </xf>
    <xf numFmtId="3" fontId="7" fillId="0" borderId="0" xfId="0" applyNumberFormat="1" applyFont="1" applyFill="1" applyAlignment="1">
      <alignment horizontal="right"/>
    </xf>
    <xf numFmtId="3" fontId="7" fillId="0" borderId="11" xfId="0" applyNumberFormat="1" applyFont="1" applyFill="1" applyBorder="1" applyAlignment="1">
      <alignment/>
    </xf>
    <xf numFmtId="3" fontId="7" fillId="0" borderId="14" xfId="0" applyNumberFormat="1" applyFont="1" applyFill="1" applyBorder="1" applyAlignment="1">
      <alignment horizontal="right"/>
    </xf>
    <xf numFmtId="0" fontId="8" fillId="0" borderId="0" xfId="0" applyFont="1" applyFill="1" applyBorder="1" applyAlignment="1">
      <alignment/>
    </xf>
    <xf numFmtId="0" fontId="8" fillId="0" borderId="15" xfId="0" applyFont="1" applyFill="1" applyBorder="1" applyAlignment="1">
      <alignment/>
    </xf>
    <xf numFmtId="0" fontId="6" fillId="0" borderId="16" xfId="0" applyFont="1" applyFill="1" applyBorder="1" applyAlignment="1">
      <alignment/>
    </xf>
    <xf numFmtId="0" fontId="6" fillId="0" borderId="17" xfId="0" applyFont="1" applyFill="1" applyBorder="1" applyAlignment="1">
      <alignment/>
    </xf>
    <xf numFmtId="0" fontId="6" fillId="0" borderId="18" xfId="0" applyFont="1" applyFill="1" applyBorder="1" applyAlignment="1">
      <alignment/>
    </xf>
    <xf numFmtId="0" fontId="8" fillId="0" borderId="19"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3" fontId="8" fillId="0" borderId="19" xfId="0" applyNumberFormat="1" applyFont="1" applyFill="1" applyBorder="1" applyAlignment="1">
      <alignment horizontal="right"/>
    </xf>
    <xf numFmtId="3" fontId="7" fillId="0" borderId="19" xfId="0" applyNumberFormat="1" applyFont="1" applyFill="1" applyBorder="1" applyAlignment="1">
      <alignment horizontal="right"/>
    </xf>
    <xf numFmtId="3" fontId="7" fillId="0" borderId="22" xfId="0" applyNumberFormat="1" applyFont="1" applyFill="1" applyBorder="1" applyAlignment="1">
      <alignment horizontal="right"/>
    </xf>
    <xf numFmtId="3" fontId="8" fillId="0" borderId="15" xfId="0" applyNumberFormat="1" applyFont="1" applyFill="1" applyBorder="1" applyAlignment="1">
      <alignment horizontal="right"/>
    </xf>
    <xf numFmtId="3" fontId="7" fillId="0" borderId="15" xfId="0" applyNumberFormat="1" applyFont="1" applyFill="1" applyBorder="1" applyAlignment="1">
      <alignment horizontal="right"/>
    </xf>
    <xf numFmtId="0" fontId="5" fillId="0" borderId="0" xfId="0" applyFont="1" applyFill="1" applyBorder="1" applyAlignment="1">
      <alignment/>
    </xf>
    <xf numFmtId="0" fontId="4" fillId="0" borderId="19" xfId="0" applyFont="1" applyFill="1" applyBorder="1" applyAlignment="1">
      <alignment/>
    </xf>
    <xf numFmtId="0" fontId="8" fillId="0" borderId="23" xfId="0" applyFont="1" applyFill="1" applyBorder="1" applyAlignment="1">
      <alignment/>
    </xf>
    <xf numFmtId="0" fontId="12" fillId="0" borderId="0" xfId="0" applyFont="1" applyFill="1" applyAlignment="1">
      <alignment/>
    </xf>
    <xf numFmtId="0" fontId="13" fillId="0" borderId="0"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horizontal="center" wrapText="1"/>
    </xf>
    <xf numFmtId="0" fontId="13" fillId="0" borderId="11" xfId="0" applyFont="1" applyFill="1" applyBorder="1" applyAlignment="1">
      <alignment/>
    </xf>
    <xf numFmtId="0" fontId="13" fillId="0" borderId="11" xfId="0" applyFont="1" applyFill="1" applyBorder="1" applyAlignment="1">
      <alignment horizontal="left" indent="1"/>
    </xf>
    <xf numFmtId="0" fontId="12" fillId="0" borderId="11" xfId="0" applyFont="1" applyFill="1" applyBorder="1" applyAlignment="1">
      <alignment horizontal="left" indent="2"/>
    </xf>
    <xf numFmtId="0" fontId="12" fillId="0" borderId="11" xfId="0" applyFont="1" applyFill="1" applyBorder="1" applyAlignment="1">
      <alignment horizontal="left" wrapText="1" indent="2"/>
    </xf>
    <xf numFmtId="0" fontId="15" fillId="0" borderId="11" xfId="0" applyFont="1" applyFill="1" applyBorder="1" applyAlignment="1">
      <alignment horizontal="left" wrapText="1" indent="2"/>
    </xf>
    <xf numFmtId="0" fontId="11" fillId="0" borderId="13" xfId="0" applyFont="1" applyFill="1" applyBorder="1" applyAlignment="1">
      <alignment/>
    </xf>
    <xf numFmtId="3" fontId="12" fillId="0" borderId="0" xfId="0" applyNumberFormat="1" applyFont="1" applyFill="1" applyAlignment="1">
      <alignment/>
    </xf>
    <xf numFmtId="0" fontId="18" fillId="0" borderId="0" xfId="0" applyFont="1" applyFill="1" applyBorder="1" applyAlignment="1">
      <alignment horizontal="right" vertical="top" wrapText="1" indent="5"/>
    </xf>
    <xf numFmtId="0" fontId="18" fillId="0" borderId="0" xfId="0" applyFont="1" applyFill="1" applyBorder="1" applyAlignment="1">
      <alignment horizontal="right" vertical="top" wrapText="1" indent="6"/>
    </xf>
    <xf numFmtId="172" fontId="20" fillId="0" borderId="0" xfId="0" applyNumberFormat="1" applyFont="1" applyFill="1" applyBorder="1" applyAlignment="1">
      <alignment horizontal="right"/>
    </xf>
    <xf numFmtId="0" fontId="11" fillId="0" borderId="0" xfId="0" applyFont="1" applyFill="1" applyBorder="1" applyAlignment="1">
      <alignment/>
    </xf>
    <xf numFmtId="0" fontId="17" fillId="0" borderId="0" xfId="0" applyFont="1" applyFill="1" applyBorder="1" applyAlignment="1">
      <alignment/>
    </xf>
    <xf numFmtId="0" fontId="11" fillId="0" borderId="0" xfId="0" applyFont="1" applyFill="1" applyBorder="1" applyAlignment="1">
      <alignment horizontal="left"/>
    </xf>
    <xf numFmtId="0" fontId="17" fillId="0" borderId="0" xfId="0" applyFont="1" applyFill="1" applyBorder="1" applyAlignment="1">
      <alignment/>
    </xf>
    <xf numFmtId="3" fontId="19" fillId="0" borderId="0" xfId="0" applyNumberFormat="1" applyFont="1" applyFill="1" applyBorder="1" applyAlignment="1">
      <alignment horizontal="right"/>
    </xf>
    <xf numFmtId="0" fontId="11" fillId="0" borderId="0" xfId="0" applyFont="1" applyFill="1" applyBorder="1" applyAlignment="1">
      <alignment horizontal="left" wrapText="1"/>
    </xf>
    <xf numFmtId="172" fontId="20" fillId="0" borderId="25" xfId="0" applyNumberFormat="1" applyFont="1" applyFill="1" applyBorder="1" applyAlignment="1">
      <alignment horizontal="right"/>
    </xf>
    <xf numFmtId="0" fontId="20" fillId="0" borderId="0" xfId="0" applyFont="1" applyFill="1" applyBorder="1" applyAlignment="1">
      <alignment/>
    </xf>
    <xf numFmtId="0" fontId="20" fillId="0" borderId="0" xfId="0" applyFont="1" applyFill="1" applyBorder="1" applyAlignment="1">
      <alignment horizontal="left" indent="1"/>
    </xf>
    <xf numFmtId="0" fontId="19" fillId="0" borderId="0" xfId="0" applyFont="1" applyFill="1" applyBorder="1" applyAlignment="1">
      <alignment horizontal="left" indent="2"/>
    </xf>
    <xf numFmtId="0" fontId="18" fillId="0" borderId="0" xfId="0" applyFont="1" applyFill="1" applyAlignment="1">
      <alignment horizontal="left"/>
    </xf>
    <xf numFmtId="0" fontId="21" fillId="0" borderId="0" xfId="0" applyFont="1" applyFill="1" applyBorder="1" applyAlignment="1">
      <alignment horizontal="right"/>
    </xf>
    <xf numFmtId="0" fontId="22"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8" fillId="0" borderId="0" xfId="0" applyFont="1" applyFill="1" applyBorder="1" applyAlignment="1">
      <alignment/>
    </xf>
    <xf numFmtId="3" fontId="23" fillId="0" borderId="0" xfId="0" applyNumberFormat="1" applyFont="1" applyFill="1" applyAlignment="1">
      <alignment/>
    </xf>
    <xf numFmtId="0" fontId="1" fillId="0" borderId="0" xfId="0" applyFont="1" applyFill="1" applyAlignment="1">
      <alignment horizontal="left"/>
    </xf>
    <xf numFmtId="3" fontId="22" fillId="0" borderId="0" xfId="0" applyNumberFormat="1" applyFont="1" applyFill="1" applyAlignment="1">
      <alignment/>
    </xf>
    <xf numFmtId="3" fontId="24" fillId="0" borderId="0" xfId="0" applyNumberFormat="1" applyFont="1" applyFill="1" applyBorder="1" applyAlignment="1">
      <alignment horizontal="right"/>
    </xf>
    <xf numFmtId="0" fontId="1" fillId="0" borderId="26" xfId="0" applyFont="1" applyFill="1" applyBorder="1" applyAlignment="1">
      <alignment horizontal="left"/>
    </xf>
    <xf numFmtId="0" fontId="18" fillId="0" borderId="26" xfId="0" applyFont="1" applyFill="1" applyBorder="1" applyAlignment="1">
      <alignment/>
    </xf>
    <xf numFmtId="0" fontId="22" fillId="0" borderId="26" xfId="0" applyFont="1" applyFill="1" applyBorder="1" applyAlignment="1">
      <alignment/>
    </xf>
    <xf numFmtId="3" fontId="22" fillId="0" borderId="26" xfId="0" applyNumberFormat="1" applyFont="1" applyFill="1" applyBorder="1" applyAlignment="1">
      <alignment/>
    </xf>
    <xf numFmtId="3" fontId="24" fillId="0" borderId="26" xfId="0" applyNumberFormat="1" applyFont="1" applyFill="1" applyBorder="1" applyAlignment="1">
      <alignment horizontal="right"/>
    </xf>
    <xf numFmtId="0" fontId="1" fillId="0" borderId="25" xfId="0" applyFont="1" applyFill="1" applyBorder="1" applyAlignment="1">
      <alignment horizontal="left"/>
    </xf>
    <xf numFmtId="0" fontId="25" fillId="0" borderId="25" xfId="0" applyFont="1" applyFill="1" applyBorder="1" applyAlignment="1">
      <alignment vertical="top"/>
    </xf>
    <xf numFmtId="0" fontId="1" fillId="0" borderId="0" xfId="0" applyFont="1" applyFill="1" applyBorder="1" applyAlignment="1" quotePrefix="1">
      <alignment horizontal="left"/>
    </xf>
    <xf numFmtId="3" fontId="26" fillId="0" borderId="0" xfId="0" applyNumberFormat="1" applyFont="1" applyFill="1" applyBorder="1" applyAlignment="1">
      <alignment horizontal="right"/>
    </xf>
    <xf numFmtId="0" fontId="1" fillId="0" borderId="0" xfId="0" applyFont="1" applyFill="1" applyBorder="1" applyAlignment="1">
      <alignment/>
    </xf>
    <xf numFmtId="0" fontId="27" fillId="0" borderId="0" xfId="0" applyFont="1" applyFill="1" applyAlignment="1">
      <alignment/>
    </xf>
    <xf numFmtId="3" fontId="27" fillId="0" borderId="0" xfId="0" applyNumberFormat="1" applyFont="1" applyFill="1" applyBorder="1" applyAlignment="1">
      <alignment horizontal="right"/>
    </xf>
    <xf numFmtId="3" fontId="27" fillId="0" borderId="0" xfId="0" applyNumberFormat="1" applyFont="1" applyFill="1" applyBorder="1" applyAlignment="1">
      <alignment horizontal="right" wrapText="1"/>
    </xf>
    <xf numFmtId="3" fontId="18" fillId="0" borderId="0" xfId="0" applyNumberFormat="1" applyFont="1" applyFill="1" applyBorder="1" applyAlignment="1">
      <alignment horizontal="right"/>
    </xf>
    <xf numFmtId="3" fontId="27" fillId="0" borderId="0" xfId="0" applyNumberFormat="1" applyFont="1" applyFill="1" applyAlignment="1">
      <alignment horizontal="right"/>
    </xf>
    <xf numFmtId="3" fontId="18" fillId="0" borderId="0" xfId="0" applyNumberFormat="1" applyFont="1" applyFill="1" applyAlignment="1">
      <alignment horizontal="right"/>
    </xf>
    <xf numFmtId="0" fontId="18" fillId="0" borderId="0" xfId="0" applyFont="1" applyFill="1" applyBorder="1" applyAlignment="1">
      <alignment horizontal="right"/>
    </xf>
    <xf numFmtId="0" fontId="1" fillId="0" borderId="0" xfId="0" applyFont="1" applyFill="1" applyBorder="1" applyAlignment="1">
      <alignment horizontal="left"/>
    </xf>
    <xf numFmtId="0" fontId="25" fillId="0" borderId="0" xfId="0" applyFont="1" applyFill="1" applyBorder="1" applyAlignment="1">
      <alignment vertical="top"/>
    </xf>
    <xf numFmtId="0" fontId="18" fillId="0" borderId="0" xfId="0" applyFont="1" applyFill="1" applyBorder="1" applyAlignment="1">
      <alignment horizontal="left"/>
    </xf>
    <xf numFmtId="0" fontId="22" fillId="0" borderId="0" xfId="0" applyFont="1" applyFill="1" applyBorder="1" applyAlignment="1">
      <alignment horizontal="left"/>
    </xf>
    <xf numFmtId="0" fontId="27" fillId="0" borderId="0" xfId="0" applyFont="1" applyFill="1" applyAlignment="1">
      <alignment horizontal="left"/>
    </xf>
    <xf numFmtId="172" fontId="20" fillId="0" borderId="0" xfId="0" applyNumberFormat="1" applyFont="1" applyFill="1" applyBorder="1" applyAlignment="1">
      <alignment horizontal="center"/>
    </xf>
    <xf numFmtId="0" fontId="22" fillId="0" borderId="0" xfId="0" applyFont="1" applyFill="1" applyAlignment="1">
      <alignment wrapText="1"/>
    </xf>
    <xf numFmtId="3" fontId="27" fillId="0" borderId="0" xfId="0" applyNumberFormat="1" applyFont="1" applyFill="1" applyAlignment="1">
      <alignment horizontal="right"/>
    </xf>
    <xf numFmtId="0" fontId="28" fillId="0" borderId="26" xfId="0" applyFont="1" applyFill="1" applyBorder="1" applyAlignment="1">
      <alignment/>
    </xf>
    <xf numFmtId="3" fontId="28" fillId="0" borderId="26" xfId="0" applyNumberFormat="1" applyFont="1" applyFill="1" applyBorder="1" applyAlignment="1">
      <alignment/>
    </xf>
    <xf numFmtId="0" fontId="28" fillId="0" borderId="0" xfId="0" applyFont="1" applyFill="1" applyBorder="1" applyAlignment="1">
      <alignment/>
    </xf>
    <xf numFmtId="0" fontId="28" fillId="0" borderId="25" xfId="0" applyFont="1" applyFill="1" applyBorder="1" applyAlignment="1">
      <alignment vertical="top"/>
    </xf>
    <xf numFmtId="172" fontId="29" fillId="0" borderId="25" xfId="0" applyNumberFormat="1" applyFont="1" applyFill="1" applyBorder="1" applyAlignment="1">
      <alignment horizontal="right"/>
    </xf>
    <xf numFmtId="0" fontId="28" fillId="0" borderId="0" xfId="0" applyFont="1" applyFill="1" applyBorder="1" applyAlignment="1">
      <alignment vertical="top"/>
    </xf>
    <xf numFmtId="172" fontId="29" fillId="0"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8" fillId="0" borderId="0" xfId="0" applyFont="1" applyFill="1" applyBorder="1" applyAlignment="1">
      <alignment horizontal="left"/>
    </xf>
    <xf numFmtId="0" fontId="29" fillId="0" borderId="0" xfId="0" applyFont="1" applyFill="1" applyBorder="1" applyAlignment="1">
      <alignment/>
    </xf>
    <xf numFmtId="3" fontId="28" fillId="0" borderId="0" xfId="0" applyNumberFormat="1" applyFont="1" applyFill="1" applyBorder="1" applyAlignment="1">
      <alignment horizontal="right"/>
    </xf>
    <xf numFmtId="0" fontId="29" fillId="0" borderId="0" xfId="0" applyFont="1" applyFill="1" applyBorder="1" applyAlignment="1">
      <alignment horizontal="left" indent="1"/>
    </xf>
    <xf numFmtId="3" fontId="28" fillId="0" borderId="0" xfId="0" applyNumberFormat="1" applyFont="1" applyFill="1" applyBorder="1" applyAlignment="1">
      <alignment horizontal="right" wrapText="1"/>
    </xf>
    <xf numFmtId="0" fontId="28" fillId="0" borderId="0" xfId="0" applyFont="1" applyFill="1" applyBorder="1" applyAlignment="1">
      <alignment horizontal="left" wrapText="1"/>
    </xf>
    <xf numFmtId="3" fontId="28" fillId="0" borderId="0" xfId="0" applyNumberFormat="1" applyFont="1" applyFill="1" applyAlignment="1">
      <alignment horizontal="right"/>
    </xf>
    <xf numFmtId="0" fontId="28" fillId="0" borderId="0" xfId="0" applyFont="1" applyFill="1" applyAlignment="1">
      <alignment/>
    </xf>
    <xf numFmtId="0" fontId="23" fillId="0" borderId="0" xfId="0" applyFont="1" applyFill="1" applyBorder="1" applyAlignment="1">
      <alignment/>
    </xf>
    <xf numFmtId="3" fontId="28" fillId="0" borderId="0" xfId="0" applyNumberFormat="1" applyFont="1" applyFill="1" applyAlignment="1">
      <alignment/>
    </xf>
    <xf numFmtId="3" fontId="30" fillId="0" borderId="0" xfId="0" applyNumberFormat="1" applyFont="1" applyFill="1" applyBorder="1" applyAlignment="1">
      <alignment horizontal="right"/>
    </xf>
    <xf numFmtId="0" fontId="23" fillId="0" borderId="0" xfId="0" applyFont="1" applyFill="1" applyAlignment="1">
      <alignment horizontal="left"/>
    </xf>
    <xf numFmtId="0" fontId="23" fillId="0" borderId="26" xfId="0" applyFont="1" applyFill="1" applyBorder="1" applyAlignment="1">
      <alignment horizontal="left"/>
    </xf>
    <xf numFmtId="0" fontId="23" fillId="0" borderId="26" xfId="0" applyFont="1" applyFill="1" applyBorder="1" applyAlignment="1">
      <alignment/>
    </xf>
    <xf numFmtId="3" fontId="30" fillId="0" borderId="26" xfId="0" applyNumberFormat="1" applyFont="1" applyFill="1" applyBorder="1" applyAlignment="1">
      <alignment horizontal="right"/>
    </xf>
    <xf numFmtId="0" fontId="23" fillId="0" borderId="25" xfId="0" applyFont="1" applyFill="1" applyBorder="1" applyAlignment="1">
      <alignment horizontal="left"/>
    </xf>
    <xf numFmtId="0" fontId="23" fillId="0" borderId="0" xfId="0" applyFont="1" applyFill="1" applyBorder="1" applyAlignment="1">
      <alignment horizontal="left"/>
    </xf>
    <xf numFmtId="0" fontId="23" fillId="0" borderId="0" xfId="0" applyFont="1" applyFill="1" applyBorder="1" applyAlignment="1" quotePrefix="1">
      <alignment horizontal="left"/>
    </xf>
    <xf numFmtId="0" fontId="23" fillId="0" borderId="0" xfId="0" applyFont="1" applyFill="1" applyBorder="1" applyAlignment="1">
      <alignment/>
    </xf>
    <xf numFmtId="0" fontId="30" fillId="0" borderId="0" xfId="0" applyFont="1" applyFill="1" applyBorder="1" applyAlignment="1">
      <alignment horizontal="left" indent="2"/>
    </xf>
    <xf numFmtId="3" fontId="23" fillId="0" borderId="0" xfId="0" applyNumberFormat="1" applyFont="1" applyFill="1" applyBorder="1" applyAlignment="1">
      <alignment horizontal="right"/>
    </xf>
    <xf numFmtId="3" fontId="31" fillId="33" borderId="0" xfId="0" applyNumberFormat="1" applyFont="1" applyFill="1" applyBorder="1" applyAlignment="1">
      <alignment horizontal="right"/>
    </xf>
    <xf numFmtId="0" fontId="33" fillId="33" borderId="0" xfId="0" applyFont="1" applyFill="1" applyBorder="1" applyAlignment="1">
      <alignment/>
    </xf>
    <xf numFmtId="0" fontId="34" fillId="33" borderId="0" xfId="0" applyFont="1" applyFill="1" applyBorder="1" applyAlignment="1">
      <alignment vertical="center"/>
    </xf>
    <xf numFmtId="0" fontId="34" fillId="33" borderId="0" xfId="0" applyFont="1" applyFill="1" applyBorder="1" applyAlignment="1">
      <alignment horizontal="left" vertical="center"/>
    </xf>
    <xf numFmtId="3" fontId="34" fillId="33" borderId="0" xfId="0" applyNumberFormat="1" applyFont="1" applyFill="1" applyBorder="1" applyAlignment="1">
      <alignment horizontal="left" vertical="center"/>
    </xf>
    <xf numFmtId="0" fontId="34" fillId="34" borderId="27" xfId="0" applyFont="1" applyFill="1" applyBorder="1" applyAlignment="1">
      <alignment vertical="center"/>
    </xf>
    <xf numFmtId="172" fontId="35" fillId="34" borderId="27" xfId="0" applyNumberFormat="1" applyFont="1" applyFill="1" applyBorder="1" applyAlignment="1">
      <alignment horizontal="right" vertical="center"/>
    </xf>
    <xf numFmtId="0" fontId="34" fillId="33" borderId="0" xfId="0" applyFont="1" applyFill="1" applyBorder="1" applyAlignment="1">
      <alignment/>
    </xf>
    <xf numFmtId="3" fontId="35" fillId="33" borderId="0" xfId="0" applyNumberFormat="1" applyFont="1" applyFill="1" applyBorder="1" applyAlignment="1">
      <alignment horizontal="right"/>
    </xf>
    <xf numFmtId="0" fontId="33" fillId="33" borderId="0" xfId="0" applyFont="1" applyFill="1" applyBorder="1" applyAlignment="1">
      <alignment horizontal="left" indent="2"/>
    </xf>
    <xf numFmtId="0" fontId="34" fillId="33" borderId="0" xfId="0" applyFont="1" applyFill="1" applyBorder="1" applyAlignment="1">
      <alignment/>
    </xf>
    <xf numFmtId="0" fontId="35" fillId="33" borderId="0" xfId="0" applyFont="1" applyFill="1" applyBorder="1" applyAlignment="1">
      <alignment/>
    </xf>
    <xf numFmtId="3" fontId="34" fillId="33" borderId="0" xfId="0" applyNumberFormat="1" applyFont="1" applyFill="1" applyBorder="1" applyAlignment="1">
      <alignment horizontal="right"/>
    </xf>
    <xf numFmtId="0" fontId="31" fillId="33" borderId="0" xfId="0" applyFont="1" applyFill="1" applyBorder="1" applyAlignment="1">
      <alignment horizontal="left" indent="2"/>
    </xf>
    <xf numFmtId="3" fontId="33" fillId="33" borderId="0" xfId="0" applyNumberFormat="1" applyFont="1" applyFill="1" applyBorder="1" applyAlignment="1">
      <alignment horizontal="right"/>
    </xf>
    <xf numFmtId="3" fontId="33" fillId="33" borderId="0" xfId="0" applyNumberFormat="1" applyFont="1" applyFill="1" applyBorder="1" applyAlignment="1">
      <alignment horizontal="right" wrapText="1"/>
    </xf>
    <xf numFmtId="0" fontId="31" fillId="33" borderId="0" xfId="0" applyFont="1" applyFill="1" applyBorder="1" applyAlignment="1">
      <alignment horizontal="left" indent="5"/>
    </xf>
    <xf numFmtId="0" fontId="34" fillId="33" borderId="28" xfId="0" applyFont="1" applyFill="1" applyBorder="1" applyAlignment="1">
      <alignment horizontal="left" vertical="center" wrapText="1"/>
    </xf>
    <xf numFmtId="3" fontId="34" fillId="33" borderId="28" xfId="0" applyNumberFormat="1" applyFont="1" applyFill="1" applyBorder="1" applyAlignment="1">
      <alignment horizontal="right" vertical="center"/>
    </xf>
    <xf numFmtId="0" fontId="33" fillId="33" borderId="0" xfId="0" applyFont="1" applyFill="1" applyBorder="1" applyAlignment="1">
      <alignment vertical="center"/>
    </xf>
    <xf numFmtId="0" fontId="84" fillId="33" borderId="0" xfId="0" applyFont="1" applyFill="1" applyBorder="1" applyAlignment="1">
      <alignment wrapText="1"/>
    </xf>
    <xf numFmtId="3" fontId="31" fillId="33" borderId="0" xfId="0" applyNumberFormat="1" applyFont="1" applyFill="1" applyBorder="1" applyAlignment="1">
      <alignment wrapText="1"/>
    </xf>
    <xf numFmtId="0" fontId="33" fillId="33" borderId="0" xfId="0" applyFont="1" applyFill="1" applyBorder="1" applyAlignment="1">
      <alignment/>
    </xf>
    <xf numFmtId="0" fontId="36" fillId="33" borderId="0" xfId="0" applyFont="1" applyFill="1" applyAlignment="1">
      <alignment vertical="center"/>
    </xf>
    <xf numFmtId="0" fontId="31" fillId="33" borderId="0" xfId="0" applyFont="1" applyFill="1" applyAlignment="1">
      <alignment/>
    </xf>
    <xf numFmtId="0" fontId="31" fillId="33" borderId="0" xfId="0" applyFont="1" applyFill="1" applyAlignment="1">
      <alignment vertical="center"/>
    </xf>
    <xf numFmtId="0" fontId="31" fillId="33" borderId="0" xfId="0" applyFont="1" applyFill="1" applyAlignment="1">
      <alignment vertical="center" wrapText="1"/>
    </xf>
    <xf numFmtId="0" fontId="33" fillId="33" borderId="0" xfId="0" applyFont="1" applyFill="1" applyBorder="1" applyAlignment="1">
      <alignment horizontal="right"/>
    </xf>
    <xf numFmtId="0" fontId="32" fillId="33" borderId="0" xfId="0" applyFont="1" applyFill="1" applyBorder="1" applyAlignment="1">
      <alignment vertical="center" wrapText="1"/>
    </xf>
    <xf numFmtId="0" fontId="32" fillId="33" borderId="0" xfId="0" applyFont="1" applyFill="1" applyBorder="1" applyAlignment="1">
      <alignment vertical="center"/>
    </xf>
    <xf numFmtId="172" fontId="35" fillId="33" borderId="0" xfId="0" applyNumberFormat="1" applyFont="1" applyFill="1" applyBorder="1" applyAlignment="1">
      <alignment horizontal="right" vertical="center"/>
    </xf>
    <xf numFmtId="3" fontId="34" fillId="33" borderId="0" xfId="0" applyNumberFormat="1" applyFont="1" applyFill="1" applyBorder="1" applyAlignment="1">
      <alignment/>
    </xf>
    <xf numFmtId="3" fontId="33" fillId="33" borderId="0" xfId="0" applyNumberFormat="1" applyFont="1" applyFill="1" applyBorder="1" applyAlignment="1">
      <alignment/>
    </xf>
    <xf numFmtId="0" fontId="34" fillId="33" borderId="0" xfId="0" applyFont="1" applyFill="1" applyBorder="1" applyAlignment="1">
      <alignment horizontal="left"/>
    </xf>
    <xf numFmtId="3" fontId="35" fillId="33" borderId="0" xfId="0" applyNumberFormat="1" applyFont="1" applyFill="1" applyBorder="1" applyAlignment="1">
      <alignment/>
    </xf>
    <xf numFmtId="0" fontId="35" fillId="33" borderId="0" xfId="0" applyFont="1" applyFill="1" applyBorder="1" applyAlignment="1">
      <alignment horizontal="left" indent="1"/>
    </xf>
    <xf numFmtId="3" fontId="34" fillId="33" borderId="0" xfId="0" applyNumberFormat="1" applyFont="1" applyFill="1" applyBorder="1" applyAlignment="1">
      <alignment horizontal="right" vertical="center"/>
    </xf>
    <xf numFmtId="3" fontId="34" fillId="33" borderId="0" xfId="0" applyNumberFormat="1" applyFont="1" applyFill="1" applyBorder="1" applyAlignment="1">
      <alignment horizontal="left" vertical="center" wrapText="1"/>
    </xf>
    <xf numFmtId="0" fontId="33" fillId="33" borderId="0" xfId="0" applyFont="1" applyFill="1" applyBorder="1" applyAlignment="1">
      <alignment horizontal="left" indent="1"/>
    </xf>
    <xf numFmtId="0" fontId="31" fillId="33" borderId="0" xfId="0" applyFont="1" applyFill="1" applyBorder="1" applyAlignment="1">
      <alignment horizontal="left" indent="1"/>
    </xf>
    <xf numFmtId="0" fontId="34" fillId="33" borderId="0" xfId="0" applyFont="1" applyFill="1" applyBorder="1" applyAlignment="1">
      <alignment horizontal="left" vertical="center"/>
    </xf>
    <xf numFmtId="0" fontId="38" fillId="0" borderId="0" xfId="0" applyFont="1" applyAlignment="1">
      <alignment/>
    </xf>
    <xf numFmtId="0" fontId="39" fillId="0" borderId="0" xfId="0" applyFont="1" applyAlignment="1">
      <alignment/>
    </xf>
    <xf numFmtId="0" fontId="37" fillId="0" borderId="0" xfId="0" applyFont="1" applyFill="1" applyBorder="1" applyAlignment="1">
      <alignment horizontal="left" wrapText="1"/>
    </xf>
    <xf numFmtId="0" fontId="37" fillId="0" borderId="0" xfId="0" applyFont="1" applyFill="1" applyBorder="1" applyAlignment="1">
      <alignment horizontal="left" vertical="top" wrapText="1"/>
    </xf>
    <xf numFmtId="0" fontId="10" fillId="0" borderId="0" xfId="0" applyFont="1" applyFill="1" applyBorder="1" applyAlignment="1">
      <alignment horizontal="center" wrapText="1"/>
    </xf>
    <xf numFmtId="0" fontId="8" fillId="0" borderId="19" xfId="0" applyFont="1" applyFill="1" applyBorder="1" applyAlignment="1">
      <alignment horizontal="center"/>
    </xf>
    <xf numFmtId="0" fontId="8" fillId="0" borderId="27" xfId="0" applyFont="1" applyFill="1" applyBorder="1" applyAlignment="1">
      <alignment horizontal="center"/>
    </xf>
    <xf numFmtId="0" fontId="8" fillId="0" borderId="15" xfId="0" applyFont="1" applyFill="1" applyBorder="1" applyAlignment="1">
      <alignment horizontal="center"/>
    </xf>
    <xf numFmtId="0" fontId="8" fillId="0" borderId="19" xfId="0" applyFont="1" applyFill="1" applyBorder="1" applyAlignment="1">
      <alignment horizontal="center" wrapText="1"/>
    </xf>
    <xf numFmtId="0" fontId="8" fillId="0" borderId="15" xfId="0" applyFont="1" applyFill="1" applyBorder="1" applyAlignment="1">
      <alignment horizontal="center" wrapText="1"/>
    </xf>
    <xf numFmtId="0" fontId="32" fillId="33" borderId="0" xfId="0" applyFont="1" applyFill="1" applyBorder="1" applyAlignment="1">
      <alignment horizontal="left" vertical="center" wrapText="1"/>
    </xf>
    <xf numFmtId="0" fontId="32" fillId="33" borderId="0" xfId="0" applyFont="1" applyFill="1" applyBorder="1" applyAlignment="1">
      <alignment horizontal="left" vertical="center"/>
    </xf>
    <xf numFmtId="0" fontId="34" fillId="33" borderId="0" xfId="0" applyFont="1" applyFill="1" applyBorder="1" applyAlignment="1">
      <alignment horizontal="left" vertical="center"/>
    </xf>
    <xf numFmtId="0" fontId="31" fillId="33" borderId="0" xfId="0" applyFont="1" applyFill="1" applyAlignment="1">
      <alignment horizontal="left" vertical="center" wrapText="1"/>
    </xf>
    <xf numFmtId="0" fontId="31" fillId="33" borderId="0" xfId="0" applyFont="1" applyFill="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Sectorwise Gross Saving 
FY2005-06</a:t>
            </a:r>
          </a:p>
        </c:rich>
      </c:tx>
      <c:layout>
        <c:manualLayout>
          <c:xMode val="factor"/>
          <c:yMode val="factor"/>
          <c:x val="0.009"/>
          <c:y val="-0.013"/>
        </c:manualLayout>
      </c:layout>
      <c:spPr>
        <a:noFill/>
        <a:ln w="3175">
          <a:noFill/>
        </a:ln>
      </c:spPr>
    </c:title>
    <c:plotArea>
      <c:layout>
        <c:manualLayout>
          <c:xMode val="edge"/>
          <c:yMode val="edge"/>
          <c:x val="0.11975"/>
          <c:y val="0.1475"/>
          <c:w val="0.80875"/>
          <c:h val="0.620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val>
            <c:numLit>
              <c:ptCount val="1"/>
              <c:pt idx="0">
                <c:v>0</c:v>
              </c:pt>
            </c:numLit>
          </c:val>
        </c:ser>
        <c:axId val="13055127"/>
        <c:axId val="50387280"/>
      </c:barChart>
      <c:catAx>
        <c:axId val="130551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387280"/>
        <c:crosses val="autoZero"/>
        <c:auto val="1"/>
        <c:lblOffset val="100"/>
        <c:tickLblSkip val="1"/>
        <c:noMultiLvlLbl val="0"/>
      </c:catAx>
      <c:valAx>
        <c:axId val="503872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5512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Net lending (+) / net borrowing (–</a:t>
            </a:r>
            <a:r>
              <a:rPr lang="en-US" cap="none" sz="1800" b="0" i="0" u="none" baseline="0">
                <a:solidFill>
                  <a:srgbClr val="000000"/>
                </a:solidFill>
                <a:latin typeface="Arial"/>
                <a:ea typeface="Arial"/>
                <a:cs typeface="Arial"/>
              </a:rPr>
              <a:t>) </a:t>
            </a:r>
          </a:p>
        </c:rich>
      </c:tx>
      <c:layout>
        <c:manualLayout>
          <c:xMode val="factor"/>
          <c:yMode val="factor"/>
          <c:x val="0.01775"/>
          <c:y val="0.00975"/>
        </c:manualLayout>
      </c:layout>
      <c:spPr>
        <a:noFill/>
        <a:ln w="3175">
          <a:noFill/>
        </a:ln>
      </c:spPr>
    </c:title>
    <c:plotArea>
      <c:layout>
        <c:manualLayout>
          <c:xMode val="edge"/>
          <c:yMode val="edge"/>
          <c:x val="0.07875"/>
          <c:y val="0.1955"/>
          <c:w val="0.875"/>
          <c:h val="0.63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errBars>
            <c:errDir val="y"/>
            <c:errBarType val="minus"/>
            <c:errValType val="percentage"/>
            <c:val val="5"/>
            <c:noEndCap val="0"/>
            <c:spPr>
              <a:ln w="12700">
                <a:solidFill>
                  <a:srgbClr val="000000"/>
                </a:solidFill>
              </a:ln>
            </c:spPr>
          </c:errBars>
          <c:val>
            <c:numLit>
              <c:ptCount val="1"/>
              <c:pt idx="0">
                <c:v>0</c:v>
              </c:pt>
            </c:numLit>
          </c:val>
        </c:ser>
        <c:axId val="50832337"/>
        <c:axId val="54837850"/>
      </c:barChart>
      <c:catAx>
        <c:axId val="50832337"/>
        <c:scaling>
          <c:orientation val="minMax"/>
        </c:scaling>
        <c:axPos val="b"/>
        <c:delete val="0"/>
        <c:numFmt formatCode="General" sourceLinked="1"/>
        <c:majorTickMark val="out"/>
        <c:minorTickMark val="none"/>
        <c:tickLblPos val="low"/>
        <c:spPr>
          <a:ln w="3175">
            <a:noFill/>
          </a:ln>
        </c:spPr>
        <c:crossAx val="54837850"/>
        <c:crosses val="autoZero"/>
        <c:auto val="1"/>
        <c:lblOffset val="100"/>
        <c:tickLblSkip val="1"/>
        <c:noMultiLvlLbl val="0"/>
      </c:catAx>
      <c:valAx>
        <c:axId val="54837850"/>
        <c:scaling>
          <c:orientation val="minMax"/>
          <c:max val="300000"/>
          <c:min val="-4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32337"/>
        <c:crossesAt val="1"/>
        <c:crossBetween val="between"/>
        <c:dispUnits/>
      </c:valAx>
      <c:spPr>
        <a:noFill/>
        <a:ln w="3175">
          <a:pattFill prst="pct50">
            <a:fgClr>
              <a:srgbClr val="000000"/>
            </a:fgClr>
            <a:bgClr>
              <a:srgbClr val="FFFFFF"/>
            </a:bgClr>
          </a:patt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34"/>
  <sheetViews>
    <sheetView view="pageBreakPreview" zoomScale="76" zoomScaleNormal="75" zoomScaleSheetLayoutView="76" zoomScalePageLayoutView="0" workbookViewId="0" topLeftCell="D1">
      <selection activeCell="A6" sqref="A6"/>
    </sheetView>
  </sheetViews>
  <sheetFormatPr defaultColWidth="9.140625" defaultRowHeight="12.75"/>
  <cols>
    <col min="1" max="1" width="60.140625" style="37" bestFit="1" customWidth="1"/>
    <col min="2" max="3" width="11.57421875" style="1" customWidth="1"/>
    <col min="4" max="4" width="13.00390625" style="1" bestFit="1" customWidth="1"/>
    <col min="5" max="7" width="8.7109375" style="1" customWidth="1"/>
    <col min="8" max="8" width="9.8515625" style="1" customWidth="1"/>
    <col min="9" max="9" width="9.7109375" style="1" bestFit="1" customWidth="1"/>
    <col min="10" max="10" width="10.8515625" style="1" bestFit="1" customWidth="1"/>
    <col min="11" max="11" width="9.8515625" style="1" bestFit="1" customWidth="1"/>
    <col min="12" max="14" width="8.7109375" style="1" customWidth="1"/>
    <col min="15" max="15" width="12.7109375" style="1" bestFit="1" customWidth="1"/>
    <col min="16" max="16" width="8.7109375" style="1" customWidth="1"/>
    <col min="17" max="22" width="9.7109375" style="1" customWidth="1"/>
    <col min="23" max="23" width="10.57421875" style="1" bestFit="1" customWidth="1"/>
    <col min="24" max="30" width="9.7109375" style="1" customWidth="1"/>
    <col min="31" max="31" width="11.28125" style="1" bestFit="1" customWidth="1"/>
    <col min="32" max="16384" width="9.140625" style="1" customWidth="1"/>
  </cols>
  <sheetData>
    <row r="2" spans="2:31" ht="44.25" customHeight="1">
      <c r="B2" s="171" t="s">
        <v>48</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ht="14.25" customHeight="1" thickBot="1">
      <c r="A3" s="38"/>
      <c r="E3" s="19"/>
      <c r="F3" s="19"/>
      <c r="G3" s="19"/>
      <c r="H3" s="19"/>
      <c r="I3" s="19"/>
      <c r="J3" s="19"/>
      <c r="K3" s="19"/>
      <c r="L3" s="19"/>
      <c r="M3" s="19"/>
      <c r="N3" s="19"/>
      <c r="O3" s="19"/>
      <c r="P3" s="19"/>
      <c r="Q3" s="19"/>
      <c r="S3" s="19"/>
      <c r="U3" s="19"/>
      <c r="V3" s="19"/>
      <c r="W3" s="19"/>
      <c r="X3" s="19"/>
      <c r="Y3" s="19"/>
      <c r="Z3" s="19"/>
      <c r="AA3" s="19"/>
      <c r="AB3" s="19"/>
      <c r="AC3" s="19"/>
      <c r="AD3" s="19"/>
      <c r="AE3" s="34" t="s">
        <v>13</v>
      </c>
    </row>
    <row r="4" spans="1:31" ht="21.75" customHeight="1">
      <c r="A4" s="39"/>
      <c r="B4" s="25" t="s">
        <v>5</v>
      </c>
      <c r="C4" s="22"/>
      <c r="D4" s="22"/>
      <c r="E4" s="22"/>
      <c r="F4" s="22"/>
      <c r="G4" s="22"/>
      <c r="H4" s="22"/>
      <c r="I4" s="22"/>
      <c r="J4" s="22"/>
      <c r="K4" s="22"/>
      <c r="L4" s="22"/>
      <c r="M4" s="22"/>
      <c r="N4" s="22"/>
      <c r="O4" s="22"/>
      <c r="P4" s="26"/>
      <c r="Q4" s="21" t="s">
        <v>2</v>
      </c>
      <c r="R4" s="22"/>
      <c r="S4" s="22"/>
      <c r="T4" s="22"/>
      <c r="U4" s="22"/>
      <c r="V4" s="22"/>
      <c r="W4" s="22"/>
      <c r="X4" s="22"/>
      <c r="Y4" s="22"/>
      <c r="Z4" s="22"/>
      <c r="AA4" s="22"/>
      <c r="AB4" s="22"/>
      <c r="AC4" s="22"/>
      <c r="AD4" s="22"/>
      <c r="AE4" s="23"/>
    </row>
    <row r="5" spans="1:31" ht="28.5" customHeight="1">
      <c r="A5" s="40"/>
      <c r="B5" s="19"/>
      <c r="C5" s="19"/>
      <c r="D5" s="19"/>
      <c r="E5" s="19" t="s">
        <v>8</v>
      </c>
      <c r="F5" s="19"/>
      <c r="G5" s="19"/>
      <c r="H5" s="19"/>
      <c r="I5" s="175" t="s">
        <v>7</v>
      </c>
      <c r="J5" s="176"/>
      <c r="K5" s="172" t="s">
        <v>6</v>
      </c>
      <c r="L5" s="173"/>
      <c r="M5" s="173"/>
      <c r="N5" s="173"/>
      <c r="O5" s="173"/>
      <c r="P5" s="174"/>
      <c r="Q5" s="172" t="s">
        <v>6</v>
      </c>
      <c r="R5" s="173"/>
      <c r="S5" s="173"/>
      <c r="T5" s="173"/>
      <c r="U5" s="173"/>
      <c r="V5" s="174"/>
      <c r="W5" s="175" t="s">
        <v>7</v>
      </c>
      <c r="X5" s="176"/>
      <c r="Y5" s="172" t="s">
        <v>8</v>
      </c>
      <c r="Z5" s="173"/>
      <c r="AA5" s="173"/>
      <c r="AB5" s="174"/>
      <c r="AC5" s="24"/>
      <c r="AD5" s="20"/>
      <c r="AE5" s="36"/>
    </row>
    <row r="6" spans="1:31" ht="54" customHeight="1">
      <c r="A6" s="41" t="s">
        <v>12</v>
      </c>
      <c r="B6" s="2" t="s">
        <v>9</v>
      </c>
      <c r="C6" s="3" t="s">
        <v>3</v>
      </c>
      <c r="D6" s="3" t="s">
        <v>24</v>
      </c>
      <c r="E6" s="3" t="s">
        <v>22</v>
      </c>
      <c r="F6" s="3" t="s">
        <v>26</v>
      </c>
      <c r="G6" s="3" t="s">
        <v>27</v>
      </c>
      <c r="H6" s="3" t="s">
        <v>23</v>
      </c>
      <c r="I6" s="3" t="s">
        <v>21</v>
      </c>
      <c r="J6" s="3" t="s">
        <v>4</v>
      </c>
      <c r="K6" s="3" t="s">
        <v>19</v>
      </c>
      <c r="L6" s="3" t="s">
        <v>17</v>
      </c>
      <c r="M6" s="3" t="s">
        <v>14</v>
      </c>
      <c r="N6" s="3" t="s">
        <v>10</v>
      </c>
      <c r="O6" s="3" t="s">
        <v>11</v>
      </c>
      <c r="P6" s="3" t="s">
        <v>16</v>
      </c>
      <c r="Q6" s="3" t="s">
        <v>16</v>
      </c>
      <c r="R6" s="3" t="s">
        <v>11</v>
      </c>
      <c r="S6" s="3" t="s">
        <v>10</v>
      </c>
      <c r="T6" s="3" t="s">
        <v>14</v>
      </c>
      <c r="U6" s="3" t="s">
        <v>17</v>
      </c>
      <c r="V6" s="3" t="s">
        <v>19</v>
      </c>
      <c r="W6" s="3" t="s">
        <v>18</v>
      </c>
      <c r="X6" s="3" t="s">
        <v>20</v>
      </c>
      <c r="Y6" s="3" t="s">
        <v>23</v>
      </c>
      <c r="Z6" s="3" t="s">
        <v>25</v>
      </c>
      <c r="AA6" s="3" t="s">
        <v>26</v>
      </c>
      <c r="AB6" s="3" t="s">
        <v>22</v>
      </c>
      <c r="AC6" s="3" t="s">
        <v>24</v>
      </c>
      <c r="AD6" s="3" t="s">
        <v>3</v>
      </c>
      <c r="AE6" s="4" t="s">
        <v>9</v>
      </c>
    </row>
    <row r="7" spans="1:31" ht="30" customHeight="1">
      <c r="A7" s="42" t="s">
        <v>1</v>
      </c>
      <c r="B7" s="27"/>
      <c r="C7" s="27"/>
      <c r="D7" s="27"/>
      <c r="E7" s="27"/>
      <c r="F7" s="27"/>
      <c r="G7" s="28"/>
      <c r="H7" s="27"/>
      <c r="I7" s="27"/>
      <c r="J7" s="27"/>
      <c r="K7" s="27"/>
      <c r="L7" s="27"/>
      <c r="M7" s="27"/>
      <c r="N7" s="28"/>
      <c r="O7" s="27"/>
      <c r="P7" s="27"/>
      <c r="Q7" s="7">
        <f>P8-Q9</f>
        <v>-132.25359423451698</v>
      </c>
      <c r="R7" s="5">
        <f>O8-R9</f>
        <v>56378.48700000008</v>
      </c>
      <c r="S7" s="5">
        <f>N8-S9</f>
        <v>-953.9699999999975</v>
      </c>
      <c r="T7" s="5">
        <f>M8-T9</f>
        <v>17452</v>
      </c>
      <c r="U7" s="5">
        <f>L8-U9</f>
        <v>29317.26699999999</v>
      </c>
      <c r="V7" s="5">
        <f>K8-V9</f>
        <v>34986.2462249223</v>
      </c>
      <c r="W7" s="5">
        <f>J8-W9</f>
        <v>-343052.56223738147</v>
      </c>
      <c r="X7" s="5">
        <f>I8-X9</f>
        <v>-81294</v>
      </c>
      <c r="Y7" s="7">
        <f>H8-Y9</f>
        <v>-107</v>
      </c>
      <c r="Z7" s="7">
        <f>G8-Z9</f>
        <v>860</v>
      </c>
      <c r="AA7" s="7">
        <f>F8-AA9</f>
        <v>-273855</v>
      </c>
      <c r="AB7" s="7">
        <f>E8-AB9</f>
        <v>21639</v>
      </c>
      <c r="AC7" s="7" t="e">
        <f>D8-AC9</f>
        <v>#REF!</v>
      </c>
      <c r="AD7" s="7">
        <f>C8-AD9</f>
        <v>416551</v>
      </c>
      <c r="AE7" s="9" t="e">
        <f>B8-AE9</f>
        <v>#REF!</v>
      </c>
    </row>
    <row r="8" spans="1:31" ht="30" customHeight="1">
      <c r="A8" s="42" t="s">
        <v>28</v>
      </c>
      <c r="B8" s="6" t="e">
        <f>B11+B15+B18+B21+B28+B23+B10</f>
        <v>#REF!</v>
      </c>
      <c r="C8" s="7">
        <f>C11+C15+C18+C21+C28+C23</f>
        <v>684808</v>
      </c>
      <c r="D8" s="7" t="e">
        <f>D11+D15+D18+D21+D28+D23</f>
        <v>#REF!</v>
      </c>
      <c r="E8" s="7">
        <f aca="true" t="shared" si="0" ref="E8:P8">E11+E15+E18+E21+E28+E23</f>
        <v>22201</v>
      </c>
      <c r="F8" s="7">
        <f t="shared" si="0"/>
        <v>85405</v>
      </c>
      <c r="G8" s="7">
        <f t="shared" si="0"/>
        <v>37292</v>
      </c>
      <c r="H8" s="7">
        <f t="shared" si="0"/>
        <v>1550</v>
      </c>
      <c r="I8" s="7">
        <f>I11+I15+I18+I21+I28+I23</f>
        <v>157528</v>
      </c>
      <c r="J8" s="7">
        <f>J11+J15+J18+J21+J28+J23</f>
        <v>-27202.195427859202</v>
      </c>
      <c r="K8" s="7">
        <f>K11+K15+K18+K21+K28+K23+K10+K22</f>
        <v>398087.38822492235</v>
      </c>
      <c r="L8" s="7">
        <f>L11+L15+L18+L21+L28+L23+L10</f>
        <v>35167.70399999999</v>
      </c>
      <c r="M8" s="7">
        <f t="shared" si="0"/>
        <v>121026</v>
      </c>
      <c r="N8" s="7">
        <f t="shared" si="0"/>
        <v>27984.193000000003</v>
      </c>
      <c r="O8" s="7">
        <f>O11+O15+O18+O21+O28+O23+O22</f>
        <v>993487.743</v>
      </c>
      <c r="P8" s="7">
        <f t="shared" si="0"/>
        <v>466.43023752450677</v>
      </c>
      <c r="Q8" s="28"/>
      <c r="R8" s="27"/>
      <c r="S8" s="27"/>
      <c r="T8" s="28"/>
      <c r="U8" s="27"/>
      <c r="V8" s="28"/>
      <c r="W8" s="27"/>
      <c r="X8" s="28"/>
      <c r="Y8" s="27"/>
      <c r="Z8" s="27"/>
      <c r="AA8" s="27"/>
      <c r="AB8" s="27"/>
      <c r="AC8" s="28"/>
      <c r="AD8" s="35"/>
      <c r="AE8" s="27"/>
    </row>
    <row r="9" spans="1:31" ht="30" customHeight="1">
      <c r="A9" s="42" t="s">
        <v>29</v>
      </c>
      <c r="B9" s="28"/>
      <c r="C9" s="35"/>
      <c r="D9" s="27"/>
      <c r="E9" s="27"/>
      <c r="F9" s="28"/>
      <c r="G9" s="27"/>
      <c r="H9" s="28"/>
      <c r="I9" s="27"/>
      <c r="J9" s="27"/>
      <c r="K9" s="27"/>
      <c r="L9" s="28"/>
      <c r="M9" s="27"/>
      <c r="N9" s="27"/>
      <c r="O9" s="28"/>
      <c r="P9" s="27"/>
      <c r="Q9" s="7">
        <f>Q10+Q11+Q15+Q18+Q21+Q28+Q23</f>
        <v>598.6838317590237</v>
      </c>
      <c r="R9" s="7">
        <f>R10+R11+R15+R18+R21+R28+R23+R22</f>
        <v>937109.2559999999</v>
      </c>
      <c r="S9" s="7">
        <f aca="true" t="shared" si="1" ref="S9:AD9">S10+S11+S15+S18+S21+S28+S23</f>
        <v>28938.163</v>
      </c>
      <c r="T9" s="7">
        <f t="shared" si="1"/>
        <v>103574</v>
      </c>
      <c r="U9" s="7">
        <f t="shared" si="1"/>
        <v>5850.437000000002</v>
      </c>
      <c r="V9" s="7">
        <f>V10+V11+V15+V18+V21+V28+V23+V22</f>
        <v>363101.14200000005</v>
      </c>
      <c r="W9" s="7">
        <f>W10+W11+W15+W18+W21+W28+W23</f>
        <v>315850.36680952227</v>
      </c>
      <c r="X9" s="7">
        <f>X10+X11+X15+X18+X21+X28+X23</f>
        <v>238822</v>
      </c>
      <c r="Y9" s="7">
        <f t="shared" si="1"/>
        <v>1657</v>
      </c>
      <c r="Z9" s="7">
        <f t="shared" si="1"/>
        <v>36432</v>
      </c>
      <c r="AA9" s="7">
        <f t="shared" si="1"/>
        <v>359260</v>
      </c>
      <c r="AB9" s="7">
        <f t="shared" si="1"/>
        <v>562</v>
      </c>
      <c r="AC9" s="7" t="e">
        <f t="shared" si="1"/>
        <v>#REF!</v>
      </c>
      <c r="AD9" s="7">
        <f t="shared" si="1"/>
        <v>268257</v>
      </c>
      <c r="AE9" s="9" t="e">
        <f>AE10+AE11+AE15+AE18+AE21+AE23+AE28</f>
        <v>#REF!</v>
      </c>
    </row>
    <row r="10" spans="1:31" s="11" customFormat="1" ht="30" customHeight="1">
      <c r="A10" s="43" t="s">
        <v>30</v>
      </c>
      <c r="B10" s="6">
        <f>SUM(C10:P10)</f>
        <v>4600.241999999999</v>
      </c>
      <c r="C10" s="32"/>
      <c r="D10" s="7"/>
      <c r="E10" s="7"/>
      <c r="F10" s="7"/>
      <c r="G10" s="7"/>
      <c r="H10" s="7"/>
      <c r="I10" s="7"/>
      <c r="J10" s="7"/>
      <c r="K10" s="7">
        <v>4600.241999999999</v>
      </c>
      <c r="L10" s="7">
        <v>0</v>
      </c>
      <c r="M10" s="7"/>
      <c r="N10" s="7"/>
      <c r="O10" s="7"/>
      <c r="P10" s="7"/>
      <c r="Q10" s="7"/>
      <c r="R10" s="7"/>
      <c r="S10" s="7"/>
      <c r="T10" s="7"/>
      <c r="U10" s="7"/>
      <c r="V10" s="7"/>
      <c r="W10" s="7"/>
      <c r="X10" s="7"/>
      <c r="Y10" s="7"/>
      <c r="Z10" s="7"/>
      <c r="AA10" s="7"/>
      <c r="AB10" s="7"/>
      <c r="AC10" s="7"/>
      <c r="AD10" s="29">
        <v>-668</v>
      </c>
      <c r="AE10" s="9">
        <f>SUM(Q10:AD10)</f>
        <v>-668</v>
      </c>
    </row>
    <row r="11" spans="1:31" ht="30" customHeight="1">
      <c r="A11" s="43" t="s">
        <v>31</v>
      </c>
      <c r="B11" s="6">
        <f aca="true" t="shared" si="2" ref="B11:P11">SUM(B12:B14)</f>
        <v>1261206.123902713</v>
      </c>
      <c r="C11" s="7">
        <f t="shared" si="2"/>
        <v>6991</v>
      </c>
      <c r="D11" s="7">
        <f t="shared" si="2"/>
        <v>415821.56825283606</v>
      </c>
      <c r="E11" s="7">
        <f t="shared" si="2"/>
        <v>8080</v>
      </c>
      <c r="F11" s="7">
        <f t="shared" si="2"/>
        <v>28337</v>
      </c>
      <c r="G11" s="7">
        <f t="shared" si="2"/>
        <v>35767</v>
      </c>
      <c r="H11" s="7">
        <f t="shared" si="2"/>
        <v>5586</v>
      </c>
      <c r="I11" s="7">
        <f>SUM(I12:I14)</f>
        <v>55688</v>
      </c>
      <c r="J11" s="7">
        <f>SUM(J12:J14)</f>
        <v>232956</v>
      </c>
      <c r="K11" s="7">
        <f t="shared" si="2"/>
        <v>216858.53499999997</v>
      </c>
      <c r="L11" s="7">
        <f t="shared" si="2"/>
        <v>2839.187</v>
      </c>
      <c r="M11" s="7">
        <f t="shared" si="2"/>
        <v>59750</v>
      </c>
      <c r="N11" s="7">
        <f t="shared" si="2"/>
        <v>921.2860000000003</v>
      </c>
      <c r="O11" s="7">
        <f t="shared" si="2"/>
        <v>191271.967</v>
      </c>
      <c r="P11" s="7">
        <f t="shared" si="2"/>
        <v>338.58064987689863</v>
      </c>
      <c r="Q11" s="7">
        <f>Q12+Q13+Q14</f>
        <v>0.923</v>
      </c>
      <c r="R11" s="7">
        <f aca="true" t="shared" si="3" ref="R11:AD11">R12+R13+R14</f>
        <v>690347.2980000001</v>
      </c>
      <c r="S11" s="7">
        <f t="shared" si="3"/>
        <v>1152.5949999999993</v>
      </c>
      <c r="T11" s="7">
        <f t="shared" si="3"/>
        <v>-257</v>
      </c>
      <c r="U11" s="7">
        <f t="shared" si="3"/>
        <v>1039.986</v>
      </c>
      <c r="V11" s="7">
        <f t="shared" si="3"/>
        <v>212003.797</v>
      </c>
      <c r="W11" s="7">
        <f>W12+W13+W14</f>
        <v>485.8802500702848</v>
      </c>
      <c r="X11" s="7">
        <f>X12+X13+X14</f>
        <v>12867</v>
      </c>
      <c r="Y11" s="7">
        <f t="shared" si="3"/>
        <v>42</v>
      </c>
      <c r="Z11" s="7">
        <f t="shared" si="3"/>
        <v>0</v>
      </c>
      <c r="AA11" s="7">
        <f t="shared" si="3"/>
        <v>26127</v>
      </c>
      <c r="AB11" s="7">
        <f t="shared" si="3"/>
        <v>88</v>
      </c>
      <c r="AC11" s="7">
        <f t="shared" si="3"/>
        <v>0</v>
      </c>
      <c r="AD11" s="7">
        <f t="shared" si="3"/>
        <v>245371</v>
      </c>
      <c r="AE11" s="9">
        <f>AE12+AE13+AE14</f>
        <v>1189268.4792500704</v>
      </c>
    </row>
    <row r="12" spans="1:31" ht="30" customHeight="1">
      <c r="A12" s="44" t="s">
        <v>32</v>
      </c>
      <c r="B12" s="10">
        <f>SUM(C12:P12)</f>
        <v>110681.876</v>
      </c>
      <c r="C12" s="33">
        <v>0</v>
      </c>
      <c r="D12" s="8">
        <v>94837</v>
      </c>
      <c r="E12" s="8">
        <v>134</v>
      </c>
      <c r="F12" s="8">
        <v>0</v>
      </c>
      <c r="G12" s="8">
        <v>0</v>
      </c>
      <c r="H12" s="8">
        <v>0</v>
      </c>
      <c r="I12" s="8">
        <v>1843</v>
      </c>
      <c r="J12" s="8">
        <v>632</v>
      </c>
      <c r="K12" s="8">
        <v>529.86</v>
      </c>
      <c r="L12" s="8">
        <v>98.72800000000001</v>
      </c>
      <c r="M12" s="8">
        <v>-140</v>
      </c>
      <c r="N12" s="8">
        <v>-527.8779999999999</v>
      </c>
      <c r="O12" s="8">
        <v>12971.946</v>
      </c>
      <c r="P12" s="8">
        <v>303.21999999999997</v>
      </c>
      <c r="Q12" s="8">
        <v>0</v>
      </c>
      <c r="R12" s="8">
        <v>0</v>
      </c>
      <c r="S12" s="8">
        <v>0</v>
      </c>
      <c r="T12" s="8">
        <v>0</v>
      </c>
      <c r="U12" s="8">
        <v>0</v>
      </c>
      <c r="V12" s="8">
        <v>109056.807</v>
      </c>
      <c r="W12" s="8">
        <v>0</v>
      </c>
      <c r="X12" s="8">
        <v>0</v>
      </c>
      <c r="Y12" s="8">
        <v>0</v>
      </c>
      <c r="Z12" s="8">
        <v>0</v>
      </c>
      <c r="AA12" s="8">
        <v>0</v>
      </c>
      <c r="AB12" s="8">
        <v>0</v>
      </c>
      <c r="AC12" s="8"/>
      <c r="AD12" s="30">
        <v>954</v>
      </c>
      <c r="AE12" s="9">
        <f>SUM(Q12:AD12)</f>
        <v>110010.807</v>
      </c>
    </row>
    <row r="13" spans="1:31" ht="30" customHeight="1">
      <c r="A13" s="44" t="s">
        <v>33</v>
      </c>
      <c r="B13" s="10">
        <f>SUM(C13:P13)</f>
        <v>564508.4443139123</v>
      </c>
      <c r="C13" s="33">
        <v>7902</v>
      </c>
      <c r="D13" s="8">
        <v>214304.59200000003</v>
      </c>
      <c r="E13" s="8">
        <v>3095</v>
      </c>
      <c r="F13" s="17">
        <v>15591</v>
      </c>
      <c r="G13" s="8">
        <v>8606</v>
      </c>
      <c r="H13" s="8">
        <v>939</v>
      </c>
      <c r="I13" s="17">
        <v>12651</v>
      </c>
      <c r="J13" s="8">
        <v>115335</v>
      </c>
      <c r="K13" s="8">
        <v>75206.12</v>
      </c>
      <c r="L13" s="8">
        <v>-405.482</v>
      </c>
      <c r="M13" s="8">
        <v>46907</v>
      </c>
      <c r="N13" s="8">
        <v>-1176.3670000000002</v>
      </c>
      <c r="O13" s="8">
        <v>65659.739</v>
      </c>
      <c r="P13" s="8">
        <v>-106.15768608770308</v>
      </c>
      <c r="Q13" s="8">
        <v>0</v>
      </c>
      <c r="R13" s="8">
        <v>420534.31500000006</v>
      </c>
      <c r="S13" s="8">
        <v>0</v>
      </c>
      <c r="T13" s="8">
        <v>0</v>
      </c>
      <c r="U13" s="8">
        <v>0</v>
      </c>
      <c r="V13" s="8">
        <v>38243.69699999999</v>
      </c>
      <c r="W13" s="8">
        <v>0</v>
      </c>
      <c r="X13" s="8">
        <v>0</v>
      </c>
      <c r="Y13" s="8">
        <v>0</v>
      </c>
      <c r="Z13" s="8">
        <v>0</v>
      </c>
      <c r="AA13" s="8">
        <v>0</v>
      </c>
      <c r="AB13" s="8">
        <v>0</v>
      </c>
      <c r="AC13" s="8"/>
      <c r="AD13" s="30">
        <v>244417</v>
      </c>
      <c r="AE13" s="9">
        <f>SUM(Q13:AD13)</f>
        <v>703195.0120000001</v>
      </c>
    </row>
    <row r="14" spans="1:31" ht="30" customHeight="1">
      <c r="A14" s="44" t="s">
        <v>34</v>
      </c>
      <c r="B14" s="10">
        <f>SUM(C14:P14)</f>
        <v>586015.8035888007</v>
      </c>
      <c r="C14" s="33">
        <v>-911</v>
      </c>
      <c r="D14" s="8">
        <v>106679.97625283602</v>
      </c>
      <c r="E14" s="8">
        <v>4851</v>
      </c>
      <c r="F14" s="8">
        <v>12746</v>
      </c>
      <c r="G14" s="8">
        <v>27161</v>
      </c>
      <c r="H14" s="8">
        <v>4647</v>
      </c>
      <c r="I14" s="8">
        <v>41194</v>
      </c>
      <c r="J14" s="8">
        <v>116989</v>
      </c>
      <c r="K14" s="8">
        <v>141122.555</v>
      </c>
      <c r="L14" s="8">
        <v>3145.941</v>
      </c>
      <c r="M14" s="8">
        <v>12983</v>
      </c>
      <c r="N14" s="8">
        <v>2625.5310000000004</v>
      </c>
      <c r="O14" s="8">
        <v>112640.282</v>
      </c>
      <c r="P14" s="8">
        <v>141.5183359646018</v>
      </c>
      <c r="Q14" s="8">
        <v>0.923</v>
      </c>
      <c r="R14" s="8">
        <v>269812.983</v>
      </c>
      <c r="S14" s="8">
        <v>1152.5949999999993</v>
      </c>
      <c r="T14" s="8">
        <v>-257</v>
      </c>
      <c r="U14" s="8">
        <v>1039.986</v>
      </c>
      <c r="V14" s="8">
        <v>64703.293000000005</v>
      </c>
      <c r="W14" s="8">
        <v>485.8802500702848</v>
      </c>
      <c r="X14" s="8">
        <v>12867</v>
      </c>
      <c r="Y14" s="8">
        <v>42</v>
      </c>
      <c r="Z14" s="8">
        <v>0</v>
      </c>
      <c r="AA14" s="8">
        <v>26127</v>
      </c>
      <c r="AB14" s="8">
        <v>88</v>
      </c>
      <c r="AC14" s="8">
        <v>0</v>
      </c>
      <c r="AD14" s="30">
        <v>0</v>
      </c>
      <c r="AE14" s="9">
        <f>SUM(Q14:AD14)</f>
        <v>376062.6602500703</v>
      </c>
    </row>
    <row r="15" spans="1:31" ht="30" customHeight="1">
      <c r="A15" s="43" t="s">
        <v>35</v>
      </c>
      <c r="B15" s="6">
        <f>SUM(B16:B17)</f>
        <v>358806.1740699865</v>
      </c>
      <c r="C15" s="7">
        <f aca="true" t="shared" si="4" ref="C15:P15">C16+C17</f>
        <v>59351</v>
      </c>
      <c r="D15" s="7">
        <f t="shared" si="4"/>
        <v>37014.01406998655</v>
      </c>
      <c r="E15" s="7">
        <f t="shared" si="4"/>
        <v>7026</v>
      </c>
      <c r="F15" s="7">
        <f t="shared" si="4"/>
        <v>0</v>
      </c>
      <c r="G15" s="7">
        <f t="shared" si="4"/>
        <v>0</v>
      </c>
      <c r="H15" s="7">
        <f t="shared" si="4"/>
        <v>-129</v>
      </c>
      <c r="I15" s="7">
        <f>I16+I17</f>
        <v>-7048</v>
      </c>
      <c r="J15" s="7">
        <f>J16+J17</f>
        <v>7525</v>
      </c>
      <c r="K15" s="7">
        <f t="shared" si="4"/>
        <v>-55781.405</v>
      </c>
      <c r="L15" s="7">
        <f t="shared" si="4"/>
        <v>15010.877999999997</v>
      </c>
      <c r="M15" s="7">
        <f t="shared" si="4"/>
        <v>11543</v>
      </c>
      <c r="N15" s="7">
        <f t="shared" si="4"/>
        <v>123.28000000000024</v>
      </c>
      <c r="O15" s="7">
        <f t="shared" si="4"/>
        <v>284099.56499999994</v>
      </c>
      <c r="P15" s="7">
        <f t="shared" si="4"/>
        <v>71.84200000000001</v>
      </c>
      <c r="Q15" s="7">
        <f>Q16+Q17</f>
        <v>0</v>
      </c>
      <c r="R15" s="7">
        <f aca="true" t="shared" si="5" ref="R15:AD15">R16+R17</f>
        <v>5483.095000000001</v>
      </c>
      <c r="S15" s="7">
        <f t="shared" si="5"/>
        <v>-619.4729999999997</v>
      </c>
      <c r="T15" s="7">
        <f t="shared" si="5"/>
        <v>6890</v>
      </c>
      <c r="U15" s="7">
        <f t="shared" si="5"/>
        <v>113.797</v>
      </c>
      <c r="V15" s="7">
        <f t="shared" si="5"/>
        <v>0</v>
      </c>
      <c r="W15" s="7">
        <f>W16+W17</f>
        <v>27874.963069986552</v>
      </c>
      <c r="X15" s="7">
        <f>X16+X17</f>
        <v>-2612</v>
      </c>
      <c r="Y15" s="7">
        <f t="shared" si="5"/>
        <v>0</v>
      </c>
      <c r="Z15" s="7">
        <f t="shared" si="5"/>
        <v>0</v>
      </c>
      <c r="AA15" s="7">
        <f t="shared" si="5"/>
        <v>250287</v>
      </c>
      <c r="AB15" s="7">
        <f t="shared" si="5"/>
        <v>84</v>
      </c>
      <c r="AC15" s="7">
        <f t="shared" si="5"/>
        <v>0</v>
      </c>
      <c r="AD15" s="7">
        <f t="shared" si="5"/>
        <v>0</v>
      </c>
      <c r="AE15" s="9">
        <f>AE16+AE17</f>
        <v>287501.38206998655</v>
      </c>
    </row>
    <row r="16" spans="1:31" ht="30" customHeight="1">
      <c r="A16" s="44" t="s">
        <v>36</v>
      </c>
      <c r="B16" s="10">
        <f>SUM(C16:P16)</f>
        <v>219779.78699999995</v>
      </c>
      <c r="C16" s="33">
        <v>0</v>
      </c>
      <c r="D16" s="8">
        <v>0</v>
      </c>
      <c r="E16" s="8">
        <v>63</v>
      </c>
      <c r="F16" s="8">
        <v>0</v>
      </c>
      <c r="G16" s="8">
        <v>0</v>
      </c>
      <c r="H16" s="8">
        <v>0</v>
      </c>
      <c r="I16" s="8">
        <v>119</v>
      </c>
      <c r="J16" s="8">
        <v>6672</v>
      </c>
      <c r="K16" s="8">
        <v>-55779.307</v>
      </c>
      <c r="L16" s="8">
        <v>1367.517</v>
      </c>
      <c r="M16" s="8">
        <v>3761</v>
      </c>
      <c r="N16" s="8">
        <v>-98.64399999999996</v>
      </c>
      <c r="O16" s="8">
        <v>263597.24299999996</v>
      </c>
      <c r="P16" s="8">
        <v>77.97800000000001</v>
      </c>
      <c r="Q16" s="8">
        <v>0</v>
      </c>
      <c r="R16" s="8">
        <v>8.36299999999999</v>
      </c>
      <c r="S16" s="8">
        <v>-361.03000000000003</v>
      </c>
      <c r="T16" s="8">
        <v>6839</v>
      </c>
      <c r="U16" s="8">
        <v>128.423</v>
      </c>
      <c r="V16" s="8">
        <v>0</v>
      </c>
      <c r="W16" s="8">
        <v>2350</v>
      </c>
      <c r="X16" s="8">
        <v>-1664</v>
      </c>
      <c r="Y16" s="8">
        <v>0</v>
      </c>
      <c r="Z16" s="8">
        <v>0</v>
      </c>
      <c r="AA16" s="8">
        <v>167422</v>
      </c>
      <c r="AB16" s="8">
        <v>72</v>
      </c>
      <c r="AC16" s="8">
        <v>0</v>
      </c>
      <c r="AD16" s="30">
        <v>0</v>
      </c>
      <c r="AE16" s="9">
        <f>SUM(Q16:AD16)</f>
        <v>174794.756</v>
      </c>
    </row>
    <row r="17" spans="1:31" ht="30" customHeight="1">
      <c r="A17" s="44" t="s">
        <v>37</v>
      </c>
      <c r="B17" s="10">
        <f>SUM(C17:P17)</f>
        <v>139026.38706998655</v>
      </c>
      <c r="C17" s="33">
        <v>59351</v>
      </c>
      <c r="D17" s="8">
        <v>37014.01406998655</v>
      </c>
      <c r="E17" s="8">
        <v>6963</v>
      </c>
      <c r="F17" s="8">
        <v>0</v>
      </c>
      <c r="G17" s="8">
        <v>0</v>
      </c>
      <c r="H17" s="8">
        <v>-129</v>
      </c>
      <c r="I17" s="8">
        <v>-7167</v>
      </c>
      <c r="J17" s="8">
        <v>853</v>
      </c>
      <c r="K17" s="8">
        <v>-2.098</v>
      </c>
      <c r="L17" s="8">
        <v>13643.360999999997</v>
      </c>
      <c r="M17" s="8">
        <v>7782</v>
      </c>
      <c r="N17" s="8">
        <v>221.9240000000002</v>
      </c>
      <c r="O17" s="8">
        <v>20502.321999999996</v>
      </c>
      <c r="P17" s="8">
        <v>-6.136000000000003</v>
      </c>
      <c r="Q17" s="8">
        <v>0</v>
      </c>
      <c r="R17" s="8">
        <v>5474.732000000001</v>
      </c>
      <c r="S17" s="8">
        <v>-258.44299999999976</v>
      </c>
      <c r="T17" s="8">
        <v>51</v>
      </c>
      <c r="U17" s="8">
        <v>-14.626</v>
      </c>
      <c r="V17" s="8">
        <v>0</v>
      </c>
      <c r="W17" s="8">
        <v>25524.963069986552</v>
      </c>
      <c r="X17" s="8">
        <v>-948</v>
      </c>
      <c r="Y17" s="8">
        <v>0</v>
      </c>
      <c r="Z17" s="8">
        <v>0</v>
      </c>
      <c r="AA17" s="8">
        <v>82865</v>
      </c>
      <c r="AB17" s="8">
        <v>12</v>
      </c>
      <c r="AC17" s="8">
        <v>0</v>
      </c>
      <c r="AD17" s="30">
        <v>0</v>
      </c>
      <c r="AE17" s="9">
        <f>SUM(Q17:AD17)</f>
        <v>112706.62606998655</v>
      </c>
    </row>
    <row r="18" spans="1:31" ht="30" customHeight="1">
      <c r="A18" s="43" t="s">
        <v>38</v>
      </c>
      <c r="B18" s="6">
        <f>SUM(B19:B20)</f>
        <v>691913.1045369384</v>
      </c>
      <c r="C18" s="7">
        <f aca="true" t="shared" si="6" ref="C18:P18">C19+C20</f>
        <v>118821</v>
      </c>
      <c r="D18" s="7">
        <f t="shared" si="6"/>
        <v>-7518.795463061583</v>
      </c>
      <c r="E18" s="7">
        <f t="shared" si="6"/>
        <v>31</v>
      </c>
      <c r="F18" s="7">
        <f t="shared" si="6"/>
        <v>39923</v>
      </c>
      <c r="G18" s="7">
        <f t="shared" si="6"/>
        <v>0</v>
      </c>
      <c r="H18" s="7">
        <f t="shared" si="6"/>
        <v>4</v>
      </c>
      <c r="I18" s="7">
        <f>I19+I20</f>
        <v>-6285</v>
      </c>
      <c r="J18" s="7">
        <f>J19+J20</f>
        <v>3143</v>
      </c>
      <c r="K18" s="7">
        <f t="shared" si="6"/>
        <v>92860.64199999999</v>
      </c>
      <c r="L18" s="7">
        <f t="shared" si="6"/>
        <v>1574.384</v>
      </c>
      <c r="M18" s="7">
        <f t="shared" si="6"/>
        <v>23863</v>
      </c>
      <c r="N18" s="7">
        <f t="shared" si="6"/>
        <v>16602.315000000002</v>
      </c>
      <c r="O18" s="7">
        <f t="shared" si="6"/>
        <v>408881.15</v>
      </c>
      <c r="P18" s="7">
        <f t="shared" si="6"/>
        <v>13.408999999999999</v>
      </c>
      <c r="Q18" s="7">
        <f>Q19+Q20</f>
        <v>-20.356</v>
      </c>
      <c r="R18" s="7">
        <f aca="true" t="shared" si="7" ref="R18:AB18">R19+R20</f>
        <v>133429.972</v>
      </c>
      <c r="S18" s="7">
        <f t="shared" si="7"/>
        <v>11026.942999999997</v>
      </c>
      <c r="T18" s="7">
        <f t="shared" si="7"/>
        <v>4469</v>
      </c>
      <c r="U18" s="7">
        <f t="shared" si="7"/>
        <v>-583.03</v>
      </c>
      <c r="V18" s="7">
        <f t="shared" si="7"/>
        <v>-6297.323</v>
      </c>
      <c r="W18" s="7">
        <f>W19+W20</f>
        <v>365581.6702472589</v>
      </c>
      <c r="X18" s="7">
        <f>X19+X20</f>
        <v>77251</v>
      </c>
      <c r="Y18" s="7">
        <f t="shared" si="7"/>
        <v>-319</v>
      </c>
      <c r="Z18" s="7">
        <f t="shared" si="7"/>
        <v>32348</v>
      </c>
      <c r="AA18" s="7">
        <f t="shared" si="7"/>
        <v>84010</v>
      </c>
      <c r="AB18" s="7">
        <f t="shared" si="7"/>
        <v>31</v>
      </c>
      <c r="AC18" s="7">
        <f>AC19+AC20</f>
        <v>96153.71599999997</v>
      </c>
      <c r="AD18" s="7">
        <f>AD19+AD20</f>
        <v>-121</v>
      </c>
      <c r="AE18" s="9">
        <f>AE19+AE20</f>
        <v>796960.5922472589</v>
      </c>
    </row>
    <row r="19" spans="1:31" ht="30" customHeight="1">
      <c r="A19" s="44" t="s">
        <v>36</v>
      </c>
      <c r="B19" s="10">
        <f>SUM(C19:P19)</f>
        <v>324197.5062827119</v>
      </c>
      <c r="C19" s="33">
        <v>17599</v>
      </c>
      <c r="D19" s="8">
        <v>-572.578717288067</v>
      </c>
      <c r="E19" s="8">
        <v>6</v>
      </c>
      <c r="F19" s="8">
        <v>-16</v>
      </c>
      <c r="G19" s="8">
        <v>0</v>
      </c>
      <c r="H19" s="8">
        <v>4</v>
      </c>
      <c r="I19" s="8">
        <v>655</v>
      </c>
      <c r="J19" s="8">
        <v>2921</v>
      </c>
      <c r="K19" s="8">
        <v>92860.64199999999</v>
      </c>
      <c r="L19" s="8">
        <v>-2.3</v>
      </c>
      <c r="M19" s="8">
        <v>23085</v>
      </c>
      <c r="N19" s="8">
        <v>8789.885</v>
      </c>
      <c r="O19" s="8">
        <v>178860.65600000002</v>
      </c>
      <c r="P19" s="8">
        <v>7.202</v>
      </c>
      <c r="Q19" s="8">
        <v>-20</v>
      </c>
      <c r="R19" s="8">
        <v>127694.373</v>
      </c>
      <c r="S19" s="8">
        <v>11977.960999999998</v>
      </c>
      <c r="T19" s="8">
        <v>3351</v>
      </c>
      <c r="U19" s="8">
        <v>-443.974</v>
      </c>
      <c r="V19" s="8">
        <v>-6297.323</v>
      </c>
      <c r="W19" s="8">
        <v>200956.01090455963</v>
      </c>
      <c r="X19" s="8">
        <v>15215</v>
      </c>
      <c r="Y19" s="8">
        <v>-319</v>
      </c>
      <c r="Z19" s="8">
        <v>-12759</v>
      </c>
      <c r="AA19" s="8">
        <v>4707</v>
      </c>
      <c r="AB19" s="8">
        <v>10</v>
      </c>
      <c r="AC19" s="8">
        <v>10663.912999999999</v>
      </c>
      <c r="AD19" s="30">
        <v>0</v>
      </c>
      <c r="AE19" s="9">
        <f>SUM(Q19:AD19)</f>
        <v>354735.96090455964</v>
      </c>
    </row>
    <row r="20" spans="1:31" ht="30" customHeight="1">
      <c r="A20" s="44" t="s">
        <v>37</v>
      </c>
      <c r="B20" s="10">
        <f>SUM(C20:P20)</f>
        <v>367715.59825422644</v>
      </c>
      <c r="C20" s="33">
        <v>101222</v>
      </c>
      <c r="D20" s="8">
        <v>-6946.216745773516</v>
      </c>
      <c r="E20" s="8">
        <v>25</v>
      </c>
      <c r="F20" s="8">
        <v>39939</v>
      </c>
      <c r="G20" s="8">
        <v>0</v>
      </c>
      <c r="H20" s="8">
        <v>0</v>
      </c>
      <c r="I20" s="8">
        <v>-6940</v>
      </c>
      <c r="J20" s="8">
        <v>222</v>
      </c>
      <c r="K20" s="8">
        <v>0</v>
      </c>
      <c r="L20" s="8">
        <v>1576.684</v>
      </c>
      <c r="M20" s="8">
        <v>778</v>
      </c>
      <c r="N20" s="8">
        <v>7812.43</v>
      </c>
      <c r="O20" s="8">
        <v>230020.49399999998</v>
      </c>
      <c r="P20" s="8">
        <v>6.207</v>
      </c>
      <c r="Q20" s="8">
        <v>-0.356</v>
      </c>
      <c r="R20" s="8">
        <v>5735.598999999999</v>
      </c>
      <c r="S20" s="8">
        <v>-951.018</v>
      </c>
      <c r="T20" s="8">
        <v>1118</v>
      </c>
      <c r="U20" s="8">
        <v>-139.056</v>
      </c>
      <c r="V20" s="8">
        <v>0</v>
      </c>
      <c r="W20" s="8">
        <v>164625.65934269928</v>
      </c>
      <c r="X20" s="8">
        <v>62036</v>
      </c>
      <c r="Y20" s="8">
        <v>0</v>
      </c>
      <c r="Z20" s="8">
        <v>45107</v>
      </c>
      <c r="AA20" s="8">
        <v>79303</v>
      </c>
      <c r="AB20" s="8">
        <v>21</v>
      </c>
      <c r="AC20" s="8">
        <v>85489.80299999997</v>
      </c>
      <c r="AD20" s="30">
        <v>-121</v>
      </c>
      <c r="AE20" s="9">
        <f>SUM(Q20:AD20)</f>
        <v>442224.6313426992</v>
      </c>
    </row>
    <row r="21" spans="1:31" s="11" customFormat="1" ht="30" customHeight="1">
      <c r="A21" s="43" t="s">
        <v>39</v>
      </c>
      <c r="B21" s="6">
        <f>SUM(C21:P21)</f>
        <v>599653.4286473166</v>
      </c>
      <c r="C21" s="32">
        <v>452000</v>
      </c>
      <c r="D21" s="7">
        <v>14811.176297383976</v>
      </c>
      <c r="E21" s="7">
        <v>11597</v>
      </c>
      <c r="F21" s="7">
        <v>3999</v>
      </c>
      <c r="G21" s="7">
        <v>1525</v>
      </c>
      <c r="H21" s="7">
        <v>0</v>
      </c>
      <c r="I21" s="7">
        <v>8449</v>
      </c>
      <c r="J21" s="7">
        <v>29784.81534993276</v>
      </c>
      <c r="K21" s="7">
        <v>-6165.785</v>
      </c>
      <c r="L21" s="7">
        <v>10749.003</v>
      </c>
      <c r="M21" s="7">
        <v>11976</v>
      </c>
      <c r="N21" s="7">
        <v>6445.9400000000005</v>
      </c>
      <c r="O21" s="7">
        <v>54482.279</v>
      </c>
      <c r="P21" s="7">
        <v>0</v>
      </c>
      <c r="Q21" s="13">
        <v>316.981</v>
      </c>
      <c r="R21" s="7">
        <v>85548.704</v>
      </c>
      <c r="S21" s="7">
        <v>7991.358000000001</v>
      </c>
      <c r="T21" s="7">
        <v>77601</v>
      </c>
      <c r="U21" s="7">
        <v>743.551</v>
      </c>
      <c r="V21" s="7">
        <v>0</v>
      </c>
      <c r="W21" s="7">
        <v>316235.4491209398</v>
      </c>
      <c r="X21" s="7">
        <v>11967</v>
      </c>
      <c r="Y21" s="7">
        <v>0</v>
      </c>
      <c r="Z21" s="7">
        <v>0</v>
      </c>
      <c r="AA21" s="7">
        <v>0</v>
      </c>
      <c r="AB21" s="7">
        <v>0</v>
      </c>
      <c r="AC21" s="7">
        <v>0</v>
      </c>
      <c r="AD21" s="29">
        <v>7210</v>
      </c>
      <c r="AE21" s="9">
        <f>SUM(Q21:AD21)</f>
        <v>507614.04312093987</v>
      </c>
    </row>
    <row r="22" spans="1:31" s="11" customFormat="1" ht="30" customHeight="1">
      <c r="A22" s="43" t="s">
        <v>40</v>
      </c>
      <c r="B22" s="6">
        <f>SUM(C22:P22)</f>
        <v>284.62899999999996</v>
      </c>
      <c r="C22" s="32">
        <v>0</v>
      </c>
      <c r="D22" s="7"/>
      <c r="E22" s="7"/>
      <c r="F22" s="7">
        <v>0</v>
      </c>
      <c r="G22" s="7">
        <v>0</v>
      </c>
      <c r="H22" s="7"/>
      <c r="I22" s="7">
        <v>0</v>
      </c>
      <c r="J22" s="7"/>
      <c r="K22" s="7">
        <v>22.544</v>
      </c>
      <c r="L22" s="7"/>
      <c r="M22" s="7"/>
      <c r="N22" s="7"/>
      <c r="O22" s="7">
        <v>262.085</v>
      </c>
      <c r="P22" s="7"/>
      <c r="Q22" s="13"/>
      <c r="R22" s="7">
        <v>-87.18199999999999</v>
      </c>
      <c r="S22" s="7"/>
      <c r="T22" s="7"/>
      <c r="U22" s="7">
        <v>0</v>
      </c>
      <c r="V22" s="7">
        <v>7.83</v>
      </c>
      <c r="W22" s="7"/>
      <c r="X22" s="7"/>
      <c r="Y22" s="7"/>
      <c r="Z22" s="7">
        <v>0</v>
      </c>
      <c r="AA22" s="7">
        <v>0</v>
      </c>
      <c r="AB22" s="7"/>
      <c r="AC22" s="7"/>
      <c r="AD22" s="29">
        <v>0</v>
      </c>
      <c r="AE22" s="9">
        <f>SUM(Q22:AD22)</f>
        <v>-79.35199999999999</v>
      </c>
    </row>
    <row r="23" spans="1:31" s="11" customFormat="1" ht="30" customHeight="1">
      <c r="A23" s="43" t="s">
        <v>41</v>
      </c>
      <c r="B23" s="6" t="e">
        <f>SUM(B24:B27)</f>
        <v>#REF!</v>
      </c>
      <c r="C23" s="32">
        <v>0</v>
      </c>
      <c r="D23" s="7" t="e">
        <f aca="true" t="shared" si="8" ref="D23:P23">D24+D25+D26+D27</f>
        <v>#REF!</v>
      </c>
      <c r="E23" s="7">
        <f t="shared" si="8"/>
        <v>-2</v>
      </c>
      <c r="F23" s="7">
        <f t="shared" si="8"/>
        <v>0</v>
      </c>
      <c r="G23" s="7">
        <f t="shared" si="8"/>
        <v>0</v>
      </c>
      <c r="H23" s="7">
        <f t="shared" si="8"/>
        <v>23</v>
      </c>
      <c r="I23" s="7">
        <f>I24+I25+I26+I27</f>
        <v>132</v>
      </c>
      <c r="J23" s="7">
        <f>J24+J25+J26+J27</f>
        <v>4756</v>
      </c>
      <c r="K23" s="7">
        <f t="shared" si="8"/>
        <v>0.020224922363741422</v>
      </c>
      <c r="L23" s="7">
        <f t="shared" si="8"/>
        <v>-4638.822</v>
      </c>
      <c r="M23" s="7">
        <f t="shared" si="8"/>
        <v>0</v>
      </c>
      <c r="N23" s="7"/>
      <c r="O23" s="7">
        <f t="shared" si="8"/>
        <v>1.484</v>
      </c>
      <c r="P23" s="7">
        <f t="shared" si="8"/>
        <v>0</v>
      </c>
      <c r="Q23" s="7">
        <f>Q24+Q25+Q26+Q27</f>
        <v>0</v>
      </c>
      <c r="R23" s="7">
        <f aca="true" t="shared" si="9" ref="R23:AD23">R24+R25+R26+R27</f>
        <v>0</v>
      </c>
      <c r="S23" s="7">
        <f t="shared" si="9"/>
        <v>0</v>
      </c>
      <c r="T23" s="7">
        <f t="shared" si="9"/>
        <v>0</v>
      </c>
      <c r="U23" s="7">
        <f t="shared" si="9"/>
        <v>13351.088</v>
      </c>
      <c r="V23" s="7">
        <f t="shared" si="9"/>
        <v>0</v>
      </c>
      <c r="W23" s="7">
        <f>W24+W25+W26+W27</f>
        <v>0</v>
      </c>
      <c r="X23" s="7">
        <f>X24+X25+X26+X27</f>
        <v>0</v>
      </c>
      <c r="Y23" s="7">
        <f>Y24+Y25+Y26+V27</f>
        <v>0</v>
      </c>
      <c r="Z23" s="7">
        <f>Z24+Z25+Z26+Y27</f>
        <v>0</v>
      </c>
      <c r="AA23" s="7">
        <f t="shared" si="9"/>
        <v>0</v>
      </c>
      <c r="AB23" s="7">
        <f t="shared" si="9"/>
        <v>0</v>
      </c>
      <c r="AC23" s="7" t="e">
        <f t="shared" si="9"/>
        <v>#REF!</v>
      </c>
      <c r="AD23" s="7">
        <f t="shared" si="9"/>
        <v>0</v>
      </c>
      <c r="AE23" s="9" t="e">
        <f>AE24+AE25+AE26+AE27</f>
        <v>#REF!</v>
      </c>
    </row>
    <row r="24" spans="1:31" ht="30" customHeight="1">
      <c r="A24" s="45" t="s">
        <v>42</v>
      </c>
      <c r="B24" s="10">
        <f>SUM(C24:P24)</f>
        <v>-22.05577507763626</v>
      </c>
      <c r="C24" s="33"/>
      <c r="D24" s="8"/>
      <c r="E24" s="8"/>
      <c r="F24" s="8"/>
      <c r="G24" s="8"/>
      <c r="H24" s="8"/>
      <c r="I24" s="8">
        <v>4</v>
      </c>
      <c r="J24" s="8"/>
      <c r="K24" s="8">
        <v>0.020224922363741422</v>
      </c>
      <c r="L24" s="8">
        <v>-26.076</v>
      </c>
      <c r="M24" s="8"/>
      <c r="N24" s="8"/>
      <c r="O24" s="8"/>
      <c r="P24" s="8"/>
      <c r="Q24" s="8"/>
      <c r="R24" s="8"/>
      <c r="S24" s="8"/>
      <c r="T24" s="8"/>
      <c r="U24" s="8"/>
      <c r="V24" s="8"/>
      <c r="W24" s="8"/>
      <c r="X24" s="8"/>
      <c r="Y24" s="8"/>
      <c r="Z24" s="8"/>
      <c r="AA24" s="8"/>
      <c r="AB24" s="8"/>
      <c r="AC24" s="8"/>
      <c r="AD24" s="30"/>
      <c r="AE24" s="9">
        <f>SUM(Q24:AD24)</f>
        <v>0</v>
      </c>
    </row>
    <row r="25" spans="1:31" ht="30" customHeight="1">
      <c r="A25" s="45" t="s">
        <v>43</v>
      </c>
      <c r="B25" s="10" t="e">
        <f>SUM(C25:P25)</f>
        <v>#REF!</v>
      </c>
      <c r="C25" s="33"/>
      <c r="D25" s="8" t="e">
        <v>#REF!</v>
      </c>
      <c r="E25" s="8">
        <v>-2</v>
      </c>
      <c r="F25" s="8">
        <v>0</v>
      </c>
      <c r="G25" s="8">
        <v>0</v>
      </c>
      <c r="H25" s="8">
        <v>23</v>
      </c>
      <c r="I25" s="8"/>
      <c r="J25" s="8">
        <v>0</v>
      </c>
      <c r="K25" s="8">
        <v>0</v>
      </c>
      <c r="L25" s="8"/>
      <c r="M25" s="8"/>
      <c r="N25" s="8">
        <v>0</v>
      </c>
      <c r="O25" s="8">
        <v>0</v>
      </c>
      <c r="P25" s="8">
        <v>0</v>
      </c>
      <c r="Q25" s="8">
        <v>0</v>
      </c>
      <c r="R25" s="8">
        <v>0</v>
      </c>
      <c r="S25" s="8">
        <v>0</v>
      </c>
      <c r="T25" s="8">
        <v>0</v>
      </c>
      <c r="U25" s="8">
        <v>2879.039</v>
      </c>
      <c r="V25" s="8">
        <v>0</v>
      </c>
      <c r="W25" s="8">
        <v>0</v>
      </c>
      <c r="X25" s="8">
        <v>0</v>
      </c>
      <c r="Y25" s="8">
        <v>0</v>
      </c>
      <c r="Z25" s="8">
        <v>0</v>
      </c>
      <c r="AA25" s="8">
        <v>0</v>
      </c>
      <c r="AB25" s="8">
        <v>0</v>
      </c>
      <c r="AC25" s="8" t="e">
        <v>#REF!</v>
      </c>
      <c r="AD25" s="30">
        <v>0</v>
      </c>
      <c r="AE25" s="9" t="e">
        <f>SUM(Q25:AD25)</f>
        <v>#REF!</v>
      </c>
    </row>
    <row r="26" spans="1:31" ht="30" customHeight="1">
      <c r="A26" s="46" t="s">
        <v>44</v>
      </c>
      <c r="B26" s="10">
        <f>SUM(C26:P26)</f>
        <v>0</v>
      </c>
      <c r="C26" s="33"/>
      <c r="D26" s="8"/>
      <c r="E26" s="8"/>
      <c r="F26" s="8"/>
      <c r="G26" s="8"/>
      <c r="H26" s="8"/>
      <c r="I26" s="8"/>
      <c r="J26" s="8"/>
      <c r="K26" s="8"/>
      <c r="L26" s="8"/>
      <c r="M26" s="8"/>
      <c r="N26" s="8"/>
      <c r="O26" s="8"/>
      <c r="P26" s="8"/>
      <c r="Q26" s="8"/>
      <c r="R26" s="8"/>
      <c r="S26" s="8"/>
      <c r="T26" s="8"/>
      <c r="U26" s="8"/>
      <c r="V26" s="8"/>
      <c r="W26" s="8"/>
      <c r="X26" s="8"/>
      <c r="Y26" s="8"/>
      <c r="Z26" s="8"/>
      <c r="AA26" s="8"/>
      <c r="AB26" s="8"/>
      <c r="AC26" s="8"/>
      <c r="AD26" s="30"/>
      <c r="AE26" s="9">
        <f>SUM(Q26:AD26)</f>
        <v>0</v>
      </c>
    </row>
    <row r="27" spans="1:31" ht="30" customHeight="1">
      <c r="A27" s="45" t="s">
        <v>45</v>
      </c>
      <c r="B27" s="10">
        <f>SUM(C27:P27)</f>
        <v>272.7379999999999</v>
      </c>
      <c r="C27" s="33"/>
      <c r="D27" s="8">
        <v>0</v>
      </c>
      <c r="E27" s="8">
        <v>0</v>
      </c>
      <c r="F27" s="8">
        <v>0</v>
      </c>
      <c r="G27" s="8">
        <v>0</v>
      </c>
      <c r="H27" s="8">
        <v>0</v>
      </c>
      <c r="I27" s="8">
        <v>128</v>
      </c>
      <c r="J27" s="8">
        <v>4756</v>
      </c>
      <c r="K27" s="8">
        <v>0</v>
      </c>
      <c r="L27" s="8">
        <v>-4612.746</v>
      </c>
      <c r="M27" s="8"/>
      <c r="N27" s="8">
        <v>0</v>
      </c>
      <c r="O27" s="8">
        <v>1.484</v>
      </c>
      <c r="P27" s="8">
        <v>0</v>
      </c>
      <c r="Q27" s="8">
        <v>0</v>
      </c>
      <c r="R27" s="8">
        <v>0</v>
      </c>
      <c r="S27" s="8">
        <v>0</v>
      </c>
      <c r="T27" s="8">
        <v>0</v>
      </c>
      <c r="U27" s="8">
        <v>10472.048999999999</v>
      </c>
      <c r="V27" s="8">
        <v>0</v>
      </c>
      <c r="W27" s="8">
        <v>0</v>
      </c>
      <c r="X27" s="8">
        <v>0</v>
      </c>
      <c r="Y27" s="8">
        <v>0</v>
      </c>
      <c r="Z27" s="17">
        <v>0</v>
      </c>
      <c r="AA27" s="8">
        <v>0</v>
      </c>
      <c r="AB27" s="8">
        <v>0</v>
      </c>
      <c r="AC27" s="8">
        <v>0</v>
      </c>
      <c r="AD27" s="30"/>
      <c r="AE27" s="9">
        <f>SUM(Q27:AD27)</f>
        <v>10472.048999999999</v>
      </c>
    </row>
    <row r="28" spans="1:31" ht="30" customHeight="1">
      <c r="A28" s="43" t="s">
        <v>46</v>
      </c>
      <c r="B28" s="6" t="e">
        <f>SUM(B29:B30)</f>
        <v>#REF!</v>
      </c>
      <c r="C28" s="7">
        <f aca="true" t="shared" si="10" ref="C28:P28">C29+C30</f>
        <v>47645</v>
      </c>
      <c r="D28" s="7" t="e">
        <f t="shared" si="10"/>
        <v>#REF!</v>
      </c>
      <c r="E28" s="7">
        <f t="shared" si="10"/>
        <v>-4531</v>
      </c>
      <c r="F28" s="7">
        <f t="shared" si="10"/>
        <v>13146</v>
      </c>
      <c r="G28" s="7">
        <f t="shared" si="10"/>
        <v>0</v>
      </c>
      <c r="H28" s="7">
        <f t="shared" si="10"/>
        <v>-3934</v>
      </c>
      <c r="I28" s="7">
        <f>I29+I30</f>
        <v>106592</v>
      </c>
      <c r="J28" s="7">
        <f>J29+J30</f>
        <v>-305367.01077779196</v>
      </c>
      <c r="K28" s="7">
        <f t="shared" si="10"/>
        <v>145692.59500000003</v>
      </c>
      <c r="L28" s="7">
        <f t="shared" si="10"/>
        <v>9633.073999999999</v>
      </c>
      <c r="M28" s="7">
        <f t="shared" si="10"/>
        <v>13894</v>
      </c>
      <c r="N28" s="7">
        <f t="shared" si="10"/>
        <v>3891.3720000000003</v>
      </c>
      <c r="O28" s="7">
        <f t="shared" si="10"/>
        <v>54489.21299999999</v>
      </c>
      <c r="P28" s="7">
        <f t="shared" si="10"/>
        <v>42.59858764760814</v>
      </c>
      <c r="Q28" s="7">
        <f>Q29+Q30</f>
        <v>301.13583175902374</v>
      </c>
      <c r="R28" s="7">
        <f aca="true" t="shared" si="11" ref="R28:AD28">R29+R30</f>
        <v>22387.368999999995</v>
      </c>
      <c r="S28" s="7">
        <f t="shared" si="11"/>
        <v>9386.74</v>
      </c>
      <c r="T28" s="7">
        <f t="shared" si="11"/>
        <v>14871</v>
      </c>
      <c r="U28" s="7">
        <f t="shared" si="11"/>
        <v>-8814.954999999998</v>
      </c>
      <c r="V28" s="7">
        <f t="shared" si="11"/>
        <v>157386.83800000002</v>
      </c>
      <c r="W28" s="7">
        <f>W29+W30</f>
        <v>-394327.5958787333</v>
      </c>
      <c r="X28" s="7">
        <f>X29+X30</f>
        <v>139349</v>
      </c>
      <c r="Y28" s="7">
        <f t="shared" si="11"/>
        <v>1934</v>
      </c>
      <c r="Z28" s="7">
        <f t="shared" si="11"/>
        <v>4084</v>
      </c>
      <c r="AA28" s="7">
        <f t="shared" si="11"/>
        <v>-1164</v>
      </c>
      <c r="AB28" s="7">
        <f t="shared" si="11"/>
        <v>359</v>
      </c>
      <c r="AC28" s="7">
        <f t="shared" si="11"/>
        <v>78982</v>
      </c>
      <c r="AD28" s="7">
        <f t="shared" si="11"/>
        <v>16465</v>
      </c>
      <c r="AE28" s="9">
        <f>AE29+AE30</f>
        <v>41199.531953025726</v>
      </c>
    </row>
    <row r="29" spans="1:31" ht="30" customHeight="1">
      <c r="A29" s="44" t="s">
        <v>47</v>
      </c>
      <c r="B29" s="10" t="e">
        <f>SUM(C29:P29)</f>
        <v>#REF!</v>
      </c>
      <c r="C29" s="33">
        <v>12879</v>
      </c>
      <c r="D29" s="8" t="e">
        <v>#REF!</v>
      </c>
      <c r="E29" s="8">
        <v>1</v>
      </c>
      <c r="F29" s="8">
        <v>0</v>
      </c>
      <c r="G29" s="8">
        <v>0</v>
      </c>
      <c r="H29" s="8">
        <v>0</v>
      </c>
      <c r="I29" s="8">
        <v>77523</v>
      </c>
      <c r="J29" s="8">
        <v>15377.568343649222</v>
      </c>
      <c r="K29" s="8">
        <v>0</v>
      </c>
      <c r="L29" s="8">
        <v>0</v>
      </c>
      <c r="M29" s="8">
        <v>0</v>
      </c>
      <c r="N29" s="8">
        <v>0</v>
      </c>
      <c r="O29" s="8">
        <v>82.805</v>
      </c>
      <c r="P29" s="8">
        <v>0</v>
      </c>
      <c r="Q29" s="8">
        <v>0</v>
      </c>
      <c r="R29" s="8">
        <v>0</v>
      </c>
      <c r="S29" s="8">
        <v>0</v>
      </c>
      <c r="T29" s="8">
        <v>0</v>
      </c>
      <c r="U29" s="8">
        <v>0</v>
      </c>
      <c r="V29" s="8">
        <v>0</v>
      </c>
      <c r="W29" s="8">
        <v>26261.09265131357</v>
      </c>
      <c r="X29" s="8">
        <v>18372</v>
      </c>
      <c r="Y29" s="8">
        <v>-29</v>
      </c>
      <c r="Z29" s="8">
        <v>0</v>
      </c>
      <c r="AA29" s="8">
        <v>0</v>
      </c>
      <c r="AB29" s="8">
        <v>0</v>
      </c>
      <c r="AC29" s="8">
        <v>44216</v>
      </c>
      <c r="AD29" s="30">
        <v>17043</v>
      </c>
      <c r="AE29" s="9">
        <f>SUM(Q29:AD29)</f>
        <v>105863.09265131358</v>
      </c>
    </row>
    <row r="30" spans="1:31" ht="30" customHeight="1">
      <c r="A30" s="44" t="s">
        <v>0</v>
      </c>
      <c r="B30" s="10">
        <f>SUM(C30:P30)</f>
        <v>-124669.53153379355</v>
      </c>
      <c r="C30" s="33">
        <v>34766</v>
      </c>
      <c r="D30" s="8">
        <v>-100000</v>
      </c>
      <c r="E30" s="8">
        <v>-4532</v>
      </c>
      <c r="F30" s="8">
        <v>13146</v>
      </c>
      <c r="G30" s="8">
        <v>0</v>
      </c>
      <c r="H30" s="8">
        <v>-3934</v>
      </c>
      <c r="I30" s="8">
        <v>29069</v>
      </c>
      <c r="J30" s="8">
        <v>-320744.5791214412</v>
      </c>
      <c r="K30" s="8">
        <v>145692.59500000003</v>
      </c>
      <c r="L30" s="8">
        <v>9633.073999999999</v>
      </c>
      <c r="M30" s="8">
        <v>13894</v>
      </c>
      <c r="N30" s="8">
        <v>3891.3720000000003</v>
      </c>
      <c r="O30" s="8">
        <v>54406.40799999999</v>
      </c>
      <c r="P30" s="8">
        <v>42.59858764760814</v>
      </c>
      <c r="Q30" s="8">
        <v>301.13583175902374</v>
      </c>
      <c r="R30" s="8">
        <v>22387.368999999995</v>
      </c>
      <c r="S30" s="8">
        <v>9386.74</v>
      </c>
      <c r="T30" s="8">
        <v>14871</v>
      </c>
      <c r="U30" s="8">
        <v>-8814.954999999998</v>
      </c>
      <c r="V30" s="8">
        <v>157386.83800000002</v>
      </c>
      <c r="W30" s="8">
        <v>-420588.6885300469</v>
      </c>
      <c r="X30" s="8">
        <v>120977</v>
      </c>
      <c r="Y30" s="8">
        <v>1963</v>
      </c>
      <c r="Z30" s="8">
        <v>4084</v>
      </c>
      <c r="AA30" s="8">
        <v>-1164</v>
      </c>
      <c r="AB30" s="8">
        <v>359</v>
      </c>
      <c r="AC30" s="8">
        <v>34766</v>
      </c>
      <c r="AD30" s="30">
        <v>-578</v>
      </c>
      <c r="AE30" s="9">
        <f>SUM(Q30:AD30)</f>
        <v>-64663.56069828785</v>
      </c>
    </row>
    <row r="31" spans="1:31" ht="30" customHeight="1" thickBot="1">
      <c r="A31" s="47" t="s">
        <v>15</v>
      </c>
      <c r="B31" s="27"/>
      <c r="C31" s="27"/>
      <c r="D31" s="27"/>
      <c r="E31" s="27"/>
      <c r="F31" s="27"/>
      <c r="G31" s="28"/>
      <c r="H31" s="27"/>
      <c r="I31" s="27"/>
      <c r="J31" s="27"/>
      <c r="K31" s="27"/>
      <c r="L31" s="27"/>
      <c r="M31" s="27"/>
      <c r="N31" s="28"/>
      <c r="O31" s="27"/>
      <c r="P31" s="27"/>
      <c r="Q31" s="14">
        <v>-132.25359423451698</v>
      </c>
      <c r="R31" s="14">
        <v>56378.486999999965</v>
      </c>
      <c r="S31" s="14">
        <v>-953.9699999999975</v>
      </c>
      <c r="T31" s="14">
        <v>17452</v>
      </c>
      <c r="U31" s="14">
        <v>29317.266999999996</v>
      </c>
      <c r="V31" s="14">
        <v>34986.225999999966</v>
      </c>
      <c r="W31" s="14">
        <v>-343052.56223738147</v>
      </c>
      <c r="X31" s="14">
        <v>-81294</v>
      </c>
      <c r="Y31" s="14">
        <v>-107</v>
      </c>
      <c r="Z31" s="14">
        <v>860</v>
      </c>
      <c r="AA31" s="14">
        <v>-273855</v>
      </c>
      <c r="AB31" s="14">
        <v>21639</v>
      </c>
      <c r="AC31" s="14">
        <v>184992.24715714506</v>
      </c>
      <c r="AD31" s="31">
        <v>416551</v>
      </c>
      <c r="AE31" s="18">
        <v>62781.44132552948</v>
      </c>
    </row>
    <row r="32" spans="1:31" s="12" customFormat="1" ht="15" customHeight="1">
      <c r="A32" s="48"/>
      <c r="J32" s="15"/>
      <c r="M32" s="16"/>
      <c r="N32" s="16"/>
      <c r="Q32" s="12">
        <f>Q7-Q31</f>
        <v>0</v>
      </c>
      <c r="R32" s="12">
        <f aca="true" t="shared" si="12" ref="R32:AE32">R7-R31</f>
        <v>1.1641532182693481E-10</v>
      </c>
      <c r="S32" s="12">
        <f t="shared" si="12"/>
        <v>0</v>
      </c>
      <c r="T32" s="12">
        <f t="shared" si="12"/>
        <v>0</v>
      </c>
      <c r="U32" s="12">
        <f t="shared" si="12"/>
        <v>0</v>
      </c>
      <c r="V32" s="12">
        <f t="shared" si="12"/>
        <v>0.020224922336637974</v>
      </c>
      <c r="W32" s="12">
        <f t="shared" si="12"/>
        <v>0</v>
      </c>
      <c r="X32" s="12">
        <f t="shared" si="12"/>
        <v>0</v>
      </c>
      <c r="Y32" s="12">
        <f t="shared" si="12"/>
        <v>0</v>
      </c>
      <c r="Z32" s="12">
        <f t="shared" si="12"/>
        <v>0</v>
      </c>
      <c r="AA32" s="12">
        <f t="shared" si="12"/>
        <v>0</v>
      </c>
      <c r="AB32" s="12">
        <f t="shared" si="12"/>
        <v>0</v>
      </c>
      <c r="AC32" s="12" t="e">
        <f t="shared" si="12"/>
        <v>#REF!</v>
      </c>
      <c r="AD32" s="12">
        <f t="shared" si="12"/>
        <v>0</v>
      </c>
      <c r="AE32" s="12" t="e">
        <f t="shared" si="12"/>
        <v>#REF!</v>
      </c>
    </row>
    <row r="33" spans="1:15" s="12" customFormat="1" ht="15">
      <c r="A33" s="48"/>
      <c r="M33" s="16"/>
      <c r="N33" s="16"/>
      <c r="O33" s="16"/>
    </row>
    <row r="34" s="12" customFormat="1" ht="15">
      <c r="A34" s="48"/>
    </row>
  </sheetData>
  <sheetProtection/>
  <mergeCells count="6">
    <mergeCell ref="B2:AE2"/>
    <mergeCell ref="Y5:AB5"/>
    <mergeCell ref="Q5:V5"/>
    <mergeCell ref="K5:P5"/>
    <mergeCell ref="W5:X5"/>
    <mergeCell ref="I5:J5"/>
  </mergeCells>
  <printOptions/>
  <pageMargins left="0.91" right="0.18" top="0.68" bottom="0.2" header="0.41" footer="0.5"/>
  <pageSetup horizontalDpi="600" verticalDpi="600" orientation="landscape" paperSize="5" scale="46" r:id="rId1"/>
</worksheet>
</file>

<file path=xl/worksheets/sheet10.xml><?xml version="1.0" encoding="utf-8"?>
<worksheet xmlns="http://schemas.openxmlformats.org/spreadsheetml/2006/main" xmlns:r="http://schemas.openxmlformats.org/officeDocument/2006/relationships">
  <sheetPr>
    <pageSetUpPr fitToPage="1"/>
  </sheetPr>
  <dimension ref="A1:AD52"/>
  <sheetViews>
    <sheetView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D11" sqref="AD11"/>
    </sheetView>
  </sheetViews>
  <sheetFormatPr defaultColWidth="9.140625" defaultRowHeight="12.75"/>
  <cols>
    <col min="1" max="1" width="40.28125" style="127" customWidth="1"/>
    <col min="2" max="2" width="6.8515625" style="140" bestFit="1" customWidth="1"/>
    <col min="3" max="6" width="6.8515625" style="153" bestFit="1" customWidth="1"/>
    <col min="7" max="7" width="8.57421875" style="140" bestFit="1" customWidth="1"/>
    <col min="8" max="11" width="6.8515625" style="153" bestFit="1" customWidth="1"/>
    <col min="12" max="21" width="6.8515625" style="148" bestFit="1" customWidth="1"/>
    <col min="22" max="28" width="6.8515625" style="127" bestFit="1" customWidth="1"/>
    <col min="29" max="16384" width="9.140625" style="127" customWidth="1"/>
  </cols>
  <sheetData>
    <row r="1" spans="1:21" ht="15">
      <c r="A1" s="177" t="s">
        <v>237</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30" ht="13.5">
      <c r="A5" s="133" t="s">
        <v>232</v>
      </c>
      <c r="B5" s="134">
        <v>142</v>
      </c>
      <c r="C5" s="134">
        <v>-271</v>
      </c>
      <c r="D5" s="134">
        <v>-150</v>
      </c>
      <c r="E5" s="134">
        <v>206</v>
      </c>
      <c r="F5" s="134">
        <v>267</v>
      </c>
      <c r="G5" s="134">
        <v>845</v>
      </c>
      <c r="H5" s="134">
        <v>-832</v>
      </c>
      <c r="I5" s="134">
        <v>-849</v>
      </c>
      <c r="J5" s="134">
        <v>1412</v>
      </c>
      <c r="K5" s="134">
        <v>169</v>
      </c>
      <c r="L5" s="134">
        <v>1123.417</v>
      </c>
      <c r="M5" s="134">
        <v>4171.404</v>
      </c>
      <c r="N5" s="134">
        <v>29317.502</v>
      </c>
      <c r="O5" s="134">
        <v>24958</v>
      </c>
      <c r="P5" s="134">
        <v>-28239.585</v>
      </c>
      <c r="Q5" s="134">
        <v>-3382.8289999999997</v>
      </c>
      <c r="R5" s="134">
        <v>-1365.8569999999995</v>
      </c>
      <c r="S5" s="134">
        <v>10549.105</v>
      </c>
      <c r="T5" s="134">
        <v>3146.6639999999998</v>
      </c>
      <c r="U5" s="134">
        <v>4870.866</v>
      </c>
      <c r="V5" s="134">
        <v>24538</v>
      </c>
      <c r="W5" s="134">
        <v>18057</v>
      </c>
      <c r="X5" s="134">
        <v>51366.013286266</v>
      </c>
      <c r="Y5" s="134">
        <v>15779.620380930486</v>
      </c>
      <c r="Z5" s="134">
        <v>-41568.12935415414</v>
      </c>
      <c r="AA5" s="134">
        <v>-11498.981191967234</v>
      </c>
      <c r="AB5" s="134">
        <v>110680.54796651629</v>
      </c>
      <c r="AC5" s="158"/>
      <c r="AD5" s="158"/>
    </row>
    <row r="6" spans="1:30" ht="13.5">
      <c r="A6" s="164" t="s">
        <v>180</v>
      </c>
      <c r="B6" s="126">
        <v>556</v>
      </c>
      <c r="C6" s="126">
        <v>606</v>
      </c>
      <c r="D6" s="126">
        <v>960</v>
      </c>
      <c r="E6" s="126">
        <v>965</v>
      </c>
      <c r="F6" s="126">
        <v>786</v>
      </c>
      <c r="G6" s="126">
        <v>1147</v>
      </c>
      <c r="H6" s="126">
        <v>-167</v>
      </c>
      <c r="I6" s="126">
        <v>-508</v>
      </c>
      <c r="J6" s="126">
        <v>1507</v>
      </c>
      <c r="K6" s="126">
        <v>553</v>
      </c>
      <c r="L6" s="126">
        <v>1504.6</v>
      </c>
      <c r="M6" s="126">
        <v>5026.477000000001</v>
      </c>
      <c r="N6" s="126">
        <v>30403.78</v>
      </c>
      <c r="O6" s="126">
        <v>25641</v>
      </c>
      <c r="P6" s="126">
        <v>-23091.109</v>
      </c>
      <c r="Q6" s="126">
        <v>1569.57</v>
      </c>
      <c r="R6" s="126">
        <v>2581.1360000000004</v>
      </c>
      <c r="S6" s="126">
        <v>8281.151</v>
      </c>
      <c r="T6" s="126">
        <v>5108.664</v>
      </c>
      <c r="U6" s="126">
        <v>11143.903</v>
      </c>
      <c r="V6" s="126">
        <v>24554</v>
      </c>
      <c r="W6" s="126">
        <v>19739</v>
      </c>
      <c r="X6" s="126">
        <v>54789.818710766005</v>
      </c>
      <c r="Y6" s="126">
        <v>21702.0786448104</v>
      </c>
      <c r="Z6" s="126">
        <v>-34833.060563006235</v>
      </c>
      <c r="AA6" s="126">
        <v>4649.513177312765</v>
      </c>
      <c r="AB6" s="126">
        <v>113173.84724616676</v>
      </c>
      <c r="AC6" s="158"/>
      <c r="AD6" s="158"/>
    </row>
    <row r="7" spans="1:30" ht="13.5">
      <c r="A7" s="164" t="s">
        <v>181</v>
      </c>
      <c r="B7" s="126">
        <v>62</v>
      </c>
      <c r="C7" s="126">
        <v>133</v>
      </c>
      <c r="D7" s="126">
        <v>140</v>
      </c>
      <c r="E7" s="126">
        <v>186</v>
      </c>
      <c r="F7" s="126">
        <v>157</v>
      </c>
      <c r="G7" s="126">
        <v>117</v>
      </c>
      <c r="H7" s="126">
        <v>278</v>
      </c>
      <c r="I7" s="126">
        <v>275</v>
      </c>
      <c r="J7" s="126">
        <v>227</v>
      </c>
      <c r="K7" s="126">
        <v>211</v>
      </c>
      <c r="L7" s="126">
        <v>95.034</v>
      </c>
      <c r="M7" s="126">
        <v>392</v>
      </c>
      <c r="N7" s="126">
        <v>4</v>
      </c>
      <c r="O7" s="126">
        <v>-177</v>
      </c>
      <c r="P7" s="126">
        <v>755.675</v>
      </c>
      <c r="Q7" s="126">
        <v>1363.858</v>
      </c>
      <c r="R7" s="126">
        <v>1110.152</v>
      </c>
      <c r="S7" s="126">
        <v>26.252</v>
      </c>
      <c r="T7" s="126">
        <v>-726.547</v>
      </c>
      <c r="U7" s="126">
        <v>0</v>
      </c>
      <c r="V7" s="126">
        <v>-674</v>
      </c>
      <c r="W7" s="126">
        <v>148</v>
      </c>
      <c r="X7" s="126">
        <v>-345.31434438056203</v>
      </c>
      <c r="Y7" s="126">
        <v>0</v>
      </c>
      <c r="Z7" s="126">
        <v>0</v>
      </c>
      <c r="AA7" s="126">
        <v>0</v>
      </c>
      <c r="AB7" s="126">
        <v>0</v>
      </c>
      <c r="AC7" s="158"/>
      <c r="AD7" s="158"/>
    </row>
    <row r="8" spans="1:30" ht="13.5">
      <c r="A8" s="164" t="s">
        <v>231</v>
      </c>
      <c r="B8" s="126">
        <v>494</v>
      </c>
      <c r="C8" s="126">
        <v>473</v>
      </c>
      <c r="D8" s="126">
        <v>820</v>
      </c>
      <c r="E8" s="126">
        <v>779</v>
      </c>
      <c r="F8" s="126">
        <v>629</v>
      </c>
      <c r="G8" s="126">
        <v>1030</v>
      </c>
      <c r="H8" s="126">
        <v>-445</v>
      </c>
      <c r="I8" s="126">
        <v>-783</v>
      </c>
      <c r="J8" s="126">
        <v>1280</v>
      </c>
      <c r="K8" s="126">
        <v>342</v>
      </c>
      <c r="L8" s="126">
        <v>1409.5659999999998</v>
      </c>
      <c r="M8" s="126">
        <v>4634.477000000001</v>
      </c>
      <c r="N8" s="126">
        <v>30399.78</v>
      </c>
      <c r="O8" s="126">
        <v>25818</v>
      </c>
      <c r="P8" s="126">
        <v>-23846.784</v>
      </c>
      <c r="Q8" s="126">
        <v>205.712</v>
      </c>
      <c r="R8" s="126">
        <v>1470.9840000000004</v>
      </c>
      <c r="S8" s="126">
        <v>8254.899</v>
      </c>
      <c r="T8" s="126">
        <v>5835.210999999999</v>
      </c>
      <c r="U8" s="126">
        <v>11143.903</v>
      </c>
      <c r="V8" s="126">
        <v>25228</v>
      </c>
      <c r="W8" s="126">
        <v>19591</v>
      </c>
      <c r="X8" s="126">
        <v>55135.133055146565</v>
      </c>
      <c r="Y8" s="126">
        <v>21702.0786448104</v>
      </c>
      <c r="Z8" s="126">
        <v>-34833.060563006235</v>
      </c>
      <c r="AA8" s="126">
        <v>4649.513177312765</v>
      </c>
      <c r="AB8" s="126">
        <v>113173.84724616676</v>
      </c>
      <c r="AC8" s="158"/>
      <c r="AD8" s="158"/>
    </row>
    <row r="9" spans="1:30"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v>0</v>
      </c>
      <c r="AB9" s="126">
        <v>0</v>
      </c>
      <c r="AC9" s="158"/>
      <c r="AD9" s="158"/>
    </row>
    <row r="10" spans="1:30"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v>0</v>
      </c>
      <c r="AB10" s="126">
        <v>0</v>
      </c>
      <c r="AC10" s="158"/>
      <c r="AD10" s="158"/>
    </row>
    <row r="11" spans="1:30" ht="13.5">
      <c r="A11" s="136" t="s">
        <v>183</v>
      </c>
      <c r="B11" s="134">
        <v>414</v>
      </c>
      <c r="C11" s="134">
        <v>877</v>
      </c>
      <c r="D11" s="134">
        <v>1110</v>
      </c>
      <c r="E11" s="134">
        <v>759</v>
      </c>
      <c r="F11" s="134">
        <v>519</v>
      </c>
      <c r="G11" s="134">
        <v>302</v>
      </c>
      <c r="H11" s="134">
        <v>665</v>
      </c>
      <c r="I11" s="134">
        <v>341</v>
      </c>
      <c r="J11" s="134">
        <v>95</v>
      </c>
      <c r="K11" s="134">
        <v>384</v>
      </c>
      <c r="L11" s="134">
        <v>381.18299999999994</v>
      </c>
      <c r="M11" s="134">
        <v>855.0730000000001</v>
      </c>
      <c r="N11" s="134">
        <v>1086.278</v>
      </c>
      <c r="O11" s="134">
        <v>683</v>
      </c>
      <c r="P11" s="134">
        <v>5148.476000000001</v>
      </c>
      <c r="Q11" s="134">
        <v>4952.398999999999</v>
      </c>
      <c r="R11" s="134">
        <v>3946.993</v>
      </c>
      <c r="S11" s="134">
        <v>-2267.9539999999997</v>
      </c>
      <c r="T11" s="134">
        <v>1962</v>
      </c>
      <c r="U11" s="134">
        <v>6273.037</v>
      </c>
      <c r="V11" s="134">
        <v>16</v>
      </c>
      <c r="W11" s="134">
        <v>1682</v>
      </c>
      <c r="X11" s="134">
        <v>3423.8054244999994</v>
      </c>
      <c r="Y11" s="134">
        <v>5922.458263879915</v>
      </c>
      <c r="Z11" s="134">
        <v>6735.068791147904</v>
      </c>
      <c r="AA11" s="134">
        <v>16148.494369279999</v>
      </c>
      <c r="AB11" s="134">
        <v>2493.299279650477</v>
      </c>
      <c r="AC11" s="158"/>
      <c r="AD11" s="158"/>
    </row>
    <row r="12" spans="1:30" ht="13.5">
      <c r="A12" s="164" t="s">
        <v>184</v>
      </c>
      <c r="B12" s="126">
        <v>414</v>
      </c>
      <c r="C12" s="126">
        <v>877</v>
      </c>
      <c r="D12" s="126">
        <v>1110</v>
      </c>
      <c r="E12" s="126">
        <v>759</v>
      </c>
      <c r="F12" s="126">
        <v>519</v>
      </c>
      <c r="G12" s="126">
        <v>302</v>
      </c>
      <c r="H12" s="126">
        <v>665</v>
      </c>
      <c r="I12" s="126">
        <v>341</v>
      </c>
      <c r="J12" s="126">
        <v>95</v>
      </c>
      <c r="K12" s="126">
        <v>384</v>
      </c>
      <c r="L12" s="126">
        <v>372.3349999999999</v>
      </c>
      <c r="M12" s="126">
        <v>686.7300000000001</v>
      </c>
      <c r="N12" s="126">
        <v>926.404</v>
      </c>
      <c r="O12" s="126">
        <v>556</v>
      </c>
      <c r="P12" s="126">
        <v>2954.011</v>
      </c>
      <c r="Q12" s="126">
        <v>2444.0559999999996</v>
      </c>
      <c r="R12" s="126">
        <v>-81.03100000000016</v>
      </c>
      <c r="S12" s="126">
        <v>1754.2589999999998</v>
      </c>
      <c r="T12" s="126">
        <v>322</v>
      </c>
      <c r="U12" s="126">
        <v>-586.1059999999999</v>
      </c>
      <c r="V12" s="126">
        <v>-160</v>
      </c>
      <c r="W12" s="126">
        <v>1766</v>
      </c>
      <c r="X12" s="126">
        <v>3919.232424499999</v>
      </c>
      <c r="Y12" s="126">
        <v>4228.594302879915</v>
      </c>
      <c r="Z12" s="126">
        <v>5575.689898147904</v>
      </c>
      <c r="AA12" s="126">
        <v>16112.462092529999</v>
      </c>
      <c r="AB12" s="126">
        <v>-4060.366356349523</v>
      </c>
      <c r="AC12" s="158"/>
      <c r="AD12" s="158"/>
    </row>
    <row r="13" spans="1:30" ht="13.5">
      <c r="A13" s="164" t="s">
        <v>185</v>
      </c>
      <c r="B13" s="126"/>
      <c r="C13" s="126"/>
      <c r="D13" s="126"/>
      <c r="E13" s="126"/>
      <c r="F13" s="126"/>
      <c r="G13" s="126"/>
      <c r="H13" s="126"/>
      <c r="I13" s="126"/>
      <c r="J13" s="126"/>
      <c r="K13" s="126"/>
      <c r="L13" s="126">
        <v>8.848</v>
      </c>
      <c r="M13" s="126">
        <v>168.343</v>
      </c>
      <c r="N13" s="126">
        <v>159.87399999999997</v>
      </c>
      <c r="O13" s="126">
        <v>127</v>
      </c>
      <c r="P13" s="126">
        <v>2194.465</v>
      </c>
      <c r="Q13" s="126">
        <v>2508.343</v>
      </c>
      <c r="R13" s="126">
        <v>4028.024</v>
      </c>
      <c r="S13" s="126">
        <v>-4022.2129999999997</v>
      </c>
      <c r="T13" s="126">
        <v>1640</v>
      </c>
      <c r="U13" s="126">
        <v>6859.143</v>
      </c>
      <c r="V13" s="126">
        <v>176</v>
      </c>
      <c r="W13" s="126">
        <v>-84</v>
      </c>
      <c r="X13" s="126">
        <v>-495.4269999999999</v>
      </c>
      <c r="Y13" s="126">
        <v>1693.8639610000005</v>
      </c>
      <c r="Z13" s="126">
        <v>1159.3788929999998</v>
      </c>
      <c r="AA13" s="126">
        <v>36.032276749999994</v>
      </c>
      <c r="AB13" s="126">
        <v>6553.665636</v>
      </c>
      <c r="AC13" s="158"/>
      <c r="AD13" s="158"/>
    </row>
    <row r="14" spans="1:30" s="136" customFormat="1" ht="13.5">
      <c r="A14" s="137" t="s">
        <v>207</v>
      </c>
      <c r="B14" s="134">
        <v>142</v>
      </c>
      <c r="C14" s="134">
        <v>-271</v>
      </c>
      <c r="D14" s="134">
        <v>-150</v>
      </c>
      <c r="E14" s="134">
        <v>206</v>
      </c>
      <c r="F14" s="134">
        <v>267</v>
      </c>
      <c r="G14" s="134">
        <v>845</v>
      </c>
      <c r="H14" s="134">
        <v>-832</v>
      </c>
      <c r="I14" s="134">
        <v>-849</v>
      </c>
      <c r="J14" s="134">
        <v>1412</v>
      </c>
      <c r="K14" s="134">
        <v>169</v>
      </c>
      <c r="L14" s="134">
        <v>1230.8179999999993</v>
      </c>
      <c r="M14" s="134">
        <v>4167.136402199991</v>
      </c>
      <c r="N14" s="134">
        <v>28591.274999999998</v>
      </c>
      <c r="O14" s="134">
        <v>24957.996000000006</v>
      </c>
      <c r="P14" s="134">
        <v>-28747.038716000003</v>
      </c>
      <c r="Q14" s="134">
        <v>-3383.176000000003</v>
      </c>
      <c r="R14" s="134">
        <v>-1365.3792825740093</v>
      </c>
      <c r="S14" s="134">
        <v>10548.346934421148</v>
      </c>
      <c r="T14" s="134">
        <v>3146.392999999982</v>
      </c>
      <c r="U14" s="134">
        <v>4870.693782000017</v>
      </c>
      <c r="V14" s="134">
        <v>24538.422951</v>
      </c>
      <c r="W14" s="134">
        <v>18057.184814000007</v>
      </c>
      <c r="X14" s="134">
        <v>51365.68674903913</v>
      </c>
      <c r="Y14" s="134">
        <v>15779.162627277023</v>
      </c>
      <c r="Z14" s="134">
        <v>-41568.75522230085</v>
      </c>
      <c r="AA14" s="134">
        <v>-11498.580323869188</v>
      </c>
      <c r="AB14" s="134">
        <v>110680.92888623619</v>
      </c>
      <c r="AC14" s="158"/>
      <c r="AD14" s="158"/>
    </row>
    <row r="15" spans="1:30" ht="13.5">
      <c r="A15" s="137" t="s">
        <v>209</v>
      </c>
      <c r="B15" s="138">
        <v>7294</v>
      </c>
      <c r="C15" s="138">
        <v>7398</v>
      </c>
      <c r="D15" s="138">
        <v>8590</v>
      </c>
      <c r="E15" s="138">
        <v>8107</v>
      </c>
      <c r="F15" s="138">
        <v>7704</v>
      </c>
      <c r="G15" s="138">
        <v>9637</v>
      </c>
      <c r="H15" s="138">
        <v>10188</v>
      </c>
      <c r="I15" s="138">
        <v>11072</v>
      </c>
      <c r="J15" s="138">
        <v>18927</v>
      </c>
      <c r="K15" s="138">
        <v>12299</v>
      </c>
      <c r="L15" s="138">
        <v>13234.375999999998</v>
      </c>
      <c r="M15" s="138">
        <v>22909.375999999993</v>
      </c>
      <c r="N15" s="138">
        <v>38975.545</v>
      </c>
      <c r="O15" s="138">
        <v>44110.399000000005</v>
      </c>
      <c r="P15" s="138">
        <v>30135.236284</v>
      </c>
      <c r="Q15" s="138">
        <v>31413.821999999996</v>
      </c>
      <c r="R15" s="138">
        <v>67796.800031426</v>
      </c>
      <c r="S15" s="138">
        <v>87208.99062042114</v>
      </c>
      <c r="T15" s="138">
        <v>74177.53099999999</v>
      </c>
      <c r="U15" s="138">
        <v>130517.44378200002</v>
      </c>
      <c r="V15" s="138">
        <v>39984.992951</v>
      </c>
      <c r="W15" s="138">
        <v>154903.936814</v>
      </c>
      <c r="X15" s="138">
        <v>230842.13804924558</v>
      </c>
      <c r="Y15" s="138">
        <v>231330.36585389936</v>
      </c>
      <c r="Z15" s="138">
        <v>114563.40858545661</v>
      </c>
      <c r="AA15" s="138">
        <v>214677.36609820044</v>
      </c>
      <c r="AB15" s="138">
        <v>306681.6863392486</v>
      </c>
      <c r="AC15" s="158"/>
      <c r="AD15" s="158"/>
    </row>
    <row r="16" spans="1:30" s="136" customFormat="1" ht="13.5">
      <c r="A16" s="165" t="s">
        <v>186</v>
      </c>
      <c r="B16" s="140"/>
      <c r="C16" s="140"/>
      <c r="D16" s="140"/>
      <c r="E16" s="140"/>
      <c r="F16" s="140"/>
      <c r="G16" s="140"/>
      <c r="H16" s="140"/>
      <c r="I16" s="140"/>
      <c r="J16" s="140"/>
      <c r="K16" s="140"/>
      <c r="L16" s="140">
        <v>0</v>
      </c>
      <c r="M16" s="140">
        <v>0</v>
      </c>
      <c r="N16" s="140">
        <v>0</v>
      </c>
      <c r="O16" s="140">
        <v>0</v>
      </c>
      <c r="P16" s="140">
        <v>0</v>
      </c>
      <c r="Q16" s="140">
        <v>0</v>
      </c>
      <c r="R16" s="140">
        <v>0</v>
      </c>
      <c r="S16" s="140">
        <v>0</v>
      </c>
      <c r="T16" s="140">
        <v>0</v>
      </c>
      <c r="U16" s="140">
        <v>0</v>
      </c>
      <c r="V16" s="140">
        <v>0</v>
      </c>
      <c r="W16" s="140">
        <v>0</v>
      </c>
      <c r="X16" s="140">
        <v>0</v>
      </c>
      <c r="Y16" s="140">
        <v>0</v>
      </c>
      <c r="Z16" s="140">
        <v>0</v>
      </c>
      <c r="AA16" s="140">
        <v>0</v>
      </c>
      <c r="AB16" s="140">
        <v>0</v>
      </c>
      <c r="AC16" s="158"/>
      <c r="AD16" s="158"/>
    </row>
    <row r="17" spans="1:30" s="136" customFormat="1" ht="13.5">
      <c r="A17" s="165" t="s">
        <v>187</v>
      </c>
      <c r="B17" s="141">
        <v>2217</v>
      </c>
      <c r="C17" s="141">
        <v>2012</v>
      </c>
      <c r="D17" s="141">
        <v>-1240</v>
      </c>
      <c r="E17" s="141">
        <v>1292</v>
      </c>
      <c r="F17" s="141">
        <v>952</v>
      </c>
      <c r="G17" s="141">
        <v>-64</v>
      </c>
      <c r="H17" s="141">
        <v>12231</v>
      </c>
      <c r="I17" s="141">
        <v>-3223</v>
      </c>
      <c r="J17" s="141">
        <v>4676</v>
      </c>
      <c r="K17" s="141">
        <v>3083</v>
      </c>
      <c r="L17" s="141">
        <v>3501.978</v>
      </c>
      <c r="M17" s="141">
        <v>13540.311</v>
      </c>
      <c r="N17" s="141">
        <v>2483.2260000000006</v>
      </c>
      <c r="O17" s="141">
        <v>8667.050000000001</v>
      </c>
      <c r="P17" s="141">
        <v>-2915.5127160000006</v>
      </c>
      <c r="Q17" s="141">
        <v>-994.0089999999998</v>
      </c>
      <c r="R17" s="141">
        <v>4148.739149303001</v>
      </c>
      <c r="S17" s="141">
        <v>9805.481208690002</v>
      </c>
      <c r="T17" s="141">
        <v>7297.414000000001</v>
      </c>
      <c r="U17" s="141">
        <v>-9506.303342</v>
      </c>
      <c r="V17" s="141">
        <v>12274.987951000001</v>
      </c>
      <c r="W17" s="141">
        <v>10046.322047999998</v>
      </c>
      <c r="X17" s="141">
        <v>31318.919477000003</v>
      </c>
      <c r="Y17" s="141">
        <v>8959.523537368532</v>
      </c>
      <c r="Z17" s="141">
        <v>-1692.0936934399979</v>
      </c>
      <c r="AA17" s="141">
        <v>1048.601722360083</v>
      </c>
      <c r="AB17" s="141">
        <v>61587.753433876875</v>
      </c>
      <c r="AC17" s="158"/>
      <c r="AD17" s="158"/>
    </row>
    <row r="18" spans="1:30" s="136" customFormat="1" ht="13.5">
      <c r="A18" s="139" t="s">
        <v>193</v>
      </c>
      <c r="B18" s="140">
        <v>64</v>
      </c>
      <c r="C18" s="140">
        <v>-49</v>
      </c>
      <c r="D18" s="140">
        <v>-55</v>
      </c>
      <c r="E18" s="140">
        <v>42</v>
      </c>
      <c r="F18" s="140">
        <v>1</v>
      </c>
      <c r="G18" s="140">
        <v>-116</v>
      </c>
      <c r="H18" s="140">
        <v>5</v>
      </c>
      <c r="I18" s="140">
        <v>199</v>
      </c>
      <c r="J18" s="140">
        <v>145</v>
      </c>
      <c r="K18" s="140">
        <v>47</v>
      </c>
      <c r="L18" s="140">
        <v>44.71</v>
      </c>
      <c r="M18" s="140">
        <v>-128.207</v>
      </c>
      <c r="N18" s="140">
        <v>98.72800000000001</v>
      </c>
      <c r="O18" s="140">
        <v>-180</v>
      </c>
      <c r="P18" s="140">
        <v>-330.381</v>
      </c>
      <c r="Q18" s="140">
        <v>75.86</v>
      </c>
      <c r="R18" s="140">
        <v>-49.234</v>
      </c>
      <c r="S18" s="140">
        <v>104.029</v>
      </c>
      <c r="T18" s="140">
        <v>-57.835</v>
      </c>
      <c r="U18" s="140">
        <v>-61.11606800000003</v>
      </c>
      <c r="V18" s="140">
        <v>18</v>
      </c>
      <c r="W18" s="140">
        <v>42</v>
      </c>
      <c r="X18" s="140">
        <v>47.50247700000003</v>
      </c>
      <c r="Y18" s="140">
        <v>1141.358746629919</v>
      </c>
      <c r="Z18" s="140">
        <v>331.8802409999999</v>
      </c>
      <c r="AA18" s="140">
        <v>1390.390996490088</v>
      </c>
      <c r="AB18" s="140">
        <v>820.4787409968749</v>
      </c>
      <c r="AC18" s="158"/>
      <c r="AD18" s="158"/>
    </row>
    <row r="19" spans="1:30" s="136" customFormat="1" ht="13.5">
      <c r="A19" s="139" t="s">
        <v>194</v>
      </c>
      <c r="B19" s="140">
        <v>2153</v>
      </c>
      <c r="C19" s="140">
        <v>2061</v>
      </c>
      <c r="D19" s="140">
        <v>-1185</v>
      </c>
      <c r="E19" s="140">
        <v>1250</v>
      </c>
      <c r="F19" s="140">
        <v>951</v>
      </c>
      <c r="G19" s="140">
        <v>52</v>
      </c>
      <c r="H19" s="140">
        <v>12226</v>
      </c>
      <c r="I19" s="140">
        <v>-3422</v>
      </c>
      <c r="J19" s="140">
        <v>4531</v>
      </c>
      <c r="K19" s="140">
        <v>3036</v>
      </c>
      <c r="L19" s="140">
        <v>1002.653</v>
      </c>
      <c r="M19" s="140">
        <v>11308</v>
      </c>
      <c r="N19" s="140">
        <v>1525.546</v>
      </c>
      <c r="O19" s="140">
        <v>9229.473000000002</v>
      </c>
      <c r="P19" s="140">
        <v>-4888.578716000001</v>
      </c>
      <c r="Q19" s="140">
        <v>688.7710000000001</v>
      </c>
      <c r="R19" s="140">
        <v>1909.9030000000007</v>
      </c>
      <c r="S19" s="140">
        <v>8094.256000000001</v>
      </c>
      <c r="T19" s="140">
        <v>1801.2660000000005</v>
      </c>
      <c r="U19" s="140">
        <v>-940.7029999999986</v>
      </c>
      <c r="V19" s="140">
        <v>4229.372</v>
      </c>
      <c r="W19" s="140">
        <v>3685.973</v>
      </c>
      <c r="X19" s="140">
        <v>15627.375000000002</v>
      </c>
      <c r="Y19" s="140">
        <v>13118.261663738613</v>
      </c>
      <c r="Z19" s="140">
        <v>-11651.198934439999</v>
      </c>
      <c r="AA19" s="140">
        <v>14242.463725869995</v>
      </c>
      <c r="AB19" s="140">
        <v>25444.70573988</v>
      </c>
      <c r="AC19" s="158"/>
      <c r="AD19" s="158"/>
    </row>
    <row r="20" spans="1:30" s="136" customFormat="1" ht="13.5">
      <c r="A20" s="139" t="s">
        <v>195</v>
      </c>
      <c r="B20" s="140"/>
      <c r="C20" s="140"/>
      <c r="D20" s="140"/>
      <c r="E20" s="140"/>
      <c r="F20" s="140"/>
      <c r="G20" s="140"/>
      <c r="H20" s="140"/>
      <c r="I20" s="140"/>
      <c r="J20" s="140"/>
      <c r="K20" s="140"/>
      <c r="L20" s="140">
        <v>2454.615</v>
      </c>
      <c r="M20" s="140">
        <v>2360.518</v>
      </c>
      <c r="N20" s="140">
        <v>858.9520000000002</v>
      </c>
      <c r="O20" s="140">
        <v>-382.423</v>
      </c>
      <c r="P20" s="140">
        <v>2303.4470000000006</v>
      </c>
      <c r="Q20" s="140">
        <v>-1758.6399999999999</v>
      </c>
      <c r="R20" s="140">
        <v>2288.070149303</v>
      </c>
      <c r="S20" s="140">
        <v>1607.1962086899998</v>
      </c>
      <c r="T20" s="140">
        <v>5553.983</v>
      </c>
      <c r="U20" s="140">
        <v>-8504.484274</v>
      </c>
      <c r="V20" s="140">
        <v>8027.615951000001</v>
      </c>
      <c r="W20" s="140">
        <v>6318.349047999999</v>
      </c>
      <c r="X20" s="140">
        <v>15644.042000000001</v>
      </c>
      <c r="Y20" s="140">
        <v>-5300.096873</v>
      </c>
      <c r="Z20" s="140">
        <v>9627.225</v>
      </c>
      <c r="AA20" s="140">
        <v>-14584.253</v>
      </c>
      <c r="AB20" s="140">
        <v>35322.568953</v>
      </c>
      <c r="AC20" s="158"/>
      <c r="AD20" s="158"/>
    </row>
    <row r="21" spans="1:30" s="136" customFormat="1" ht="13.5">
      <c r="A21" s="165" t="s">
        <v>233</v>
      </c>
      <c r="B21" s="140">
        <v>2138</v>
      </c>
      <c r="C21" s="140">
        <v>2751</v>
      </c>
      <c r="D21" s="140">
        <v>6819</v>
      </c>
      <c r="E21" s="140">
        <v>6020</v>
      </c>
      <c r="F21" s="140">
        <v>5282</v>
      </c>
      <c r="G21" s="140">
        <v>6377</v>
      </c>
      <c r="H21" s="140">
        <v>434</v>
      </c>
      <c r="I21" s="140">
        <v>10231</v>
      </c>
      <c r="J21" s="140">
        <v>8882</v>
      </c>
      <c r="K21" s="140">
        <v>6241</v>
      </c>
      <c r="L21" s="140">
        <v>7663.159</v>
      </c>
      <c r="M21" s="140">
        <v>7942.401000000002</v>
      </c>
      <c r="N21" s="140">
        <v>13477.926999999998</v>
      </c>
      <c r="O21" s="140">
        <v>5290.984</v>
      </c>
      <c r="P21" s="140">
        <v>16252.393</v>
      </c>
      <c r="Q21" s="140">
        <v>29854.911</v>
      </c>
      <c r="R21" s="140">
        <v>35530.070842123</v>
      </c>
      <c r="S21" s="140">
        <v>38796.20492570196</v>
      </c>
      <c r="T21" s="140">
        <v>40985.329</v>
      </c>
      <c r="U21" s="140">
        <v>142308.199986</v>
      </c>
      <c r="V21" s="140">
        <v>-18721.733</v>
      </c>
      <c r="W21" s="140">
        <v>82729.836766</v>
      </c>
      <c r="X21" s="140">
        <v>105348.08276748561</v>
      </c>
      <c r="Y21" s="140">
        <v>102693.08558407458</v>
      </c>
      <c r="Z21" s="140">
        <v>71391.24889689313</v>
      </c>
      <c r="AA21" s="140">
        <v>178351.18180974358</v>
      </c>
      <c r="AB21" s="140">
        <v>129798.5037556905</v>
      </c>
      <c r="AC21" s="158"/>
      <c r="AD21" s="158"/>
    </row>
    <row r="22" spans="1:30" ht="13.5">
      <c r="A22" s="139" t="s">
        <v>196</v>
      </c>
      <c r="C22" s="140"/>
      <c r="D22" s="140"/>
      <c r="E22" s="140"/>
      <c r="F22" s="140"/>
      <c r="H22" s="140"/>
      <c r="I22" s="140"/>
      <c r="J22" s="140"/>
      <c r="K22" s="140"/>
      <c r="L22" s="140">
        <v>10780.581</v>
      </c>
      <c r="M22" s="140">
        <v>16541.36</v>
      </c>
      <c r="N22" s="140">
        <v>914.365</v>
      </c>
      <c r="O22" s="140">
        <v>1223.962</v>
      </c>
      <c r="P22" s="140">
        <v>-2982.2200000000003</v>
      </c>
      <c r="Q22" s="140">
        <v>591.306</v>
      </c>
      <c r="R22" s="140">
        <v>-540.702857877</v>
      </c>
      <c r="S22" s="140">
        <v>523.8825451467626</v>
      </c>
      <c r="T22" s="140">
        <v>26434.2</v>
      </c>
      <c r="U22" s="140">
        <v>4656.05</v>
      </c>
      <c r="V22" s="140">
        <v>1768.825</v>
      </c>
      <c r="W22" s="140">
        <v>-1485.911</v>
      </c>
      <c r="X22" s="140">
        <v>16096.657777999999</v>
      </c>
      <c r="Y22" s="140">
        <v>20410.715711000004</v>
      </c>
      <c r="Z22" s="140">
        <v>5104.205535</v>
      </c>
      <c r="AA22" s="140">
        <v>-41874.10286299999</v>
      </c>
      <c r="AB22" s="140">
        <v>35528.349936000035</v>
      </c>
      <c r="AC22" s="158"/>
      <c r="AD22" s="158"/>
    </row>
    <row r="23" spans="1:30" ht="13.5">
      <c r="A23" s="139" t="s">
        <v>197</v>
      </c>
      <c r="B23" s="140">
        <v>2138</v>
      </c>
      <c r="C23" s="140">
        <v>2751</v>
      </c>
      <c r="D23" s="140">
        <v>6819</v>
      </c>
      <c r="E23" s="140">
        <v>6020</v>
      </c>
      <c r="F23" s="140">
        <v>5282</v>
      </c>
      <c r="G23" s="140">
        <v>6377</v>
      </c>
      <c r="H23" s="140">
        <v>434</v>
      </c>
      <c r="I23" s="140">
        <v>10231</v>
      </c>
      <c r="J23" s="140">
        <v>8882</v>
      </c>
      <c r="K23" s="140">
        <v>6241</v>
      </c>
      <c r="L23" s="140">
        <v>-3117.422</v>
      </c>
      <c r="M23" s="140">
        <v>-8598.958999999999</v>
      </c>
      <c r="N23" s="140">
        <v>12563.561999999998</v>
      </c>
      <c r="O23" s="140">
        <v>4067.022</v>
      </c>
      <c r="P23" s="140">
        <v>19234.613</v>
      </c>
      <c r="Q23" s="140">
        <v>29263.605</v>
      </c>
      <c r="R23" s="140">
        <v>36070.7737</v>
      </c>
      <c r="S23" s="140">
        <v>38272.3223805552</v>
      </c>
      <c r="T23" s="140">
        <v>14551.128999999999</v>
      </c>
      <c r="U23" s="140">
        <v>137652.149986</v>
      </c>
      <c r="V23" s="140">
        <v>-20490.558</v>
      </c>
      <c r="W23" s="140">
        <v>84215.747766</v>
      </c>
      <c r="X23" s="140">
        <v>89251.42498948562</v>
      </c>
      <c r="Y23" s="140">
        <v>82282.36987307458</v>
      </c>
      <c r="Z23" s="140">
        <v>66287.04336189313</v>
      </c>
      <c r="AA23" s="140">
        <v>220225.28467274358</v>
      </c>
      <c r="AB23" s="140">
        <v>94270.15381969047</v>
      </c>
      <c r="AC23" s="158"/>
      <c r="AD23" s="158"/>
    </row>
    <row r="24" spans="1:30" ht="13.5">
      <c r="A24" s="165" t="s">
        <v>188</v>
      </c>
      <c r="B24" s="140">
        <v>462</v>
      </c>
      <c r="C24" s="140">
        <v>515</v>
      </c>
      <c r="D24" s="140">
        <v>282</v>
      </c>
      <c r="E24" s="140">
        <v>288</v>
      </c>
      <c r="F24" s="140">
        <v>392</v>
      </c>
      <c r="G24" s="140">
        <v>439</v>
      </c>
      <c r="H24" s="140">
        <v>170</v>
      </c>
      <c r="I24" s="140">
        <v>268</v>
      </c>
      <c r="J24" s="140">
        <v>484</v>
      </c>
      <c r="K24" s="140">
        <v>351</v>
      </c>
      <c r="L24" s="140">
        <v>-0.261</v>
      </c>
      <c r="M24" s="140">
        <v>1355.183</v>
      </c>
      <c r="N24" s="140">
        <v>1574.384</v>
      </c>
      <c r="O24" s="140">
        <v>5435</v>
      </c>
      <c r="P24" s="140">
        <v>6613.656000000001</v>
      </c>
      <c r="Q24" s="140">
        <v>3561.2120000000004</v>
      </c>
      <c r="R24" s="140">
        <v>2580.7270000000003</v>
      </c>
      <c r="S24" s="140">
        <v>3885.9139999999998</v>
      </c>
      <c r="T24" s="140">
        <v>3391.8999999999996</v>
      </c>
      <c r="U24" s="140">
        <v>-26996.903022000002</v>
      </c>
      <c r="V24" s="140">
        <v>18</v>
      </c>
      <c r="W24" s="140">
        <v>285</v>
      </c>
      <c r="X24" s="140">
        <v>74614.227133</v>
      </c>
      <c r="Y24" s="140">
        <v>7423.689905</v>
      </c>
      <c r="Z24" s="140">
        <v>16014.55925</v>
      </c>
      <c r="AA24" s="140">
        <v>20099.741624000002</v>
      </c>
      <c r="AB24" s="140">
        <v>28984.16369563368</v>
      </c>
      <c r="AC24" s="158"/>
      <c r="AD24" s="158"/>
    </row>
    <row r="25" spans="1:30" s="136" customFormat="1" ht="13.5">
      <c r="A25" s="139" t="s">
        <v>196</v>
      </c>
      <c r="B25" s="140"/>
      <c r="C25" s="140"/>
      <c r="D25" s="140"/>
      <c r="E25" s="140"/>
      <c r="F25" s="140"/>
      <c r="G25" s="140"/>
      <c r="H25" s="140"/>
      <c r="I25" s="140"/>
      <c r="J25" s="140"/>
      <c r="K25" s="140"/>
      <c r="L25" s="140">
        <v>0.928</v>
      </c>
      <c r="M25" s="140">
        <v>24.623</v>
      </c>
      <c r="N25" s="140">
        <v>-2.3</v>
      </c>
      <c r="O25" s="140">
        <v>6</v>
      </c>
      <c r="P25" s="140">
        <v>33.714999999999975</v>
      </c>
      <c r="Q25" s="140">
        <v>1.623</v>
      </c>
      <c r="R25" s="140">
        <v>7.466</v>
      </c>
      <c r="S25" s="140">
        <v>12.493</v>
      </c>
      <c r="T25" s="140">
        <v>57.285</v>
      </c>
      <c r="U25" s="140">
        <v>57.36507799999998</v>
      </c>
      <c r="V25" s="140">
        <v>96</v>
      </c>
      <c r="W25" s="140">
        <v>-29</v>
      </c>
      <c r="X25" s="140">
        <v>163.724358</v>
      </c>
      <c r="Y25" s="140">
        <v>2.4630779999999888</v>
      </c>
      <c r="Z25" s="140">
        <v>-165.50214799999998</v>
      </c>
      <c r="AA25" s="140">
        <v>3300.630624</v>
      </c>
      <c r="AB25" s="140">
        <v>-256.3183853663015</v>
      </c>
      <c r="AC25" s="158"/>
      <c r="AD25" s="158"/>
    </row>
    <row r="26" spans="1:30" ht="13.5">
      <c r="A26" s="139" t="s">
        <v>197</v>
      </c>
      <c r="B26" s="140">
        <v>462</v>
      </c>
      <c r="C26" s="140">
        <v>515</v>
      </c>
      <c r="D26" s="140">
        <v>282</v>
      </c>
      <c r="E26" s="140">
        <v>288</v>
      </c>
      <c r="F26" s="140">
        <v>392</v>
      </c>
      <c r="G26" s="140">
        <v>439</v>
      </c>
      <c r="H26" s="140">
        <v>170</v>
      </c>
      <c r="I26" s="140">
        <v>268</v>
      </c>
      <c r="J26" s="140">
        <v>484</v>
      </c>
      <c r="K26" s="140">
        <v>351</v>
      </c>
      <c r="L26" s="140">
        <v>-1.189</v>
      </c>
      <c r="M26" s="140">
        <v>1330.56</v>
      </c>
      <c r="N26" s="140">
        <v>1576.684</v>
      </c>
      <c r="O26" s="140">
        <v>5429</v>
      </c>
      <c r="P26" s="140">
        <v>6579.941000000001</v>
      </c>
      <c r="Q26" s="140">
        <v>3559.5890000000004</v>
      </c>
      <c r="R26" s="140">
        <v>2573.2610000000004</v>
      </c>
      <c r="S26" s="140">
        <v>3873.421</v>
      </c>
      <c r="T26" s="140">
        <v>3334.615</v>
      </c>
      <c r="U26" s="140">
        <v>-27054.2681</v>
      </c>
      <c r="V26" s="140">
        <v>-78</v>
      </c>
      <c r="W26" s="140">
        <v>314</v>
      </c>
      <c r="X26" s="140">
        <v>74450.50277499999</v>
      </c>
      <c r="Y26" s="140">
        <v>7421.226827</v>
      </c>
      <c r="Z26" s="140">
        <v>16180.061398</v>
      </c>
      <c r="AA26" s="140">
        <v>16799.111</v>
      </c>
      <c r="AB26" s="140">
        <v>29240.482080999984</v>
      </c>
      <c r="AC26" s="158"/>
      <c r="AD26" s="158"/>
    </row>
    <row r="27" spans="1:30" ht="13.5">
      <c r="A27" s="165" t="s">
        <v>250</v>
      </c>
      <c r="B27" s="140">
        <v>1633</v>
      </c>
      <c r="C27" s="140">
        <v>1490</v>
      </c>
      <c r="D27" s="140">
        <v>973</v>
      </c>
      <c r="E27" s="140">
        <v>-587</v>
      </c>
      <c r="F27" s="140">
        <v>451</v>
      </c>
      <c r="G27" s="140">
        <v>815</v>
      </c>
      <c r="H27" s="140">
        <v>-1707</v>
      </c>
      <c r="I27" s="140">
        <v>2085</v>
      </c>
      <c r="J27" s="140">
        <v>2300</v>
      </c>
      <c r="K27" s="140">
        <v>1413</v>
      </c>
      <c r="L27" s="140">
        <v>2529.4519999999998</v>
      </c>
      <c r="M27" s="140">
        <v>10735.018999999998</v>
      </c>
      <c r="N27" s="140">
        <v>18193.675</v>
      </c>
      <c r="O27" s="140">
        <v>29021.255</v>
      </c>
      <c r="P27" s="140">
        <v>-417.33000000000175</v>
      </c>
      <c r="Q27" s="140">
        <v>-2662.2830000000013</v>
      </c>
      <c r="R27" s="140">
        <v>8621.71204</v>
      </c>
      <c r="S27" s="140">
        <v>33800.669486029175</v>
      </c>
      <c r="T27" s="140">
        <v>-17532.725000000006</v>
      </c>
      <c r="U27" s="140">
        <v>11667.855157999998</v>
      </c>
      <c r="V27" s="140">
        <v>5682.368</v>
      </c>
      <c r="W27" s="140">
        <v>25207.517</v>
      </c>
      <c r="X27" s="140">
        <v>100609.074479</v>
      </c>
      <c r="Y27" s="140">
        <v>60355.036008560084</v>
      </c>
      <c r="Z27" s="140">
        <v>-61061.457350539946</v>
      </c>
      <c r="AA27" s="140">
        <v>-369.0591795500022</v>
      </c>
      <c r="AB27" s="140">
        <v>82699.13904718574</v>
      </c>
      <c r="AC27" s="158"/>
      <c r="AD27" s="158"/>
    </row>
    <row r="28" spans="1:30" ht="13.5">
      <c r="A28" s="165" t="s">
        <v>253</v>
      </c>
      <c r="C28" s="140"/>
      <c r="D28" s="140"/>
      <c r="E28" s="140"/>
      <c r="F28" s="140"/>
      <c r="H28" s="140"/>
      <c r="I28" s="140"/>
      <c r="J28" s="140"/>
      <c r="K28" s="140"/>
      <c r="L28" s="140">
        <v>-42.06100000000001</v>
      </c>
      <c r="M28" s="140">
        <v>308.48199999999997</v>
      </c>
      <c r="N28" s="140">
        <v>-4638.822</v>
      </c>
      <c r="O28" s="140">
        <v>506</v>
      </c>
      <c r="P28" s="140">
        <v>0</v>
      </c>
      <c r="Q28" s="140">
        <v>0</v>
      </c>
      <c r="R28" s="140">
        <v>0</v>
      </c>
      <c r="S28" s="140">
        <v>0</v>
      </c>
      <c r="T28" s="140">
        <v>0</v>
      </c>
      <c r="U28" s="140">
        <v>0.00012699999999999889</v>
      </c>
      <c r="V28" s="140">
        <v>43817</v>
      </c>
      <c r="W28" s="140">
        <v>10347</v>
      </c>
      <c r="X28" s="140">
        <v>-30443.675608</v>
      </c>
      <c r="Y28" s="140">
        <v>409</v>
      </c>
      <c r="Z28" s="140">
        <v>1676.7580000000003</v>
      </c>
      <c r="AA28" s="140">
        <v>-1517.266</v>
      </c>
      <c r="AB28" s="140">
        <v>1560.572</v>
      </c>
      <c r="AC28" s="158"/>
      <c r="AD28" s="158"/>
    </row>
    <row r="29" spans="1:30" s="136" customFormat="1" ht="13.5">
      <c r="A29" s="165" t="s">
        <v>251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58"/>
      <c r="AD29" s="158"/>
    </row>
    <row r="30" spans="1:30" s="136" customFormat="1" ht="13.5">
      <c r="A30" s="165" t="s">
        <v>200</v>
      </c>
      <c r="B30" s="140">
        <v>844</v>
      </c>
      <c r="C30" s="140">
        <v>630</v>
      </c>
      <c r="D30" s="140">
        <v>1756</v>
      </c>
      <c r="E30" s="140">
        <v>1094</v>
      </c>
      <c r="F30" s="140">
        <v>627</v>
      </c>
      <c r="G30" s="140">
        <v>2070</v>
      </c>
      <c r="H30" s="140">
        <v>-940</v>
      </c>
      <c r="I30" s="140">
        <v>1711</v>
      </c>
      <c r="J30" s="140">
        <v>2585</v>
      </c>
      <c r="K30" s="140">
        <v>1211</v>
      </c>
      <c r="L30" s="140">
        <v>-417.891</v>
      </c>
      <c r="M30" s="140">
        <v>-10972.02</v>
      </c>
      <c r="N30" s="140">
        <v>7885.154999999998</v>
      </c>
      <c r="O30" s="140">
        <v>-4809.889999999999</v>
      </c>
      <c r="P30" s="140">
        <v>10602.03</v>
      </c>
      <c r="Q30" s="140">
        <v>1653.9909999999982</v>
      </c>
      <c r="R30" s="140">
        <v>16915.551</v>
      </c>
      <c r="S30" s="140">
        <v>920.7209999999999</v>
      </c>
      <c r="T30" s="140">
        <v>40035.613</v>
      </c>
      <c r="U30" s="140">
        <v>13044.594875000006</v>
      </c>
      <c r="V30" s="140">
        <v>-3085.63</v>
      </c>
      <c r="W30" s="140">
        <v>26288.261</v>
      </c>
      <c r="X30" s="140">
        <v>-50604.49019924</v>
      </c>
      <c r="Y30" s="140">
        <v>51489.8281689485</v>
      </c>
      <c r="Z30" s="140">
        <v>88234.39348254341</v>
      </c>
      <c r="AA30" s="140">
        <v>17064.1661216468</v>
      </c>
      <c r="AB30" s="140">
        <v>2051.554406861828</v>
      </c>
      <c r="AC30" s="158"/>
      <c r="AD30" s="158"/>
    </row>
    <row r="31" spans="1:30" ht="13.5">
      <c r="A31" s="139" t="s">
        <v>198</v>
      </c>
      <c r="C31" s="140"/>
      <c r="D31" s="140"/>
      <c r="E31" s="140"/>
      <c r="F31" s="140"/>
      <c r="H31" s="140"/>
      <c r="I31" s="140"/>
      <c r="J31" s="140"/>
      <c r="K31" s="140"/>
      <c r="L31" s="140"/>
      <c r="M31" s="140"/>
      <c r="N31" s="140"/>
      <c r="O31" s="140"/>
      <c r="P31" s="140"/>
      <c r="Q31" s="140"/>
      <c r="R31" s="140"/>
      <c r="S31" s="140"/>
      <c r="T31" s="140"/>
      <c r="U31" s="140"/>
      <c r="V31" s="140"/>
      <c r="W31" s="140"/>
      <c r="X31" s="140"/>
      <c r="Y31" s="140"/>
      <c r="Z31" s="140"/>
      <c r="AA31" s="140">
        <v>0</v>
      </c>
      <c r="AB31" s="140">
        <v>0</v>
      </c>
      <c r="AC31" s="158"/>
      <c r="AD31" s="158"/>
    </row>
    <row r="32" spans="1:30" ht="13.5">
      <c r="A32" s="139" t="s">
        <v>199</v>
      </c>
      <c r="B32" s="140">
        <v>844</v>
      </c>
      <c r="C32" s="140">
        <v>630</v>
      </c>
      <c r="D32" s="140">
        <v>1756</v>
      </c>
      <c r="E32" s="140">
        <v>1094</v>
      </c>
      <c r="F32" s="140">
        <v>627</v>
      </c>
      <c r="G32" s="140">
        <v>2070</v>
      </c>
      <c r="H32" s="140">
        <v>-940</v>
      </c>
      <c r="I32" s="140">
        <v>1711</v>
      </c>
      <c r="J32" s="140">
        <v>2585</v>
      </c>
      <c r="K32" s="140">
        <v>1211</v>
      </c>
      <c r="L32" s="140">
        <v>-417.891</v>
      </c>
      <c r="M32" s="140">
        <v>-10972.02</v>
      </c>
      <c r="N32" s="140">
        <v>7885.154999999998</v>
      </c>
      <c r="O32" s="140">
        <v>-4809.889999999999</v>
      </c>
      <c r="P32" s="140">
        <v>10602.03</v>
      </c>
      <c r="Q32" s="140">
        <v>1653.9909999999982</v>
      </c>
      <c r="R32" s="140">
        <v>16915.551</v>
      </c>
      <c r="S32" s="140">
        <v>920.7209999999999</v>
      </c>
      <c r="T32" s="140">
        <v>40035.613</v>
      </c>
      <c r="U32" s="140">
        <v>13044.594875000006</v>
      </c>
      <c r="V32" s="140">
        <v>-3085.63</v>
      </c>
      <c r="W32" s="140">
        <v>26288.261</v>
      </c>
      <c r="X32" s="140">
        <v>-50604.49019924</v>
      </c>
      <c r="Y32" s="140">
        <v>51489.8281689485</v>
      </c>
      <c r="Z32" s="140">
        <v>88234.39348254341</v>
      </c>
      <c r="AA32" s="140">
        <v>17064.1661216468</v>
      </c>
      <c r="AB32" s="140">
        <v>2051.554406861828</v>
      </c>
      <c r="AC32" s="158"/>
      <c r="AD32" s="158"/>
    </row>
    <row r="33" spans="1:30" ht="13.5">
      <c r="A33" s="137" t="s">
        <v>210</v>
      </c>
      <c r="B33" s="138">
        <v>7152</v>
      </c>
      <c r="C33" s="138">
        <v>7669</v>
      </c>
      <c r="D33" s="138">
        <v>8740</v>
      </c>
      <c r="E33" s="138">
        <v>7901</v>
      </c>
      <c r="F33" s="138">
        <v>7437</v>
      </c>
      <c r="G33" s="138">
        <v>8792</v>
      </c>
      <c r="H33" s="138">
        <v>11020</v>
      </c>
      <c r="I33" s="138">
        <v>11921</v>
      </c>
      <c r="J33" s="138">
        <v>17515</v>
      </c>
      <c r="K33" s="138">
        <v>12130</v>
      </c>
      <c r="L33" s="138">
        <v>12003.557999999999</v>
      </c>
      <c r="M33" s="138">
        <v>18742.239597800002</v>
      </c>
      <c r="N33" s="138">
        <v>10384.27</v>
      </c>
      <c r="O33" s="138">
        <v>19152.403</v>
      </c>
      <c r="P33" s="138">
        <v>58882.275</v>
      </c>
      <c r="Q33" s="138">
        <v>34796.998</v>
      </c>
      <c r="R33" s="138">
        <v>69162.17931400001</v>
      </c>
      <c r="S33" s="138">
        <v>76660.643686</v>
      </c>
      <c r="T33" s="138">
        <v>71031.138</v>
      </c>
      <c r="U33" s="138">
        <v>125646.75</v>
      </c>
      <c r="V33" s="138">
        <v>15446.57</v>
      </c>
      <c r="W33" s="138">
        <v>136846.75199999998</v>
      </c>
      <c r="X33" s="138">
        <v>179476.45130020645</v>
      </c>
      <c r="Y33" s="138">
        <v>215551.20322662234</v>
      </c>
      <c r="Z33" s="138">
        <v>156132.16380775746</v>
      </c>
      <c r="AA33" s="138">
        <v>226175.94642206962</v>
      </c>
      <c r="AB33" s="138">
        <v>196000.75745301243</v>
      </c>
      <c r="AC33" s="158"/>
      <c r="AD33" s="158"/>
    </row>
    <row r="34" spans="1:30" ht="13.5">
      <c r="A34" s="165" t="s">
        <v>186</v>
      </c>
      <c r="C34" s="140"/>
      <c r="D34" s="140"/>
      <c r="E34" s="140"/>
      <c r="F34" s="140"/>
      <c r="H34" s="140"/>
      <c r="I34" s="140"/>
      <c r="J34" s="140"/>
      <c r="K34" s="140"/>
      <c r="L34" s="140">
        <v>0</v>
      </c>
      <c r="M34" s="140">
        <v>0</v>
      </c>
      <c r="N34" s="140">
        <v>0</v>
      </c>
      <c r="O34" s="140">
        <v>0</v>
      </c>
      <c r="P34" s="140">
        <v>0</v>
      </c>
      <c r="Q34" s="140">
        <v>0</v>
      </c>
      <c r="R34" s="140">
        <v>0</v>
      </c>
      <c r="S34" s="140">
        <v>0</v>
      </c>
      <c r="T34" s="140">
        <v>0</v>
      </c>
      <c r="U34" s="140">
        <v>0</v>
      </c>
      <c r="V34" s="140">
        <v>0</v>
      </c>
      <c r="W34" s="140">
        <v>0</v>
      </c>
      <c r="X34" s="140">
        <v>0</v>
      </c>
      <c r="Y34" s="140">
        <v>0</v>
      </c>
      <c r="Z34" s="140">
        <v>0</v>
      </c>
      <c r="AA34" s="140">
        <v>0</v>
      </c>
      <c r="AB34" s="140">
        <v>0</v>
      </c>
      <c r="AC34" s="158"/>
      <c r="AD34" s="158"/>
    </row>
    <row r="35" spans="1:30" ht="13.5">
      <c r="A35" s="165" t="s">
        <v>187</v>
      </c>
      <c r="B35" s="140">
        <v>5223</v>
      </c>
      <c r="C35" s="140">
        <v>5820</v>
      </c>
      <c r="D35" s="140">
        <v>6282</v>
      </c>
      <c r="E35" s="140">
        <v>5477</v>
      </c>
      <c r="F35" s="140">
        <v>4558</v>
      </c>
      <c r="G35" s="141">
        <v>7181</v>
      </c>
      <c r="H35" s="141">
        <v>6019</v>
      </c>
      <c r="I35" s="141">
        <v>7568</v>
      </c>
      <c r="J35" s="141">
        <v>11671</v>
      </c>
      <c r="K35" s="141">
        <v>7399</v>
      </c>
      <c r="L35" s="140">
        <v>-6.278000000000001</v>
      </c>
      <c r="M35" s="140">
        <v>-2.8310000000000004</v>
      </c>
      <c r="N35" s="140">
        <v>1039.986</v>
      </c>
      <c r="O35" s="140">
        <v>85</v>
      </c>
      <c r="P35" s="140">
        <v>109.68900000000008</v>
      </c>
      <c r="Q35" s="140">
        <v>195.006</v>
      </c>
      <c r="R35" s="140">
        <v>185.25</v>
      </c>
      <c r="S35" s="140">
        <v>677.18</v>
      </c>
      <c r="T35" s="140">
        <v>2517.823</v>
      </c>
      <c r="U35" s="140">
        <v>-855.016</v>
      </c>
      <c r="V35" s="140">
        <v>16</v>
      </c>
      <c r="W35" s="140">
        <v>1483</v>
      </c>
      <c r="X35" s="140">
        <v>188.52338200000045</v>
      </c>
      <c r="Y35" s="140">
        <v>1473.8316439999994</v>
      </c>
      <c r="Z35" s="140">
        <v>3329.033398</v>
      </c>
      <c r="AA35" s="140">
        <v>2610.277783</v>
      </c>
      <c r="AB35" s="140">
        <v>-9190.480075359997</v>
      </c>
      <c r="AC35" s="158"/>
      <c r="AD35" s="158"/>
    </row>
    <row r="36" spans="1:30"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v>0</v>
      </c>
      <c r="AB36" s="140">
        <v>0</v>
      </c>
      <c r="AC36" s="158"/>
      <c r="AD36" s="158"/>
    </row>
    <row r="37" spans="1:30"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v>0</v>
      </c>
      <c r="AB37" s="140">
        <v>0</v>
      </c>
      <c r="AC37" s="158"/>
      <c r="AD37" s="158"/>
    </row>
    <row r="38" spans="1:30" ht="13.5">
      <c r="A38" s="139" t="s">
        <v>195</v>
      </c>
      <c r="B38" s="140">
        <v>5223</v>
      </c>
      <c r="C38" s="140">
        <v>5820</v>
      </c>
      <c r="D38" s="140">
        <v>6282</v>
      </c>
      <c r="E38" s="140">
        <v>5477</v>
      </c>
      <c r="F38" s="140">
        <v>4558</v>
      </c>
      <c r="G38" s="140">
        <v>7181</v>
      </c>
      <c r="H38" s="140">
        <v>6019</v>
      </c>
      <c r="I38" s="140">
        <v>7568</v>
      </c>
      <c r="J38" s="140">
        <v>11671</v>
      </c>
      <c r="K38" s="140">
        <v>7399</v>
      </c>
      <c r="L38" s="140">
        <v>-6.278000000000001</v>
      </c>
      <c r="M38" s="140">
        <v>-2.8310000000000004</v>
      </c>
      <c r="N38" s="140">
        <v>1039.986</v>
      </c>
      <c r="O38" s="140">
        <v>85</v>
      </c>
      <c r="P38" s="140">
        <v>109.68900000000008</v>
      </c>
      <c r="Q38" s="140">
        <v>195.006</v>
      </c>
      <c r="R38" s="140">
        <v>185.25</v>
      </c>
      <c r="S38" s="140">
        <v>677.18</v>
      </c>
      <c r="T38" s="140">
        <v>2517.823</v>
      </c>
      <c r="U38" s="140">
        <v>-855.016</v>
      </c>
      <c r="V38" s="140">
        <v>16</v>
      </c>
      <c r="W38" s="140">
        <v>1483</v>
      </c>
      <c r="X38" s="140">
        <v>188.52338200000045</v>
      </c>
      <c r="Y38" s="140">
        <v>1473.8316439999994</v>
      </c>
      <c r="Z38" s="140">
        <v>3329.033398</v>
      </c>
      <c r="AA38" s="140">
        <v>2610.277783</v>
      </c>
      <c r="AB38" s="140">
        <v>-9190.480075359997</v>
      </c>
      <c r="AC38" s="158"/>
      <c r="AD38" s="158"/>
    </row>
    <row r="39" spans="1:30" ht="13.5">
      <c r="A39" s="165" t="s">
        <v>233</v>
      </c>
      <c r="C39" s="140"/>
      <c r="D39" s="140"/>
      <c r="E39" s="140"/>
      <c r="F39" s="140"/>
      <c r="H39" s="140"/>
      <c r="I39" s="140"/>
      <c r="J39" s="140">
        <v>0</v>
      </c>
      <c r="K39" s="140">
        <v>0</v>
      </c>
      <c r="L39" s="140">
        <v>13</v>
      </c>
      <c r="M39" s="140">
        <v>-0.031</v>
      </c>
      <c r="N39" s="140">
        <v>393.12100000000004</v>
      </c>
      <c r="O39" s="140">
        <v>-603.2760000000001</v>
      </c>
      <c r="P39" s="140">
        <v>-87.55999999999999</v>
      </c>
      <c r="Q39" s="140">
        <v>140.29900000000004</v>
      </c>
      <c r="R39" s="140">
        <v>-160.943</v>
      </c>
      <c r="S39" s="140">
        <v>-8.64</v>
      </c>
      <c r="T39" s="140">
        <v>6</v>
      </c>
      <c r="U39" s="140">
        <v>377</v>
      </c>
      <c r="V39" s="140">
        <v>-97.298</v>
      </c>
      <c r="W39" s="140">
        <v>-56.023</v>
      </c>
      <c r="X39" s="140">
        <v>145.42200000000003</v>
      </c>
      <c r="Y39" s="140">
        <v>135.639</v>
      </c>
      <c r="Z39" s="140">
        <v>-6.272000000000006</v>
      </c>
      <c r="AA39" s="140">
        <v>210.89499999999998</v>
      </c>
      <c r="AB39" s="140">
        <v>-108.048</v>
      </c>
      <c r="AC39" s="158"/>
      <c r="AD39" s="158"/>
    </row>
    <row r="40" spans="1:30" ht="13.5">
      <c r="A40" s="139" t="s">
        <v>196</v>
      </c>
      <c r="C40" s="140"/>
      <c r="D40" s="140"/>
      <c r="E40" s="140"/>
      <c r="F40" s="140"/>
      <c r="H40" s="140"/>
      <c r="I40" s="140"/>
      <c r="J40" s="140"/>
      <c r="K40" s="140"/>
      <c r="L40" s="140">
        <v>13</v>
      </c>
      <c r="M40" s="140">
        <v>-0.031</v>
      </c>
      <c r="N40" s="140">
        <v>637.474</v>
      </c>
      <c r="O40" s="140">
        <v>-606.2760000000001</v>
      </c>
      <c r="P40" s="140">
        <v>-83.579</v>
      </c>
      <c r="Q40" s="140">
        <v>-2.152</v>
      </c>
      <c r="R40" s="140">
        <v>0</v>
      </c>
      <c r="S40" s="140">
        <v>-8.64</v>
      </c>
      <c r="T40" s="140">
        <v>0</v>
      </c>
      <c r="U40" s="140">
        <v>383</v>
      </c>
      <c r="V40" s="140">
        <v>-97.298</v>
      </c>
      <c r="W40" s="140">
        <v>-56.023</v>
      </c>
      <c r="X40" s="140">
        <v>-94.579</v>
      </c>
      <c r="Y40" s="140">
        <v>135.639</v>
      </c>
      <c r="Z40" s="140">
        <v>-6.272000000000006</v>
      </c>
      <c r="AA40" s="140">
        <v>210.89499999999998</v>
      </c>
      <c r="AB40" s="140">
        <v>-114.764</v>
      </c>
      <c r="AC40" s="158"/>
      <c r="AD40" s="158"/>
    </row>
    <row r="41" spans="1:30" ht="13.5">
      <c r="A41" s="139" t="s">
        <v>197</v>
      </c>
      <c r="C41" s="140"/>
      <c r="D41" s="140"/>
      <c r="E41" s="140"/>
      <c r="F41" s="140"/>
      <c r="H41" s="140"/>
      <c r="I41" s="140"/>
      <c r="J41" s="140"/>
      <c r="K41" s="140"/>
      <c r="L41" s="140">
        <v>0</v>
      </c>
      <c r="M41" s="140">
        <v>0</v>
      </c>
      <c r="N41" s="140">
        <v>-244.353</v>
      </c>
      <c r="O41" s="140">
        <v>3</v>
      </c>
      <c r="P41" s="140">
        <v>-3.981</v>
      </c>
      <c r="Q41" s="140">
        <v>142.45100000000002</v>
      </c>
      <c r="R41" s="140">
        <v>-160.943</v>
      </c>
      <c r="S41" s="140">
        <v>0</v>
      </c>
      <c r="T41" s="140">
        <v>6</v>
      </c>
      <c r="U41" s="140">
        <v>-6</v>
      </c>
      <c r="V41" s="140">
        <v>0</v>
      </c>
      <c r="W41" s="140">
        <v>0</v>
      </c>
      <c r="X41" s="140">
        <v>240.001</v>
      </c>
      <c r="Y41" s="140">
        <v>0</v>
      </c>
      <c r="Z41" s="140">
        <v>0</v>
      </c>
      <c r="AA41" s="140">
        <v>0</v>
      </c>
      <c r="AB41" s="140">
        <v>6.715999999999999</v>
      </c>
      <c r="AC41" s="158"/>
      <c r="AD41" s="158"/>
    </row>
    <row r="42" spans="1:30" ht="13.5">
      <c r="A42" s="165" t="s">
        <v>188</v>
      </c>
      <c r="B42" s="140">
        <v>25</v>
      </c>
      <c r="C42" s="140">
        <v>1</v>
      </c>
      <c r="D42" s="140">
        <v>-8</v>
      </c>
      <c r="E42" s="140">
        <v>146</v>
      </c>
      <c r="F42" s="140">
        <v>-25</v>
      </c>
      <c r="G42" s="140">
        <v>-34</v>
      </c>
      <c r="H42" s="140">
        <v>180</v>
      </c>
      <c r="I42" s="140">
        <v>-77</v>
      </c>
      <c r="J42" s="140">
        <v>-2</v>
      </c>
      <c r="K42" s="140">
        <v>-116</v>
      </c>
      <c r="L42" s="140">
        <v>428.61300000000006</v>
      </c>
      <c r="M42" s="140">
        <v>-6.363</v>
      </c>
      <c r="N42" s="140">
        <v>-160.49900000000002</v>
      </c>
      <c r="O42" s="140">
        <v>738.8290000000002</v>
      </c>
      <c r="P42" s="140">
        <v>142.007</v>
      </c>
      <c r="Q42" s="140">
        <v>-538.9129999999999</v>
      </c>
      <c r="R42" s="140">
        <v>-364.162686</v>
      </c>
      <c r="S42" s="140">
        <v>158.674686</v>
      </c>
      <c r="T42" s="140">
        <v>-206.33699999999996</v>
      </c>
      <c r="U42" s="140">
        <v>674</v>
      </c>
      <c r="V42" s="140">
        <v>-809.924</v>
      </c>
      <c r="W42" s="140">
        <v>2104.7599999999998</v>
      </c>
      <c r="X42" s="140">
        <v>2205.051</v>
      </c>
      <c r="Y42" s="140">
        <v>-1103.848</v>
      </c>
      <c r="Z42" s="140">
        <v>162.47200000000004</v>
      </c>
      <c r="AA42" s="140">
        <v>2171.855</v>
      </c>
      <c r="AB42" s="140">
        <v>-52.30699999999999</v>
      </c>
      <c r="AC42" s="158"/>
      <c r="AD42" s="158"/>
    </row>
    <row r="43" spans="1:30" ht="13.5">
      <c r="A43" s="139" t="s">
        <v>196</v>
      </c>
      <c r="C43" s="140"/>
      <c r="D43" s="140"/>
      <c r="E43" s="140"/>
      <c r="F43" s="140"/>
      <c r="H43" s="140"/>
      <c r="I43" s="140"/>
      <c r="J43" s="140"/>
      <c r="K43" s="140"/>
      <c r="L43" s="140">
        <v>305.487</v>
      </c>
      <c r="M43" s="140">
        <v>-13.095</v>
      </c>
      <c r="N43" s="140">
        <v>-265.55</v>
      </c>
      <c r="O43" s="140">
        <v>1102.7420000000002</v>
      </c>
      <c r="P43" s="140">
        <v>105.50500000000001</v>
      </c>
      <c r="Q43" s="140">
        <v>-751.9139999999999</v>
      </c>
      <c r="R43" s="140">
        <v>215.189</v>
      </c>
      <c r="S43" s="140">
        <v>226.959</v>
      </c>
      <c r="T43" s="140">
        <v>-373.859</v>
      </c>
      <c r="U43" s="140">
        <v>918</v>
      </c>
      <c r="V43" s="140">
        <v>-793.295</v>
      </c>
      <c r="W43" s="140">
        <v>1168.322</v>
      </c>
      <c r="X43" s="140">
        <v>356.514</v>
      </c>
      <c r="Y43" s="140">
        <v>-1530.273</v>
      </c>
      <c r="Z43" s="140">
        <v>305.802</v>
      </c>
      <c r="AA43" s="140">
        <v>1570.97</v>
      </c>
      <c r="AB43" s="140">
        <v>-167.529</v>
      </c>
      <c r="AC43" s="158"/>
      <c r="AD43" s="158"/>
    </row>
    <row r="44" spans="1:30" ht="13.5">
      <c r="A44" s="139" t="s">
        <v>197</v>
      </c>
      <c r="B44" s="140">
        <v>25</v>
      </c>
      <c r="C44" s="140">
        <v>1</v>
      </c>
      <c r="D44" s="140">
        <v>-8</v>
      </c>
      <c r="E44" s="140">
        <v>146</v>
      </c>
      <c r="F44" s="140">
        <v>-25</v>
      </c>
      <c r="G44" s="140">
        <v>-34</v>
      </c>
      <c r="H44" s="140">
        <v>180</v>
      </c>
      <c r="I44" s="140">
        <v>-77</v>
      </c>
      <c r="J44" s="140">
        <v>-2</v>
      </c>
      <c r="K44" s="140">
        <v>-116</v>
      </c>
      <c r="L44" s="140">
        <v>123.126</v>
      </c>
      <c r="M44" s="140">
        <v>6.732</v>
      </c>
      <c r="N44" s="140">
        <v>105.051</v>
      </c>
      <c r="O44" s="140">
        <v>-363.913</v>
      </c>
      <c r="P44" s="140">
        <v>36.502</v>
      </c>
      <c r="Q44" s="140">
        <v>213.00099999999998</v>
      </c>
      <c r="R44" s="140">
        <v>-579.351686</v>
      </c>
      <c r="S44" s="140">
        <v>-68.284314</v>
      </c>
      <c r="T44" s="140">
        <v>167.52200000000002</v>
      </c>
      <c r="U44" s="140">
        <v>-244</v>
      </c>
      <c r="V44" s="140">
        <v>-16.629</v>
      </c>
      <c r="W44" s="140">
        <v>936.438</v>
      </c>
      <c r="X44" s="140">
        <v>1848.5369999999998</v>
      </c>
      <c r="Y44" s="140">
        <v>426.425</v>
      </c>
      <c r="Z44" s="140">
        <v>-143.32999999999998</v>
      </c>
      <c r="AA44" s="140">
        <v>600.885</v>
      </c>
      <c r="AB44" s="140">
        <v>115.22200000000001</v>
      </c>
      <c r="AC44" s="158"/>
      <c r="AD44" s="158"/>
    </row>
    <row r="45" spans="1:30" ht="13.5">
      <c r="A45" s="165" t="s">
        <v>252</v>
      </c>
      <c r="B45" s="140">
        <v>260</v>
      </c>
      <c r="C45" s="140">
        <v>360</v>
      </c>
      <c r="D45" s="140">
        <v>645</v>
      </c>
      <c r="E45" s="140">
        <v>228</v>
      </c>
      <c r="F45" s="140">
        <v>452</v>
      </c>
      <c r="G45" s="140">
        <v>508</v>
      </c>
      <c r="H45" s="140">
        <v>624</v>
      </c>
      <c r="I45" s="140">
        <v>2532</v>
      </c>
      <c r="J45" s="140">
        <v>821</v>
      </c>
      <c r="K45" s="140">
        <v>987</v>
      </c>
      <c r="L45" s="140">
        <v>160.61200000000002</v>
      </c>
      <c r="M45" s="140">
        <v>1618.8895978</v>
      </c>
      <c r="N45" s="140">
        <v>667.735</v>
      </c>
      <c r="O45" s="140">
        <v>4121.224</v>
      </c>
      <c r="P45" s="140">
        <v>7257.895</v>
      </c>
      <c r="Q45" s="140">
        <v>-690.8550000000005</v>
      </c>
      <c r="R45" s="140">
        <v>-138.41600000000003</v>
      </c>
      <c r="S45" s="140">
        <v>3770.145000000001</v>
      </c>
      <c r="T45" s="140">
        <v>-2313.6810000000005</v>
      </c>
      <c r="U45" s="140">
        <v>5481.994000000001</v>
      </c>
      <c r="V45" s="140">
        <v>2308.013</v>
      </c>
      <c r="W45" s="140">
        <v>1359.2559999999999</v>
      </c>
      <c r="X45" s="140">
        <v>1656.8735789999996</v>
      </c>
      <c r="Y45" s="140">
        <v>1707.3932200000106</v>
      </c>
      <c r="Z45" s="140">
        <v>29677.841832799997</v>
      </c>
      <c r="AA45" s="140">
        <v>353.76774577094096</v>
      </c>
      <c r="AB45" s="140">
        <v>-28728.246046221793</v>
      </c>
      <c r="AC45" s="158"/>
      <c r="AD45" s="158"/>
    </row>
    <row r="46" spans="1:30" ht="13.5">
      <c r="A46" s="165" t="s">
        <v>253</v>
      </c>
      <c r="C46" s="140"/>
      <c r="D46" s="140"/>
      <c r="E46" s="140"/>
      <c r="F46" s="140"/>
      <c r="H46" s="140"/>
      <c r="I46" s="140"/>
      <c r="J46" s="140"/>
      <c r="K46" s="140"/>
      <c r="L46" s="140">
        <v>89.285</v>
      </c>
      <c r="M46" s="140">
        <v>18766.972</v>
      </c>
      <c r="N46" s="140">
        <v>13353.08</v>
      </c>
      <c r="O46" s="140">
        <v>14613.626</v>
      </c>
      <c r="P46" s="140">
        <v>43255.24</v>
      </c>
      <c r="Q46" s="140">
        <v>43309.063</v>
      </c>
      <c r="R46" s="140">
        <v>52818.19500000001</v>
      </c>
      <c r="S46" s="140">
        <v>72334.611</v>
      </c>
      <c r="T46" s="140">
        <v>55087</v>
      </c>
      <c r="U46" s="140">
        <v>123555</v>
      </c>
      <c r="V46" s="140">
        <v>16921.868</v>
      </c>
      <c r="W46" s="140">
        <v>126696.133</v>
      </c>
      <c r="X46" s="140">
        <v>173895.22436400002</v>
      </c>
      <c r="Y46" s="140">
        <v>204872.70613994365</v>
      </c>
      <c r="Z46" s="140">
        <v>119778.15603330394</v>
      </c>
      <c r="AA46" s="140">
        <v>202937.35713445</v>
      </c>
      <c r="AB46" s="140">
        <v>197938.64827400126</v>
      </c>
      <c r="AC46" s="158"/>
      <c r="AD46" s="158"/>
    </row>
    <row r="47" spans="1:30" s="136" customFormat="1" ht="13.5">
      <c r="A47" s="165" t="s">
        <v>251</v>
      </c>
      <c r="B47" s="140"/>
      <c r="C47" s="140"/>
      <c r="D47" s="140"/>
      <c r="E47" s="140"/>
      <c r="F47" s="140"/>
      <c r="G47" s="140"/>
      <c r="H47" s="140"/>
      <c r="I47" s="140"/>
      <c r="J47" s="140"/>
      <c r="K47" s="140"/>
      <c r="L47" s="140">
        <v>0</v>
      </c>
      <c r="M47" s="140">
        <v>0</v>
      </c>
      <c r="N47" s="140">
        <v>0</v>
      </c>
      <c r="O47" s="140">
        <v>0</v>
      </c>
      <c r="P47" s="140">
        <v>0</v>
      </c>
      <c r="Q47" s="140">
        <v>0</v>
      </c>
      <c r="R47" s="140">
        <v>0</v>
      </c>
      <c r="S47" s="140">
        <v>0</v>
      </c>
      <c r="T47" s="140">
        <v>0</v>
      </c>
      <c r="U47" s="140">
        <v>0</v>
      </c>
      <c r="V47" s="140">
        <v>0</v>
      </c>
      <c r="W47" s="140">
        <v>0</v>
      </c>
      <c r="X47" s="140">
        <v>0</v>
      </c>
      <c r="Y47" s="140">
        <v>0</v>
      </c>
      <c r="Z47" s="140">
        <v>0</v>
      </c>
      <c r="AA47" s="140">
        <v>0</v>
      </c>
      <c r="AB47" s="140">
        <v>0</v>
      </c>
      <c r="AC47" s="158"/>
      <c r="AD47" s="158"/>
    </row>
    <row r="48" spans="1:30" ht="13.5">
      <c r="A48" s="165" t="s">
        <v>201</v>
      </c>
      <c r="B48" s="140">
        <v>1644</v>
      </c>
      <c r="C48" s="140">
        <v>1488</v>
      </c>
      <c r="D48" s="140">
        <v>1821</v>
      </c>
      <c r="E48" s="140">
        <v>2050</v>
      </c>
      <c r="F48" s="140">
        <v>2452</v>
      </c>
      <c r="G48" s="140">
        <v>1137</v>
      </c>
      <c r="H48" s="140">
        <v>4197</v>
      </c>
      <c r="I48" s="140">
        <v>1898</v>
      </c>
      <c r="J48" s="140">
        <v>5025</v>
      </c>
      <c r="K48" s="140">
        <v>3860</v>
      </c>
      <c r="L48" s="140">
        <v>11318.326</v>
      </c>
      <c r="M48" s="140">
        <v>-1634.397</v>
      </c>
      <c r="N48" s="140">
        <v>-4909.152999999999</v>
      </c>
      <c r="O48" s="140">
        <v>197</v>
      </c>
      <c r="P48" s="140">
        <v>8205.004</v>
      </c>
      <c r="Q48" s="140">
        <v>-7617.602</v>
      </c>
      <c r="R48" s="140">
        <v>16822.255999999998</v>
      </c>
      <c r="S48" s="140">
        <v>-271.327</v>
      </c>
      <c r="T48" s="140">
        <v>15940.586000000001</v>
      </c>
      <c r="U48" s="140">
        <v>-3586.576</v>
      </c>
      <c r="V48" s="140">
        <v>-2892.089</v>
      </c>
      <c r="W48" s="140">
        <v>5259.626</v>
      </c>
      <c r="X48" s="140">
        <v>1385.3569752064304</v>
      </c>
      <c r="Y48" s="140">
        <v>8465.481222678669</v>
      </c>
      <c r="Z48" s="140">
        <v>3190.9325436535396</v>
      </c>
      <c r="AA48" s="140">
        <v>17891.793758848697</v>
      </c>
      <c r="AB48" s="140">
        <v>36141.19030059295</v>
      </c>
      <c r="AC48" s="158"/>
      <c r="AD48" s="158"/>
    </row>
    <row r="49" spans="1:30" s="136" customFormat="1" ht="13.5">
      <c r="A49" s="139" t="s">
        <v>205</v>
      </c>
      <c r="B49" s="140"/>
      <c r="C49" s="140"/>
      <c r="D49" s="140"/>
      <c r="E49" s="140"/>
      <c r="F49" s="140"/>
      <c r="G49" s="140"/>
      <c r="H49" s="140"/>
      <c r="I49" s="140"/>
      <c r="J49" s="140"/>
      <c r="K49" s="140"/>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58"/>
      <c r="AD49" s="158"/>
    </row>
    <row r="50" spans="1:30" ht="13.5">
      <c r="A50" s="139" t="s">
        <v>206</v>
      </c>
      <c r="B50" s="140">
        <v>1644</v>
      </c>
      <c r="C50" s="140">
        <v>1488</v>
      </c>
      <c r="D50" s="140">
        <v>1821</v>
      </c>
      <c r="E50" s="140">
        <v>2050</v>
      </c>
      <c r="F50" s="140">
        <v>2452</v>
      </c>
      <c r="G50" s="140">
        <v>1137</v>
      </c>
      <c r="H50" s="140">
        <v>4197</v>
      </c>
      <c r="I50" s="140">
        <v>1898</v>
      </c>
      <c r="J50" s="140">
        <v>5025</v>
      </c>
      <c r="K50" s="140">
        <v>3860</v>
      </c>
      <c r="L50" s="140">
        <v>11318.326</v>
      </c>
      <c r="M50" s="140">
        <v>-1634.397</v>
      </c>
      <c r="N50" s="140">
        <v>-4909.152999999999</v>
      </c>
      <c r="O50" s="140">
        <v>197</v>
      </c>
      <c r="P50" s="140">
        <v>8205.004</v>
      </c>
      <c r="Q50" s="140">
        <v>-7617.602</v>
      </c>
      <c r="R50" s="140">
        <v>16822.255999999998</v>
      </c>
      <c r="S50" s="140">
        <v>-271.327</v>
      </c>
      <c r="T50" s="140">
        <v>15940.586000000001</v>
      </c>
      <c r="U50" s="140">
        <v>-3586.576</v>
      </c>
      <c r="V50" s="140">
        <v>-2892.089</v>
      </c>
      <c r="W50" s="140">
        <v>5259.626</v>
      </c>
      <c r="X50" s="140">
        <v>1385.3569752064304</v>
      </c>
      <c r="Y50" s="140">
        <v>8465.481222678669</v>
      </c>
      <c r="Z50" s="140">
        <v>3190.9325436535396</v>
      </c>
      <c r="AA50" s="140">
        <v>17891.793758848697</v>
      </c>
      <c r="AB50" s="140">
        <v>36141.19030059295</v>
      </c>
      <c r="AC50" s="158"/>
      <c r="AD50" s="158"/>
    </row>
    <row r="51" spans="1:30" s="145" customFormat="1" ht="13.5">
      <c r="A51" s="143" t="s">
        <v>192</v>
      </c>
      <c r="B51" s="144">
        <v>0</v>
      </c>
      <c r="C51" s="144">
        <v>0</v>
      </c>
      <c r="D51" s="144">
        <v>0</v>
      </c>
      <c r="E51" s="144">
        <v>0</v>
      </c>
      <c r="F51" s="144">
        <v>0</v>
      </c>
      <c r="G51" s="144">
        <v>0</v>
      </c>
      <c r="H51" s="144">
        <v>0</v>
      </c>
      <c r="I51" s="144">
        <v>0</v>
      </c>
      <c r="J51" s="144">
        <v>0</v>
      </c>
      <c r="K51" s="144">
        <v>0</v>
      </c>
      <c r="L51" s="144">
        <v>-107.40099999999939</v>
      </c>
      <c r="M51" s="144">
        <v>4.267597800009753</v>
      </c>
      <c r="N51" s="144">
        <v>726.2270000000026</v>
      </c>
      <c r="O51" s="144">
        <v>0.00399999999353895</v>
      </c>
      <c r="P51" s="144">
        <v>507.4537160000036</v>
      </c>
      <c r="Q51" s="144">
        <v>0.3470000000033906</v>
      </c>
      <c r="R51" s="144">
        <v>-0.47771742599024947</v>
      </c>
      <c r="S51" s="144">
        <v>0.7580655788515287</v>
      </c>
      <c r="T51" s="144">
        <v>0.2710000000179207</v>
      </c>
      <c r="U51" s="144">
        <v>0.17221799998333154</v>
      </c>
      <c r="V51" s="144">
        <v>-0.4229510000004666</v>
      </c>
      <c r="W51" s="144">
        <v>-0.18481400000746362</v>
      </c>
      <c r="X51" s="144">
        <v>0.32653722687246045</v>
      </c>
      <c r="Y51" s="144">
        <v>0.4577536534634419</v>
      </c>
      <c r="Z51" s="144">
        <v>0</v>
      </c>
      <c r="AA51" s="144">
        <v>-0.4008680980459758</v>
      </c>
      <c r="AB51" s="144">
        <v>-0.38091971990070306</v>
      </c>
      <c r="AC51" s="158"/>
      <c r="AD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6.8515625" style="140" bestFit="1" customWidth="1"/>
    <col min="3" max="6" width="6.8515625" style="153" bestFit="1" customWidth="1"/>
    <col min="7" max="7" width="8.57421875" style="140" bestFit="1" customWidth="1"/>
    <col min="8" max="8" width="6.8515625" style="153" bestFit="1" customWidth="1"/>
    <col min="9" max="9" width="7.28125" style="153" bestFit="1" customWidth="1"/>
    <col min="10" max="10" width="7.140625" style="153" bestFit="1" customWidth="1"/>
    <col min="11" max="11" width="6.8515625" style="153" bestFit="1" customWidth="1"/>
    <col min="12" max="14" width="6.8515625" style="148" bestFit="1" customWidth="1"/>
    <col min="15" max="15" width="7.140625" style="148" bestFit="1" customWidth="1"/>
    <col min="16" max="18" width="6.8515625" style="148" bestFit="1" customWidth="1"/>
    <col min="19" max="19" width="7.140625" style="148" bestFit="1" customWidth="1"/>
    <col min="20" max="20" width="7.28125" style="148" bestFit="1" customWidth="1"/>
    <col min="21" max="21" width="7.140625" style="148" bestFit="1" customWidth="1"/>
    <col min="22" max="22" width="7.28125" style="127" bestFit="1" customWidth="1"/>
    <col min="23" max="23" width="7.8515625" style="127" bestFit="1" customWidth="1"/>
    <col min="24" max="24" width="7.140625" style="127" bestFit="1" customWidth="1"/>
    <col min="25" max="28" width="7.8515625" style="127" bestFit="1" customWidth="1"/>
    <col min="29" max="16384" width="9.140625" style="127" customWidth="1"/>
  </cols>
  <sheetData>
    <row r="1" spans="1:21" ht="15">
      <c r="A1" s="177" t="s">
        <v>227</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9" ht="13.5">
      <c r="A5" s="133" t="s">
        <v>232</v>
      </c>
      <c r="B5" s="134">
        <v>5396</v>
      </c>
      <c r="C5" s="134">
        <v>1713</v>
      </c>
      <c r="D5" s="134">
        <v>378</v>
      </c>
      <c r="E5" s="134">
        <v>-231</v>
      </c>
      <c r="F5" s="134">
        <v>8285</v>
      </c>
      <c r="G5" s="134">
        <v>8563</v>
      </c>
      <c r="H5" s="134">
        <v>-3522</v>
      </c>
      <c r="I5" s="134">
        <v>-1202</v>
      </c>
      <c r="J5" s="134">
        <v>1197</v>
      </c>
      <c r="K5" s="134">
        <v>145</v>
      </c>
      <c r="L5" s="134">
        <v>10531.196</v>
      </c>
      <c r="M5" s="134">
        <v>11775</v>
      </c>
      <c r="N5" s="134">
        <v>30026.137000000002</v>
      </c>
      <c r="O5" s="134">
        <v>73518</v>
      </c>
      <c r="P5" s="134">
        <v>75079.52</v>
      </c>
      <c r="Q5" s="134">
        <v>-25289.482</v>
      </c>
      <c r="R5" s="134">
        <v>-20834.735</v>
      </c>
      <c r="S5" s="134">
        <v>-96305.538</v>
      </c>
      <c r="T5" s="134">
        <v>-318.6540000000004</v>
      </c>
      <c r="U5" s="134">
        <v>84794.461</v>
      </c>
      <c r="V5" s="134">
        <v>-181556.022</v>
      </c>
      <c r="W5" s="134">
        <v>641.0100000000093</v>
      </c>
      <c r="X5" s="134">
        <v>-9487.936999999998</v>
      </c>
      <c r="Y5" s="134">
        <v>-2172.6609999999996</v>
      </c>
      <c r="Z5" s="134">
        <v>310294.574</v>
      </c>
      <c r="AA5" s="134">
        <v>376098.952</v>
      </c>
      <c r="AB5" s="134">
        <v>129707.75000000003</v>
      </c>
      <c r="AC5" s="158"/>
    </row>
    <row r="6" spans="1:29" ht="13.5">
      <c r="A6" s="164" t="s">
        <v>180</v>
      </c>
      <c r="B6" s="126">
        <v>5548</v>
      </c>
      <c r="C6" s="126">
        <v>1830</v>
      </c>
      <c r="D6" s="126">
        <v>622</v>
      </c>
      <c r="E6" s="126">
        <v>-71</v>
      </c>
      <c r="F6" s="126">
        <v>8435</v>
      </c>
      <c r="G6" s="126">
        <v>8472</v>
      </c>
      <c r="H6" s="126">
        <v>3765</v>
      </c>
      <c r="I6" s="126">
        <v>-800</v>
      </c>
      <c r="J6" s="126">
        <v>1132</v>
      </c>
      <c r="K6" s="126">
        <v>280</v>
      </c>
      <c r="L6" s="126">
        <v>10518.325</v>
      </c>
      <c r="M6" s="126">
        <v>12388</v>
      </c>
      <c r="N6" s="126">
        <v>30497</v>
      </c>
      <c r="O6" s="126">
        <v>73895</v>
      </c>
      <c r="P6" s="126">
        <v>76029.76800000001</v>
      </c>
      <c r="Q6" s="126">
        <v>-24760.743</v>
      </c>
      <c r="R6" s="126">
        <v>-20449</v>
      </c>
      <c r="S6" s="126">
        <v>-95988.602</v>
      </c>
      <c r="T6" s="126">
        <v>0</v>
      </c>
      <c r="U6" s="126">
        <v>85382</v>
      </c>
      <c r="V6" s="126">
        <v>-180912.088</v>
      </c>
      <c r="W6" s="126">
        <v>35628.636000000006</v>
      </c>
      <c r="X6" s="126">
        <v>-8379.207000000002</v>
      </c>
      <c r="Y6" s="126">
        <v>-1372.4969999999994</v>
      </c>
      <c r="Z6" s="126">
        <v>330891.771</v>
      </c>
      <c r="AA6" s="126">
        <v>377370.173</v>
      </c>
      <c r="AB6" s="126">
        <v>132720.23700000002</v>
      </c>
      <c r="AC6" s="158"/>
    </row>
    <row r="7" spans="1:29" ht="13.5">
      <c r="A7" s="164" t="s">
        <v>181</v>
      </c>
      <c r="B7" s="126">
        <v>33</v>
      </c>
      <c r="C7" s="126">
        <v>33</v>
      </c>
      <c r="D7" s="126">
        <v>35</v>
      </c>
      <c r="E7" s="126">
        <v>33</v>
      </c>
      <c r="F7" s="126">
        <v>47</v>
      </c>
      <c r="G7" s="126">
        <v>-71</v>
      </c>
      <c r="H7" s="126">
        <v>407</v>
      </c>
      <c r="I7" s="126">
        <v>484</v>
      </c>
      <c r="J7" s="126">
        <v>497</v>
      </c>
      <c r="K7" s="126">
        <v>409</v>
      </c>
      <c r="L7" s="126">
        <v>330.459</v>
      </c>
      <c r="M7" s="126">
        <v>-1268</v>
      </c>
      <c r="N7" s="126">
        <v>0</v>
      </c>
      <c r="O7" s="126">
        <v>911</v>
      </c>
      <c r="P7" s="126">
        <v>0</v>
      </c>
      <c r="Q7" s="126">
        <v>875.367</v>
      </c>
      <c r="R7" s="126">
        <v>888.117</v>
      </c>
      <c r="S7" s="126">
        <v>1409.85</v>
      </c>
      <c r="T7" s="126">
        <v>1438.989</v>
      </c>
      <c r="U7" s="126">
        <v>0</v>
      </c>
      <c r="V7" s="126">
        <v>0</v>
      </c>
      <c r="W7" s="126">
        <v>0</v>
      </c>
      <c r="X7" s="126">
        <v>2025.497</v>
      </c>
      <c r="Y7" s="126">
        <v>2181.265</v>
      </c>
      <c r="Z7" s="126">
        <v>-2681</v>
      </c>
      <c r="AA7" s="126">
        <v>966</v>
      </c>
      <c r="AB7" s="126">
        <v>0</v>
      </c>
      <c r="AC7" s="158"/>
    </row>
    <row r="8" spans="1:29" ht="13.5">
      <c r="A8" s="164" t="s">
        <v>231</v>
      </c>
      <c r="B8" s="126">
        <v>5515</v>
      </c>
      <c r="C8" s="126">
        <v>1797</v>
      </c>
      <c r="D8" s="126">
        <v>587</v>
      </c>
      <c r="E8" s="126">
        <v>-104</v>
      </c>
      <c r="F8" s="126">
        <v>8388</v>
      </c>
      <c r="G8" s="126">
        <v>8543</v>
      </c>
      <c r="H8" s="126">
        <v>3358</v>
      </c>
      <c r="I8" s="126">
        <v>-1284</v>
      </c>
      <c r="J8" s="126">
        <v>635</v>
      </c>
      <c r="K8" s="126">
        <v>-129</v>
      </c>
      <c r="L8" s="126">
        <v>10187.866</v>
      </c>
      <c r="M8" s="126">
        <v>13656</v>
      </c>
      <c r="N8" s="126">
        <v>30497</v>
      </c>
      <c r="O8" s="126">
        <v>72984</v>
      </c>
      <c r="P8" s="126">
        <v>76029.76800000001</v>
      </c>
      <c r="Q8" s="126">
        <v>-25636.109999999997</v>
      </c>
      <c r="R8" s="126">
        <v>-21337.117</v>
      </c>
      <c r="S8" s="126">
        <v>-97398.452</v>
      </c>
      <c r="T8" s="126">
        <v>-1438.989</v>
      </c>
      <c r="U8" s="126">
        <v>85382</v>
      </c>
      <c r="V8" s="126">
        <v>-180912.088</v>
      </c>
      <c r="W8" s="126">
        <v>35628.636000000006</v>
      </c>
      <c r="X8" s="126">
        <v>-10404.704000000002</v>
      </c>
      <c r="Y8" s="126">
        <v>-3553.7619999999993</v>
      </c>
      <c r="Z8" s="126">
        <v>333572.771</v>
      </c>
      <c r="AA8" s="126">
        <v>376404.173</v>
      </c>
      <c r="AB8" s="126">
        <v>132720.23700000002</v>
      </c>
      <c r="AC8" s="158"/>
    </row>
    <row r="9" spans="1:29"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v>0</v>
      </c>
      <c r="AB9" s="126">
        <v>0</v>
      </c>
      <c r="AC9" s="158"/>
    </row>
    <row r="10" spans="1:29"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v>0</v>
      </c>
      <c r="AB10" s="126">
        <v>0</v>
      </c>
      <c r="AC10" s="158"/>
    </row>
    <row r="11" spans="1:29" ht="13.5">
      <c r="A11" s="136" t="s">
        <v>183</v>
      </c>
      <c r="B11" s="134">
        <v>152</v>
      </c>
      <c r="C11" s="134">
        <v>117</v>
      </c>
      <c r="D11" s="134">
        <v>244</v>
      </c>
      <c r="E11" s="134">
        <v>160</v>
      </c>
      <c r="F11" s="134">
        <v>150</v>
      </c>
      <c r="G11" s="134">
        <v>-91</v>
      </c>
      <c r="H11" s="134">
        <v>7287</v>
      </c>
      <c r="I11" s="134">
        <v>402</v>
      </c>
      <c r="J11" s="134">
        <v>-65</v>
      </c>
      <c r="K11" s="134">
        <v>135</v>
      </c>
      <c r="L11" s="134">
        <v>-12.870999999999924</v>
      </c>
      <c r="M11" s="134">
        <v>613</v>
      </c>
      <c r="N11" s="134">
        <v>470.86299999999915</v>
      </c>
      <c r="O11" s="134">
        <v>377</v>
      </c>
      <c r="P11" s="134">
        <v>950.2479999999998</v>
      </c>
      <c r="Q11" s="134">
        <v>528.7389999999999</v>
      </c>
      <c r="R11" s="134">
        <v>385.735</v>
      </c>
      <c r="S11" s="134">
        <v>316.936</v>
      </c>
      <c r="T11" s="134">
        <v>318.6540000000004</v>
      </c>
      <c r="U11" s="134">
        <v>587.539</v>
      </c>
      <c r="V11" s="134">
        <v>643.9340000000002</v>
      </c>
      <c r="W11" s="134">
        <v>34987.626</v>
      </c>
      <c r="X11" s="134">
        <v>1108.7299999999968</v>
      </c>
      <c r="Y11" s="134">
        <v>800.1640000000001</v>
      </c>
      <c r="Z11" s="134">
        <v>20597.196999999993</v>
      </c>
      <c r="AA11" s="134">
        <v>1271.2210000000011</v>
      </c>
      <c r="AB11" s="134">
        <v>3012.4870000000005</v>
      </c>
      <c r="AC11" s="158"/>
    </row>
    <row r="12" spans="1:29" ht="13.5">
      <c r="A12" s="164" t="s">
        <v>184</v>
      </c>
      <c r="B12" s="126">
        <v>152</v>
      </c>
      <c r="C12" s="126">
        <v>117</v>
      </c>
      <c r="D12" s="126">
        <v>244</v>
      </c>
      <c r="E12" s="126">
        <v>160</v>
      </c>
      <c r="F12" s="126">
        <v>150</v>
      </c>
      <c r="G12" s="126">
        <v>-91</v>
      </c>
      <c r="H12" s="126">
        <v>7287</v>
      </c>
      <c r="I12" s="126">
        <v>402</v>
      </c>
      <c r="J12" s="126">
        <v>-65</v>
      </c>
      <c r="K12" s="126">
        <v>244</v>
      </c>
      <c r="L12" s="126">
        <v>361.19500000000005</v>
      </c>
      <c r="M12" s="126">
        <v>633</v>
      </c>
      <c r="N12" s="126">
        <v>434.04200000000003</v>
      </c>
      <c r="O12" s="126">
        <v>461</v>
      </c>
      <c r="P12" s="126">
        <v>838.3259999999998</v>
      </c>
      <c r="Q12" s="126">
        <v>587.887</v>
      </c>
      <c r="R12" s="126">
        <v>364.267</v>
      </c>
      <c r="S12" s="126">
        <v>230.44</v>
      </c>
      <c r="T12" s="126">
        <v>171.60900000000038</v>
      </c>
      <c r="U12" s="126">
        <v>425.6909999999999</v>
      </c>
      <c r="V12" s="126">
        <v>797.1730000000002</v>
      </c>
      <c r="W12" s="126">
        <v>4063.217</v>
      </c>
      <c r="X12" s="126">
        <v>986.7349999999988</v>
      </c>
      <c r="Y12" s="126">
        <v>837.2849999999999</v>
      </c>
      <c r="Z12" s="126">
        <v>589.8839999999996</v>
      </c>
      <c r="AA12" s="126">
        <v>846.4670000000006</v>
      </c>
      <c r="AB12" s="126">
        <v>2677.3109999999997</v>
      </c>
      <c r="AC12" s="158"/>
    </row>
    <row r="13" spans="1:29" ht="13.5">
      <c r="A13" s="164" t="s">
        <v>185</v>
      </c>
      <c r="B13" s="126"/>
      <c r="C13" s="126"/>
      <c r="D13" s="126"/>
      <c r="E13" s="126"/>
      <c r="F13" s="126"/>
      <c r="G13" s="126"/>
      <c r="H13" s="126"/>
      <c r="I13" s="126"/>
      <c r="J13" s="126"/>
      <c r="K13" s="126">
        <v>-109</v>
      </c>
      <c r="L13" s="126">
        <v>-374.066</v>
      </c>
      <c r="M13" s="126">
        <v>-20</v>
      </c>
      <c r="N13" s="126">
        <v>36.82099999999912</v>
      </c>
      <c r="O13" s="126">
        <v>-84</v>
      </c>
      <c r="P13" s="126">
        <v>111.92200000000003</v>
      </c>
      <c r="Q13" s="126">
        <v>-59.147999999999996</v>
      </c>
      <c r="R13" s="126">
        <v>21.467999999999996</v>
      </c>
      <c r="S13" s="126">
        <v>86.496</v>
      </c>
      <c r="T13" s="126">
        <v>147.04500000000002</v>
      </c>
      <c r="U13" s="126">
        <v>161.84800000000007</v>
      </c>
      <c r="V13" s="126">
        <v>-153.23900000000003</v>
      </c>
      <c r="W13" s="126">
        <v>30924.409</v>
      </c>
      <c r="X13" s="126">
        <v>121.99499999999807</v>
      </c>
      <c r="Y13" s="126">
        <v>-37.12099999999975</v>
      </c>
      <c r="Z13" s="126">
        <v>20007.312999999995</v>
      </c>
      <c r="AA13" s="126">
        <v>424.7540000000006</v>
      </c>
      <c r="AB13" s="126">
        <v>335.17600000000084</v>
      </c>
      <c r="AC13" s="158"/>
    </row>
    <row r="14" spans="1:29" s="136" customFormat="1" ht="13.5">
      <c r="A14" s="137" t="s">
        <v>207</v>
      </c>
      <c r="B14" s="134">
        <v>5396</v>
      </c>
      <c r="C14" s="134">
        <v>1713</v>
      </c>
      <c r="D14" s="134">
        <v>378</v>
      </c>
      <c r="E14" s="134">
        <v>-231</v>
      </c>
      <c r="F14" s="134">
        <v>8285</v>
      </c>
      <c r="G14" s="134">
        <v>8563</v>
      </c>
      <c r="H14" s="134">
        <v>-3522</v>
      </c>
      <c r="I14" s="134">
        <v>-1202</v>
      </c>
      <c r="J14" s="134">
        <v>1197</v>
      </c>
      <c r="K14" s="134">
        <v>146</v>
      </c>
      <c r="L14" s="134">
        <v>10531.029999999999</v>
      </c>
      <c r="M14" s="134">
        <v>11775</v>
      </c>
      <c r="N14" s="134">
        <v>30026.347999999998</v>
      </c>
      <c r="O14" s="134">
        <v>73518</v>
      </c>
      <c r="P14" s="134">
        <v>75079.9279999999</v>
      </c>
      <c r="Q14" s="134">
        <v>-25289.523069049</v>
      </c>
      <c r="R14" s="134">
        <v>-20939.456764395174</v>
      </c>
      <c r="S14" s="134">
        <v>-96278.45262496104</v>
      </c>
      <c r="T14" s="134">
        <v>-318.82300000009127</v>
      </c>
      <c r="U14" s="134">
        <v>84795.12099999993</v>
      </c>
      <c r="V14" s="134">
        <v>-181556.0209999999</v>
      </c>
      <c r="W14" s="134">
        <v>640.9599999997299</v>
      </c>
      <c r="X14" s="134">
        <v>-9488.243228000007</v>
      </c>
      <c r="Y14" s="134">
        <v>-2172.3959999999497</v>
      </c>
      <c r="Z14" s="134">
        <v>310294.0759999994</v>
      </c>
      <c r="AA14" s="134">
        <v>376099.38099999994</v>
      </c>
      <c r="AB14" s="134">
        <v>129707.74799999944</v>
      </c>
      <c r="AC14" s="158"/>
    </row>
    <row r="15" spans="1:29" ht="13.5">
      <c r="A15" s="137" t="s">
        <v>209</v>
      </c>
      <c r="B15" s="138">
        <v>57028</v>
      </c>
      <c r="C15" s="138">
        <v>37202</v>
      </c>
      <c r="D15" s="138">
        <v>34588</v>
      </c>
      <c r="E15" s="138">
        <v>13609</v>
      </c>
      <c r="F15" s="138">
        <v>219990</v>
      </c>
      <c r="G15" s="138">
        <v>201713</v>
      </c>
      <c r="H15" s="138">
        <v>115612</v>
      </c>
      <c r="I15" s="138">
        <v>-166660</v>
      </c>
      <c r="J15" s="138">
        <v>103064</v>
      </c>
      <c r="K15" s="138">
        <v>60170</v>
      </c>
      <c r="L15" s="138">
        <v>211130.753</v>
      </c>
      <c r="M15" s="138">
        <v>247200</v>
      </c>
      <c r="N15" s="138">
        <v>393135.377</v>
      </c>
      <c r="O15" s="138">
        <v>263801</v>
      </c>
      <c r="P15" s="138">
        <v>434450.258</v>
      </c>
      <c r="Q15" s="138">
        <v>453840.684930951</v>
      </c>
      <c r="R15" s="138">
        <v>348655.0918900359</v>
      </c>
      <c r="S15" s="138">
        <v>49224.67179404589</v>
      </c>
      <c r="T15" s="138">
        <v>162223.76677365988</v>
      </c>
      <c r="U15" s="138">
        <v>776742.799</v>
      </c>
      <c r="V15" s="138">
        <v>367571.0420000001</v>
      </c>
      <c r="W15" s="138">
        <v>1259950.434</v>
      </c>
      <c r="X15" s="138">
        <v>447466.468</v>
      </c>
      <c r="Y15" s="138">
        <v>901663.9099999999</v>
      </c>
      <c r="Z15" s="138">
        <v>3856513.312999999</v>
      </c>
      <c r="AA15" s="138">
        <v>865994.387</v>
      </c>
      <c r="AB15" s="138">
        <v>1325230.8929999995</v>
      </c>
      <c r="AC15" s="158"/>
    </row>
    <row r="16" spans="1:29" s="136" customFormat="1" ht="13.5">
      <c r="A16" s="165" t="s">
        <v>186</v>
      </c>
      <c r="B16" s="140">
        <v>125</v>
      </c>
      <c r="C16" s="140">
        <v>15</v>
      </c>
      <c r="D16" s="140">
        <v>142</v>
      </c>
      <c r="E16" s="140">
        <v>124</v>
      </c>
      <c r="F16" s="140">
        <v>111</v>
      </c>
      <c r="G16" s="140">
        <v>96</v>
      </c>
      <c r="H16" s="140"/>
      <c r="I16" s="140">
        <v>49</v>
      </c>
      <c r="J16" s="140">
        <v>47</v>
      </c>
      <c r="K16" s="140">
        <v>-1076</v>
      </c>
      <c r="L16" s="140">
        <v>-597</v>
      </c>
      <c r="M16" s="140">
        <v>-394</v>
      </c>
      <c r="N16" s="140">
        <v>-668</v>
      </c>
      <c r="O16" s="140">
        <v>1942</v>
      </c>
      <c r="P16" s="140">
        <v>-2633.277</v>
      </c>
      <c r="Q16" s="140">
        <v>98171.931</v>
      </c>
      <c r="R16" s="140">
        <v>-14168.9</v>
      </c>
      <c r="S16" s="140">
        <v>-14956.569239173052</v>
      </c>
      <c r="T16" s="140">
        <v>-9388.041</v>
      </c>
      <c r="U16" s="140">
        <v>-5362.008000000009</v>
      </c>
      <c r="V16" s="140">
        <v>-27430.670000000002</v>
      </c>
      <c r="W16" s="140">
        <v>-6462.64</v>
      </c>
      <c r="X16" s="140">
        <v>-20602.884</v>
      </c>
      <c r="Y16" s="140">
        <v>39135.304000000004</v>
      </c>
      <c r="Z16" s="140">
        <v>142253.068</v>
      </c>
      <c r="AA16" s="140">
        <v>125414.861</v>
      </c>
      <c r="AB16" s="140">
        <v>-9624.585</v>
      </c>
      <c r="AC16" s="158"/>
    </row>
    <row r="17" spans="1:29" s="136" customFormat="1" ht="13.5">
      <c r="A17" s="165" t="s">
        <v>187</v>
      </c>
      <c r="B17" s="141">
        <v>6906</v>
      </c>
      <c r="C17" s="141">
        <v>-39134</v>
      </c>
      <c r="D17" s="141">
        <v>-19045</v>
      </c>
      <c r="E17" s="141">
        <v>1390</v>
      </c>
      <c r="F17" s="141">
        <v>42734</v>
      </c>
      <c r="G17" s="141">
        <v>-8411</v>
      </c>
      <c r="H17" s="141">
        <v>47962</v>
      </c>
      <c r="I17" s="141">
        <v>136963</v>
      </c>
      <c r="J17" s="141">
        <v>301134</v>
      </c>
      <c r="K17" s="141">
        <v>-63348</v>
      </c>
      <c r="L17" s="141">
        <v>-61647.729</v>
      </c>
      <c r="M17" s="141">
        <v>40875</v>
      </c>
      <c r="N17" s="141">
        <v>143325.535</v>
      </c>
      <c r="O17" s="141">
        <v>-294526</v>
      </c>
      <c r="P17" s="141">
        <v>208739.47</v>
      </c>
      <c r="Q17" s="141">
        <v>139406.72593095092</v>
      </c>
      <c r="R17" s="141">
        <v>199305.78652360963</v>
      </c>
      <c r="S17" s="141">
        <v>-404865.6659916392</v>
      </c>
      <c r="T17" s="141">
        <v>-422507.25600000005</v>
      </c>
      <c r="U17" s="141">
        <v>446572.9099999999</v>
      </c>
      <c r="V17" s="141">
        <v>367606.921</v>
      </c>
      <c r="W17" s="141">
        <v>468074.79500000004</v>
      </c>
      <c r="X17" s="141">
        <v>65781.674</v>
      </c>
      <c r="Y17" s="141">
        <v>-527157.3259999999</v>
      </c>
      <c r="Z17" s="141">
        <v>249524.35700000002</v>
      </c>
      <c r="AA17" s="141">
        <v>876731.453</v>
      </c>
      <c r="AB17" s="141">
        <v>434133.473</v>
      </c>
      <c r="AC17" s="158"/>
    </row>
    <row r="18" spans="1:29" s="136" customFormat="1" ht="13.5">
      <c r="A18" s="139" t="s">
        <v>193</v>
      </c>
      <c r="B18" s="140">
        <v>-41</v>
      </c>
      <c r="C18" s="140">
        <v>-108</v>
      </c>
      <c r="D18" s="140">
        <v>103</v>
      </c>
      <c r="E18" s="140">
        <v>1010</v>
      </c>
      <c r="F18" s="140">
        <v>417</v>
      </c>
      <c r="G18" s="140">
        <v>-84</v>
      </c>
      <c r="H18" s="140">
        <v>-25</v>
      </c>
      <c r="I18" s="140">
        <v>12</v>
      </c>
      <c r="J18" s="140">
        <v>613</v>
      </c>
      <c r="K18" s="140">
        <v>394</v>
      </c>
      <c r="L18" s="140">
        <v>146.838</v>
      </c>
      <c r="M18" s="140">
        <v>-102</v>
      </c>
      <c r="N18" s="140">
        <v>529.86</v>
      </c>
      <c r="O18" s="140">
        <v>2642</v>
      </c>
      <c r="P18" s="140">
        <v>24433.873</v>
      </c>
      <c r="Q18" s="140">
        <v>-24225.79706904907</v>
      </c>
      <c r="R18" s="140">
        <v>62144.44352360965</v>
      </c>
      <c r="S18" s="140">
        <v>-74496.03281580996</v>
      </c>
      <c r="T18" s="140">
        <v>-2034.8400000000001</v>
      </c>
      <c r="U18" s="140">
        <v>3150.317</v>
      </c>
      <c r="V18" s="140">
        <v>-6162.748</v>
      </c>
      <c r="W18" s="140">
        <v>4065.7799999999997</v>
      </c>
      <c r="X18" s="140">
        <v>5577.476</v>
      </c>
      <c r="Y18" s="140">
        <v>1860.6719999999998</v>
      </c>
      <c r="Z18" s="140">
        <v>65277.645000000004</v>
      </c>
      <c r="AA18" s="140">
        <v>-14711.709</v>
      </c>
      <c r="AB18" s="140">
        <v>-43661.284</v>
      </c>
      <c r="AC18" s="158"/>
    </row>
    <row r="19" spans="1:29" s="136" customFormat="1" ht="13.5">
      <c r="A19" s="139" t="s">
        <v>194</v>
      </c>
      <c r="B19" s="140">
        <v>6947</v>
      </c>
      <c r="C19" s="140">
        <v>-39026</v>
      </c>
      <c r="D19" s="140">
        <v>-19148</v>
      </c>
      <c r="E19" s="140">
        <v>380</v>
      </c>
      <c r="F19" s="140">
        <v>42317</v>
      </c>
      <c r="G19" s="140">
        <v>-8327</v>
      </c>
      <c r="H19" s="140">
        <v>47987</v>
      </c>
      <c r="I19" s="140">
        <v>136951</v>
      </c>
      <c r="J19" s="140">
        <v>300521</v>
      </c>
      <c r="K19" s="140">
        <v>-14409</v>
      </c>
      <c r="L19" s="140">
        <v>-69853</v>
      </c>
      <c r="M19" s="140">
        <v>52914</v>
      </c>
      <c r="N19" s="140">
        <v>75206.12</v>
      </c>
      <c r="O19" s="140">
        <v>-240851</v>
      </c>
      <c r="P19" s="140">
        <v>188268.66</v>
      </c>
      <c r="Q19" s="140">
        <v>163643.857</v>
      </c>
      <c r="R19" s="140">
        <v>137164.346</v>
      </c>
      <c r="S19" s="140">
        <v>-330369.63317582925</v>
      </c>
      <c r="T19" s="140">
        <v>-420472.416</v>
      </c>
      <c r="U19" s="140">
        <v>443422.59299999994</v>
      </c>
      <c r="V19" s="140">
        <v>373769.669</v>
      </c>
      <c r="W19" s="140">
        <v>464009.015</v>
      </c>
      <c r="X19" s="140">
        <v>53997.128</v>
      </c>
      <c r="Y19" s="140">
        <v>-528932.928</v>
      </c>
      <c r="Z19" s="140">
        <v>188846.712</v>
      </c>
      <c r="AA19" s="140">
        <v>891893.162</v>
      </c>
      <c r="AB19" s="140">
        <v>477666.757</v>
      </c>
      <c r="AC19" s="158"/>
    </row>
    <row r="20" spans="1:29" s="136" customFormat="1" ht="13.5">
      <c r="A20" s="139" t="s">
        <v>195</v>
      </c>
      <c r="B20" s="140"/>
      <c r="C20" s="140"/>
      <c r="D20" s="140"/>
      <c r="E20" s="140"/>
      <c r="F20" s="140"/>
      <c r="G20" s="140"/>
      <c r="H20" s="140"/>
      <c r="I20" s="140"/>
      <c r="J20" s="140"/>
      <c r="K20" s="140">
        <v>-49333</v>
      </c>
      <c r="L20" s="140">
        <v>8058.433</v>
      </c>
      <c r="M20" s="140">
        <v>-11937</v>
      </c>
      <c r="N20" s="140">
        <v>67589.55500000001</v>
      </c>
      <c r="O20" s="140">
        <v>-56317</v>
      </c>
      <c r="P20" s="140">
        <v>-3963.063</v>
      </c>
      <c r="Q20" s="140">
        <v>-11.334</v>
      </c>
      <c r="R20" s="140">
        <v>-3.003</v>
      </c>
      <c r="S20" s="140">
        <v>0</v>
      </c>
      <c r="T20" s="140">
        <v>0</v>
      </c>
      <c r="U20" s="140">
        <v>0</v>
      </c>
      <c r="V20" s="140">
        <v>0</v>
      </c>
      <c r="W20" s="140">
        <v>0</v>
      </c>
      <c r="X20" s="140">
        <v>6207.07</v>
      </c>
      <c r="Y20" s="140">
        <v>-85.07</v>
      </c>
      <c r="Z20" s="140">
        <v>-4600</v>
      </c>
      <c r="AA20" s="140">
        <v>-450</v>
      </c>
      <c r="AB20" s="140">
        <v>128</v>
      </c>
      <c r="AC20" s="158"/>
    </row>
    <row r="21" spans="1:29" s="136" customFormat="1" ht="13.5">
      <c r="A21" s="165" t="s">
        <v>233</v>
      </c>
      <c r="B21" s="140">
        <v>26562</v>
      </c>
      <c r="C21" s="140">
        <v>49325</v>
      </c>
      <c r="D21" s="140">
        <v>35328</v>
      </c>
      <c r="E21" s="140">
        <v>-45839</v>
      </c>
      <c r="F21" s="140">
        <v>122762</v>
      </c>
      <c r="G21" s="140">
        <v>181162</v>
      </c>
      <c r="H21" s="140">
        <v>61058</v>
      </c>
      <c r="I21" s="140">
        <v>-273005</v>
      </c>
      <c r="J21" s="140">
        <v>-182399</v>
      </c>
      <c r="K21" s="140">
        <v>106838</v>
      </c>
      <c r="L21" s="140">
        <v>235318.943</v>
      </c>
      <c r="M21" s="140">
        <v>200054</v>
      </c>
      <c r="N21" s="140">
        <v>17751.116999999995</v>
      </c>
      <c r="O21" s="140">
        <v>622147</v>
      </c>
      <c r="P21" s="140">
        <v>26785.910999999996</v>
      </c>
      <c r="Q21" s="140">
        <v>95132.775</v>
      </c>
      <c r="R21" s="140">
        <v>243262.799</v>
      </c>
      <c r="S21" s="140">
        <v>440773.11454487604</v>
      </c>
      <c r="T21" s="140">
        <v>517794.364</v>
      </c>
      <c r="U21" s="140">
        <v>481170.0360000001</v>
      </c>
      <c r="V21" s="140">
        <v>-517414.52900000004</v>
      </c>
      <c r="W21" s="140">
        <v>-222623.38500000004</v>
      </c>
      <c r="X21" s="140">
        <v>192620.466</v>
      </c>
      <c r="Y21" s="140">
        <v>1269101.076</v>
      </c>
      <c r="Z21" s="140">
        <v>4010603.4749999996</v>
      </c>
      <c r="AA21" s="140">
        <v>-480427.05</v>
      </c>
      <c r="AB21" s="140">
        <v>-487753.47599999997</v>
      </c>
      <c r="AC21" s="158"/>
    </row>
    <row r="22" spans="1:29" ht="13.5">
      <c r="A22" s="139" t="s">
        <v>196</v>
      </c>
      <c r="B22" s="140">
        <v>24149</v>
      </c>
      <c r="C22" s="140">
        <v>19906</v>
      </c>
      <c r="D22" s="140">
        <v>46746</v>
      </c>
      <c r="E22" s="140">
        <v>-31971</v>
      </c>
      <c r="F22" s="140">
        <v>128788</v>
      </c>
      <c r="G22" s="140">
        <v>191143</v>
      </c>
      <c r="H22" s="140">
        <v>64000</v>
      </c>
      <c r="I22" s="140">
        <v>-290079</v>
      </c>
      <c r="J22" s="140">
        <v>-217080</v>
      </c>
      <c r="K22" s="140">
        <v>106454</v>
      </c>
      <c r="L22" s="140">
        <v>237464.943</v>
      </c>
      <c r="M22" s="140">
        <v>200052</v>
      </c>
      <c r="N22" s="140">
        <v>17753.214999999997</v>
      </c>
      <c r="O22" s="140">
        <v>622151</v>
      </c>
      <c r="P22" s="140">
        <v>26904.972999999998</v>
      </c>
      <c r="Q22" s="140">
        <v>94757.628</v>
      </c>
      <c r="R22" s="140">
        <v>243141.49</v>
      </c>
      <c r="S22" s="140">
        <v>441368.69054487604</v>
      </c>
      <c r="T22" s="140">
        <v>517881.174</v>
      </c>
      <c r="U22" s="140">
        <v>481511.0640000001</v>
      </c>
      <c r="V22" s="140">
        <v>-517427.19100000005</v>
      </c>
      <c r="W22" s="140">
        <v>-222678.81800000003</v>
      </c>
      <c r="X22" s="140">
        <v>138460.216</v>
      </c>
      <c r="Y22" s="140">
        <v>1268692.808</v>
      </c>
      <c r="Z22" s="140">
        <v>1144999.1739999999</v>
      </c>
      <c r="AA22" s="140">
        <v>-690745.348</v>
      </c>
      <c r="AB22" s="140">
        <v>157775.59399999998</v>
      </c>
      <c r="AC22" s="158"/>
    </row>
    <row r="23" spans="1:29" ht="13.5">
      <c r="A23" s="139" t="s">
        <v>197</v>
      </c>
      <c r="B23" s="140">
        <v>2413</v>
      </c>
      <c r="C23" s="140">
        <v>29419</v>
      </c>
      <c r="D23" s="140">
        <v>-11418</v>
      </c>
      <c r="E23" s="140">
        <v>-13868</v>
      </c>
      <c r="F23" s="140">
        <v>-6026</v>
      </c>
      <c r="G23" s="140">
        <v>-9981</v>
      </c>
      <c r="H23" s="140">
        <v>-2942</v>
      </c>
      <c r="I23" s="140">
        <v>17074</v>
      </c>
      <c r="J23" s="140">
        <v>34681</v>
      </c>
      <c r="K23" s="140">
        <v>384</v>
      </c>
      <c r="L23" s="140">
        <v>-2146</v>
      </c>
      <c r="M23" s="140">
        <v>2</v>
      </c>
      <c r="N23" s="140">
        <v>-2.098</v>
      </c>
      <c r="O23" s="140">
        <v>-4</v>
      </c>
      <c r="P23" s="140">
        <v>-119.06200000000001</v>
      </c>
      <c r="Q23" s="140">
        <v>375.147</v>
      </c>
      <c r="R23" s="140">
        <v>121.30900000000003</v>
      </c>
      <c r="S23" s="140">
        <v>-595.576</v>
      </c>
      <c r="T23" s="140">
        <v>-86.81</v>
      </c>
      <c r="U23" s="140">
        <v>-341.028</v>
      </c>
      <c r="V23" s="140">
        <v>12.662</v>
      </c>
      <c r="W23" s="140">
        <v>55.433</v>
      </c>
      <c r="X23" s="140">
        <v>54160.25</v>
      </c>
      <c r="Y23" s="140">
        <v>408.268</v>
      </c>
      <c r="Z23" s="140">
        <v>2865604.301</v>
      </c>
      <c r="AA23" s="140">
        <v>210318.298</v>
      </c>
      <c r="AB23" s="140">
        <v>-645529.07</v>
      </c>
      <c r="AC23" s="158"/>
    </row>
    <row r="24" spans="1:29" ht="13.5">
      <c r="A24" s="165" t="s">
        <v>188</v>
      </c>
      <c r="B24" s="140">
        <v>16116</v>
      </c>
      <c r="C24" s="140">
        <v>9760</v>
      </c>
      <c r="D24" s="140">
        <v>7513</v>
      </c>
      <c r="E24" s="140">
        <v>20509</v>
      </c>
      <c r="F24" s="140">
        <v>49631</v>
      </c>
      <c r="G24" s="140">
        <v>23061</v>
      </c>
      <c r="H24" s="140">
        <v>-24693</v>
      </c>
      <c r="I24" s="140">
        <v>-17503</v>
      </c>
      <c r="J24" s="140">
        <v>-8060</v>
      </c>
      <c r="K24" s="140">
        <v>25491</v>
      </c>
      <c r="L24" s="140">
        <v>37223.08</v>
      </c>
      <c r="M24" s="140">
        <v>-171</v>
      </c>
      <c r="N24" s="140">
        <v>92860.154</v>
      </c>
      <c r="O24" s="140">
        <v>-64799</v>
      </c>
      <c r="P24" s="140">
        <v>169396.63299999997</v>
      </c>
      <c r="Q24" s="140">
        <v>43082.83</v>
      </c>
      <c r="R24" s="140">
        <v>-57893.35199999999</v>
      </c>
      <c r="S24" s="140">
        <v>36247.126</v>
      </c>
      <c r="T24" s="140">
        <v>82569.348</v>
      </c>
      <c r="U24" s="140">
        <v>-222018.471</v>
      </c>
      <c r="V24" s="140">
        <v>703379.5220000001</v>
      </c>
      <c r="W24" s="140">
        <v>872779.6079999999</v>
      </c>
      <c r="X24" s="140">
        <v>100905.04699999999</v>
      </c>
      <c r="Y24" s="140">
        <v>114119.45499999999</v>
      </c>
      <c r="Z24" s="140">
        <v>-681393.0009999999</v>
      </c>
      <c r="AA24" s="140">
        <v>360949.699</v>
      </c>
      <c r="AB24" s="140">
        <v>1239749.2919999997</v>
      </c>
      <c r="AC24" s="158"/>
    </row>
    <row r="25" spans="1:29" s="136" customFormat="1" ht="13.5">
      <c r="A25" s="139" t="s">
        <v>196</v>
      </c>
      <c r="B25" s="140"/>
      <c r="C25" s="140"/>
      <c r="D25" s="140"/>
      <c r="E25" s="140"/>
      <c r="F25" s="140"/>
      <c r="G25" s="140"/>
      <c r="H25" s="140"/>
      <c r="I25" s="140"/>
      <c r="J25" s="140"/>
      <c r="K25" s="140"/>
      <c r="L25" s="140">
        <v>525.5450000000001</v>
      </c>
      <c r="M25" s="140">
        <v>-11816</v>
      </c>
      <c r="N25" s="140">
        <v>92860.154</v>
      </c>
      <c r="O25" s="140">
        <v>-64799</v>
      </c>
      <c r="P25" s="140">
        <v>160945.966</v>
      </c>
      <c r="Q25" s="140">
        <v>26637.963000000003</v>
      </c>
      <c r="R25" s="140">
        <v>-63021.59199999999</v>
      </c>
      <c r="S25" s="140">
        <v>30918.160999999996</v>
      </c>
      <c r="T25" s="140">
        <v>76955.06999999999</v>
      </c>
      <c r="U25" s="140">
        <v>-225863.916</v>
      </c>
      <c r="V25" s="140">
        <v>701019.0540000001</v>
      </c>
      <c r="W25" s="140">
        <v>868530.641</v>
      </c>
      <c r="X25" s="140">
        <v>79793.962</v>
      </c>
      <c r="Y25" s="140">
        <v>93828.96199999998</v>
      </c>
      <c r="Z25" s="140">
        <v>-701191.926</v>
      </c>
      <c r="AA25" s="140">
        <v>328610.83800000005</v>
      </c>
      <c r="AB25" s="140">
        <v>1194089.8209999998</v>
      </c>
      <c r="AC25" s="158"/>
    </row>
    <row r="26" spans="1:29" ht="13.5">
      <c r="A26" s="139" t="s">
        <v>197</v>
      </c>
      <c r="B26" s="140">
        <v>16116</v>
      </c>
      <c r="C26" s="140">
        <v>9760</v>
      </c>
      <c r="D26" s="140">
        <v>7513</v>
      </c>
      <c r="E26" s="140">
        <v>20509</v>
      </c>
      <c r="F26" s="140">
        <v>49631</v>
      </c>
      <c r="G26" s="140">
        <v>23061</v>
      </c>
      <c r="H26" s="140">
        <v>-24693</v>
      </c>
      <c r="I26" s="140">
        <v>-17503</v>
      </c>
      <c r="J26" s="140">
        <v>-8060</v>
      </c>
      <c r="K26" s="140"/>
      <c r="L26" s="140">
        <v>36697.535</v>
      </c>
      <c r="M26" s="140">
        <v>11645</v>
      </c>
      <c r="N26" s="140">
        <v>0</v>
      </c>
      <c r="O26" s="140">
        <v>0</v>
      </c>
      <c r="P26" s="140">
        <v>8450.667</v>
      </c>
      <c r="Q26" s="140">
        <v>16444.867000000002</v>
      </c>
      <c r="R26" s="140">
        <v>5128.240000000001</v>
      </c>
      <c r="S26" s="140">
        <v>5328.965</v>
      </c>
      <c r="T26" s="140">
        <v>5614.277999999999</v>
      </c>
      <c r="U26" s="140">
        <v>3845.4449999999993</v>
      </c>
      <c r="V26" s="140">
        <v>2360.468</v>
      </c>
      <c r="W26" s="140">
        <v>4248.967000000001</v>
      </c>
      <c r="X26" s="140">
        <v>21111.085</v>
      </c>
      <c r="Y26" s="140">
        <v>20290.493</v>
      </c>
      <c r="Z26" s="140">
        <v>19798.925</v>
      </c>
      <c r="AA26" s="140">
        <v>32338.860999999997</v>
      </c>
      <c r="AB26" s="140">
        <v>45659.471</v>
      </c>
      <c r="AC26" s="158"/>
    </row>
    <row r="27" spans="1:29" ht="13.5">
      <c r="A27" s="165" t="s">
        <v>250</v>
      </c>
      <c r="B27" s="140">
        <v>584</v>
      </c>
      <c r="C27" s="140">
        <v>76</v>
      </c>
      <c r="D27" s="140">
        <v>-67</v>
      </c>
      <c r="E27" s="140">
        <v>30474</v>
      </c>
      <c r="F27" s="140">
        <v>26</v>
      </c>
      <c r="G27" s="140">
        <v>172</v>
      </c>
      <c r="H27" s="140">
        <v>-88</v>
      </c>
      <c r="I27" s="140">
        <v>-397</v>
      </c>
      <c r="J27" s="140">
        <v>-7981</v>
      </c>
      <c r="K27" s="140">
        <v>-680</v>
      </c>
      <c r="L27" s="140">
        <v>8990.674</v>
      </c>
      <c r="M27" s="140">
        <v>-3798</v>
      </c>
      <c r="N27" s="140">
        <v>-6165.785</v>
      </c>
      <c r="O27" s="140">
        <v>-790</v>
      </c>
      <c r="P27" s="140">
        <v>497.543</v>
      </c>
      <c r="Q27" s="140">
        <v>435.229</v>
      </c>
      <c r="R27" s="140">
        <v>-0.807</v>
      </c>
      <c r="S27" s="140">
        <v>-37.541</v>
      </c>
      <c r="T27" s="140">
        <v>-14519.983</v>
      </c>
      <c r="U27" s="140">
        <v>67469.974</v>
      </c>
      <c r="V27" s="140">
        <v>-145716.698</v>
      </c>
      <c r="W27" s="140">
        <v>0</v>
      </c>
      <c r="X27" s="140">
        <v>15135.992</v>
      </c>
      <c r="Y27" s="140">
        <v>-18879.288</v>
      </c>
      <c r="Z27" s="140">
        <v>-5907.223999999997</v>
      </c>
      <c r="AA27" s="140">
        <v>-7011.374000000001</v>
      </c>
      <c r="AB27" s="140">
        <v>35585.879</v>
      </c>
      <c r="AC27" s="158"/>
    </row>
    <row r="28" spans="1:29" ht="13.5">
      <c r="A28" s="165" t="s">
        <v>255</v>
      </c>
      <c r="C28" s="140"/>
      <c r="D28" s="140"/>
      <c r="E28" s="140"/>
      <c r="F28" s="140"/>
      <c r="H28" s="140"/>
      <c r="I28" s="140"/>
      <c r="J28" s="140"/>
      <c r="K28" s="140"/>
      <c r="L28" s="140">
        <v>0</v>
      </c>
      <c r="M28" s="140">
        <v>0</v>
      </c>
      <c r="N28" s="140">
        <v>0.508</v>
      </c>
      <c r="O28" s="140">
        <v>2</v>
      </c>
      <c r="P28" s="140">
        <v>-0.085</v>
      </c>
      <c r="Q28" s="140">
        <v>1.889</v>
      </c>
      <c r="R28" s="140">
        <v>-0.339</v>
      </c>
      <c r="S28" s="140">
        <v>3.154</v>
      </c>
      <c r="T28" s="140">
        <v>-5</v>
      </c>
      <c r="U28" s="140">
        <v>-1</v>
      </c>
      <c r="V28" s="140">
        <v>-1.626</v>
      </c>
      <c r="W28" s="140">
        <v>0</v>
      </c>
      <c r="X28" s="140">
        <v>2</v>
      </c>
      <c r="Y28" s="140">
        <v>-1.799</v>
      </c>
      <c r="Z28" s="140">
        <v>0</v>
      </c>
      <c r="AA28" s="140">
        <v>0</v>
      </c>
      <c r="AB28" s="140">
        <v>7.471</v>
      </c>
      <c r="AC28" s="158"/>
    </row>
    <row r="29" spans="1:29" s="136" customFormat="1" ht="13.5">
      <c r="A29" s="165" t="s">
        <v>251</v>
      </c>
      <c r="B29" s="140"/>
      <c r="C29" s="140"/>
      <c r="D29" s="140"/>
      <c r="E29" s="140"/>
      <c r="F29" s="140"/>
      <c r="G29" s="140"/>
      <c r="H29" s="140"/>
      <c r="I29" s="140"/>
      <c r="J29" s="140"/>
      <c r="K29" s="140"/>
      <c r="L29" s="140">
        <v>0</v>
      </c>
      <c r="M29" s="140">
        <v>0</v>
      </c>
      <c r="N29" s="140">
        <v>23.254</v>
      </c>
      <c r="O29" s="140">
        <v>3</v>
      </c>
      <c r="P29" s="140">
        <v>499.587</v>
      </c>
      <c r="Q29" s="140">
        <v>-2317.912</v>
      </c>
      <c r="R29" s="140">
        <v>464.0714252188172</v>
      </c>
      <c r="S29" s="140">
        <v>-486.6506727542906</v>
      </c>
      <c r="T29" s="140">
        <v>280</v>
      </c>
      <c r="U29" s="140">
        <v>0</v>
      </c>
      <c r="V29" s="140">
        <v>0</v>
      </c>
      <c r="W29" s="140">
        <v>0</v>
      </c>
      <c r="X29" s="140">
        <v>0</v>
      </c>
      <c r="Y29" s="140">
        <v>-1202.875</v>
      </c>
      <c r="Z29" s="140">
        <v>0</v>
      </c>
      <c r="AA29" s="140">
        <v>-3355.566</v>
      </c>
      <c r="AB29" s="140">
        <v>243.738</v>
      </c>
      <c r="AC29" s="158"/>
    </row>
    <row r="30" spans="1:29" s="136" customFormat="1" ht="13.5">
      <c r="A30" s="165" t="s">
        <v>200</v>
      </c>
      <c r="B30" s="140">
        <v>6735</v>
      </c>
      <c r="C30" s="140">
        <v>17160</v>
      </c>
      <c r="D30" s="140">
        <v>10717</v>
      </c>
      <c r="E30" s="140">
        <v>6951</v>
      </c>
      <c r="F30" s="140">
        <v>4726</v>
      </c>
      <c r="G30" s="140">
        <v>5633</v>
      </c>
      <c r="H30" s="140">
        <v>31373</v>
      </c>
      <c r="I30" s="140">
        <v>-12767</v>
      </c>
      <c r="J30" s="140">
        <v>323</v>
      </c>
      <c r="K30" s="140">
        <v>-7055</v>
      </c>
      <c r="L30" s="140">
        <v>-8157.215</v>
      </c>
      <c r="M30" s="140">
        <v>10634</v>
      </c>
      <c r="N30" s="140">
        <v>146008.594</v>
      </c>
      <c r="O30" s="140">
        <v>-178</v>
      </c>
      <c r="P30" s="140">
        <v>31164.476000000013</v>
      </c>
      <c r="Q30" s="140">
        <v>79927.21699999999</v>
      </c>
      <c r="R30" s="140">
        <v>-22314.167058792606</v>
      </c>
      <c r="S30" s="140">
        <v>-7452.295847263638</v>
      </c>
      <c r="T30" s="140">
        <v>8000.299138660001</v>
      </c>
      <c r="U30" s="140">
        <v>8910.912000000011</v>
      </c>
      <c r="V30" s="140">
        <v>-12851.877999999999</v>
      </c>
      <c r="W30" s="140">
        <v>148182.056</v>
      </c>
      <c r="X30" s="140">
        <v>93624.374</v>
      </c>
      <c r="Y30" s="140">
        <v>26549.363</v>
      </c>
      <c r="Z30" s="140">
        <v>141432.63799999998</v>
      </c>
      <c r="AA30" s="140">
        <v>-6308.130000000003</v>
      </c>
      <c r="AB30" s="140">
        <v>112889.101</v>
      </c>
      <c r="AC30" s="158"/>
    </row>
    <row r="31" spans="1:29" ht="13.5">
      <c r="A31" s="139" t="s">
        <v>198</v>
      </c>
      <c r="C31" s="140"/>
      <c r="D31" s="140"/>
      <c r="E31" s="140"/>
      <c r="F31" s="140"/>
      <c r="H31" s="140"/>
      <c r="I31" s="140"/>
      <c r="J31" s="140"/>
      <c r="K31" s="140">
        <v>0</v>
      </c>
      <c r="L31" s="140">
        <v>0</v>
      </c>
      <c r="M31" s="140">
        <v>0</v>
      </c>
      <c r="N31" s="140">
        <v>0</v>
      </c>
      <c r="O31" s="140">
        <v>0</v>
      </c>
      <c r="P31" s="140">
        <v>0</v>
      </c>
      <c r="Q31" s="140">
        <v>0</v>
      </c>
      <c r="R31" s="140">
        <v>0</v>
      </c>
      <c r="S31" s="140">
        <v>0</v>
      </c>
      <c r="T31" s="140">
        <v>0</v>
      </c>
      <c r="U31" s="140">
        <v>0</v>
      </c>
      <c r="V31" s="140">
        <v>0</v>
      </c>
      <c r="W31" s="140">
        <v>0</v>
      </c>
      <c r="X31" s="140">
        <v>0</v>
      </c>
      <c r="Y31" s="140">
        <v>0</v>
      </c>
      <c r="Z31" s="140">
        <v>0</v>
      </c>
      <c r="AA31" s="140">
        <v>0</v>
      </c>
      <c r="AB31" s="140">
        <v>0</v>
      </c>
      <c r="AC31" s="158"/>
    </row>
    <row r="32" spans="1:29" ht="13.5">
      <c r="A32" s="139" t="s">
        <v>199</v>
      </c>
      <c r="B32" s="140">
        <v>6735</v>
      </c>
      <c r="C32" s="140">
        <v>17160</v>
      </c>
      <c r="D32" s="140">
        <v>10717</v>
      </c>
      <c r="E32" s="140">
        <v>6951</v>
      </c>
      <c r="F32" s="140">
        <v>4726</v>
      </c>
      <c r="G32" s="140">
        <v>5633</v>
      </c>
      <c r="H32" s="140">
        <v>31373</v>
      </c>
      <c r="I32" s="140">
        <v>-12767</v>
      </c>
      <c r="J32" s="140">
        <v>323</v>
      </c>
      <c r="K32" s="140">
        <v>-7055</v>
      </c>
      <c r="L32" s="140">
        <v>-8157.215</v>
      </c>
      <c r="M32" s="140">
        <v>10634</v>
      </c>
      <c r="N32" s="140">
        <v>146008.594</v>
      </c>
      <c r="O32" s="140">
        <v>-178</v>
      </c>
      <c r="P32" s="140">
        <v>31164.476000000013</v>
      </c>
      <c r="Q32" s="140">
        <v>79927.21699999999</v>
      </c>
      <c r="R32" s="140">
        <v>-22314.167058792606</v>
      </c>
      <c r="S32" s="140">
        <v>-7452.295847263638</v>
      </c>
      <c r="T32" s="140">
        <v>8000.299138660001</v>
      </c>
      <c r="U32" s="140">
        <v>8910.912000000011</v>
      </c>
      <c r="V32" s="140">
        <v>-12851.877999999999</v>
      </c>
      <c r="W32" s="140">
        <v>148182.056</v>
      </c>
      <c r="X32" s="140">
        <v>93624.374</v>
      </c>
      <c r="Y32" s="140">
        <v>26549.363</v>
      </c>
      <c r="Z32" s="140">
        <v>141432.63799999998</v>
      </c>
      <c r="AA32" s="140">
        <v>-6308.130000000003</v>
      </c>
      <c r="AB32" s="140">
        <v>112889.101</v>
      </c>
      <c r="AC32" s="158"/>
    </row>
    <row r="33" spans="1:29" ht="13.5">
      <c r="A33" s="137" t="s">
        <v>210</v>
      </c>
      <c r="B33" s="138">
        <v>51632</v>
      </c>
      <c r="C33" s="138">
        <v>35489</v>
      </c>
      <c r="D33" s="138">
        <v>34210</v>
      </c>
      <c r="E33" s="138">
        <v>13840</v>
      </c>
      <c r="F33" s="138">
        <v>211705</v>
      </c>
      <c r="G33" s="138">
        <v>193150</v>
      </c>
      <c r="H33" s="138">
        <v>119134</v>
      </c>
      <c r="I33" s="138">
        <v>-165458</v>
      </c>
      <c r="J33" s="138">
        <v>101867</v>
      </c>
      <c r="K33" s="138">
        <v>60024</v>
      </c>
      <c r="L33" s="138">
        <v>200599.723</v>
      </c>
      <c r="M33" s="138">
        <v>235425</v>
      </c>
      <c r="N33" s="138">
        <v>363109.029</v>
      </c>
      <c r="O33" s="138">
        <v>190283</v>
      </c>
      <c r="P33" s="138">
        <v>359370.3300000001</v>
      </c>
      <c r="Q33" s="138">
        <v>479130.208</v>
      </c>
      <c r="R33" s="138">
        <v>369594.54865443107</v>
      </c>
      <c r="S33" s="138">
        <v>145503.12441900693</v>
      </c>
      <c r="T33" s="138">
        <v>162542.58977365997</v>
      </c>
      <c r="U33" s="138">
        <v>691947.6780000001</v>
      </c>
      <c r="V33" s="138">
        <v>549127.063</v>
      </c>
      <c r="W33" s="138">
        <v>1259309.4740000002</v>
      </c>
      <c r="X33" s="138">
        <v>456954.711228</v>
      </c>
      <c r="Y33" s="138">
        <v>903836.3059999999</v>
      </c>
      <c r="Z33" s="138">
        <v>3546219.2369999997</v>
      </c>
      <c r="AA33" s="138">
        <v>489895.00600000005</v>
      </c>
      <c r="AB33" s="138">
        <v>1195523.145</v>
      </c>
      <c r="AC33" s="158"/>
    </row>
    <row r="34" spans="1:29"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v>0</v>
      </c>
      <c r="AA34" s="140">
        <v>0</v>
      </c>
      <c r="AB34" s="140">
        <v>0</v>
      </c>
      <c r="AC34" s="158"/>
    </row>
    <row r="35" spans="1:29" ht="13.5">
      <c r="A35" s="165" t="s">
        <v>187</v>
      </c>
      <c r="B35" s="140">
        <v>38950</v>
      </c>
      <c r="C35" s="140">
        <v>27626</v>
      </c>
      <c r="D35" s="140">
        <v>34084</v>
      </c>
      <c r="E35" s="140">
        <v>13113</v>
      </c>
      <c r="F35" s="140">
        <v>180888</v>
      </c>
      <c r="G35" s="141">
        <v>210639</v>
      </c>
      <c r="H35" s="141">
        <v>64972</v>
      </c>
      <c r="I35" s="141">
        <v>-132598</v>
      </c>
      <c r="J35" s="141">
        <v>106951</v>
      </c>
      <c r="K35" s="141">
        <v>73042</v>
      </c>
      <c r="L35" s="140">
        <v>193041.723</v>
      </c>
      <c r="M35" s="140">
        <v>146588</v>
      </c>
      <c r="N35" s="140">
        <v>212003.53</v>
      </c>
      <c r="O35" s="140">
        <v>258500</v>
      </c>
      <c r="P35" s="140">
        <v>409341.92500000005</v>
      </c>
      <c r="Q35" s="140">
        <v>344588.4</v>
      </c>
      <c r="R35" s="140">
        <v>411213.8239327558</v>
      </c>
      <c r="S35" s="140">
        <v>99799.8677278428</v>
      </c>
      <c r="T35" s="140">
        <v>121038.42599999996</v>
      </c>
      <c r="U35" s="140">
        <v>689794.28</v>
      </c>
      <c r="V35" s="140">
        <v>314517.38</v>
      </c>
      <c r="W35" s="140">
        <v>1415055.3630000001</v>
      </c>
      <c r="X35" s="140">
        <v>484690.445228</v>
      </c>
      <c r="Y35" s="140">
        <v>710399.1839999999</v>
      </c>
      <c r="Z35" s="140">
        <v>3210306.7169999997</v>
      </c>
      <c r="AA35" s="140">
        <v>648986.356</v>
      </c>
      <c r="AB35" s="140">
        <v>840350.066</v>
      </c>
      <c r="AC35" s="158"/>
    </row>
    <row r="36" spans="1:29" ht="13.5">
      <c r="A36" s="139" t="s">
        <v>193</v>
      </c>
      <c r="B36" s="140">
        <v>33220</v>
      </c>
      <c r="C36" s="140">
        <v>21375</v>
      </c>
      <c r="D36" s="140">
        <v>8690</v>
      </c>
      <c r="E36" s="140">
        <v>30699</v>
      </c>
      <c r="F36" s="140">
        <v>15362</v>
      </c>
      <c r="G36" s="140">
        <v>68433</v>
      </c>
      <c r="H36" s="140">
        <v>19297</v>
      </c>
      <c r="I36" s="140">
        <v>65312</v>
      </c>
      <c r="J36" s="140">
        <v>64429</v>
      </c>
      <c r="K36" s="140">
        <v>89065</v>
      </c>
      <c r="L36" s="140">
        <v>93977.263</v>
      </c>
      <c r="M36" s="140">
        <v>78510</v>
      </c>
      <c r="N36" s="140">
        <v>109056.807</v>
      </c>
      <c r="O36" s="140">
        <v>152565</v>
      </c>
      <c r="P36" s="140">
        <v>177663.664</v>
      </c>
      <c r="Q36" s="140">
        <v>153756.295</v>
      </c>
      <c r="R36" s="140">
        <v>222556.029</v>
      </c>
      <c r="S36" s="140">
        <v>177128.901</v>
      </c>
      <c r="T36" s="140">
        <v>264398.915</v>
      </c>
      <c r="U36" s="140">
        <v>267765.72</v>
      </c>
      <c r="V36" s="140">
        <v>398130.989</v>
      </c>
      <c r="W36" s="140">
        <v>847664.045</v>
      </c>
      <c r="X36" s="140">
        <v>612213.75</v>
      </c>
      <c r="Y36" s="140">
        <v>468010.904</v>
      </c>
      <c r="Z36" s="140">
        <v>649878.792</v>
      </c>
      <c r="AA36" s="140">
        <v>1173737.603</v>
      </c>
      <c r="AB36" s="140">
        <v>820096.913</v>
      </c>
      <c r="AC36" s="158"/>
    </row>
    <row r="37" spans="1:29" ht="13.5">
      <c r="A37" s="139" t="s">
        <v>194</v>
      </c>
      <c r="B37" s="140">
        <v>5670</v>
      </c>
      <c r="C37" s="140">
        <v>6197</v>
      </c>
      <c r="D37" s="140">
        <v>25345</v>
      </c>
      <c r="E37" s="140">
        <v>-17491</v>
      </c>
      <c r="F37" s="140">
        <v>165432</v>
      </c>
      <c r="G37" s="140">
        <v>142041</v>
      </c>
      <c r="H37" s="140">
        <v>45732</v>
      </c>
      <c r="I37" s="140">
        <v>-197952</v>
      </c>
      <c r="J37" s="140">
        <v>42480</v>
      </c>
      <c r="K37" s="140">
        <v>-23632</v>
      </c>
      <c r="L37" s="140">
        <v>63642</v>
      </c>
      <c r="M37" s="140">
        <v>46707</v>
      </c>
      <c r="N37" s="140">
        <v>102651.69699999999</v>
      </c>
      <c r="O37" s="140">
        <v>69893</v>
      </c>
      <c r="P37" s="140">
        <v>221916.58400000003</v>
      </c>
      <c r="Q37" s="140">
        <v>195173.01499999998</v>
      </c>
      <c r="R37" s="140">
        <v>192569.7708496424</v>
      </c>
      <c r="S37" s="140">
        <v>-70167.59710117264</v>
      </c>
      <c r="T37" s="140">
        <v>-141162.65600000002</v>
      </c>
      <c r="U37" s="140">
        <v>429049.661</v>
      </c>
      <c r="V37" s="140">
        <v>-89066.327</v>
      </c>
      <c r="W37" s="140">
        <v>558371.334</v>
      </c>
      <c r="X37" s="140">
        <v>-133256.886772</v>
      </c>
      <c r="Y37" s="140">
        <v>226495.94199999995</v>
      </c>
      <c r="Z37" s="140">
        <v>1630520.184</v>
      </c>
      <c r="AA37" s="140">
        <v>-521418.03899999993</v>
      </c>
      <c r="AB37" s="140">
        <v>575201.4930000001</v>
      </c>
      <c r="AC37" s="158"/>
    </row>
    <row r="38" spans="1:29" ht="13.5">
      <c r="A38" s="139" t="s">
        <v>195</v>
      </c>
      <c r="B38" s="140">
        <v>60</v>
      </c>
      <c r="C38" s="140">
        <v>54</v>
      </c>
      <c r="D38" s="140">
        <v>49</v>
      </c>
      <c r="E38" s="140">
        <v>-95</v>
      </c>
      <c r="F38" s="140">
        <v>94</v>
      </c>
      <c r="G38" s="140">
        <v>165</v>
      </c>
      <c r="H38" s="140">
        <v>-57</v>
      </c>
      <c r="I38" s="140">
        <v>42</v>
      </c>
      <c r="J38" s="140">
        <v>42</v>
      </c>
      <c r="K38" s="140">
        <v>7609</v>
      </c>
      <c r="L38" s="140">
        <v>35422.46</v>
      </c>
      <c r="M38" s="140">
        <v>21371</v>
      </c>
      <c r="N38" s="140">
        <v>295.02599999999853</v>
      </c>
      <c r="O38" s="140">
        <v>36042</v>
      </c>
      <c r="P38" s="140">
        <v>9761.677</v>
      </c>
      <c r="Q38" s="140">
        <v>-4340.909999999998</v>
      </c>
      <c r="R38" s="140">
        <v>-3911.9759168866185</v>
      </c>
      <c r="S38" s="140">
        <v>-7161.43617098459</v>
      </c>
      <c r="T38" s="140">
        <v>-2197.8329999999996</v>
      </c>
      <c r="U38" s="140">
        <v>-7021.100999999993</v>
      </c>
      <c r="V38" s="140">
        <v>5452.718000000001</v>
      </c>
      <c r="W38" s="140">
        <v>9019.984</v>
      </c>
      <c r="X38" s="140">
        <v>5733.582000000001</v>
      </c>
      <c r="Y38" s="140">
        <v>15892.338</v>
      </c>
      <c r="Z38" s="140">
        <v>929907.7409999999</v>
      </c>
      <c r="AA38" s="140">
        <v>-3333.208000000006</v>
      </c>
      <c r="AB38" s="140">
        <v>-554948.34</v>
      </c>
      <c r="AC38" s="158"/>
    </row>
    <row r="39" spans="1:29" ht="13.5">
      <c r="A39" s="165" t="s">
        <v>233</v>
      </c>
      <c r="C39" s="140"/>
      <c r="D39" s="140"/>
      <c r="E39" s="140"/>
      <c r="F39" s="140"/>
      <c r="H39" s="140"/>
      <c r="I39" s="140"/>
      <c r="J39" s="140"/>
      <c r="K39" s="140"/>
      <c r="L39" s="140"/>
      <c r="M39" s="140"/>
      <c r="N39" s="140"/>
      <c r="O39" s="140"/>
      <c r="P39" s="140"/>
      <c r="Q39" s="140"/>
      <c r="R39" s="140"/>
      <c r="S39" s="140"/>
      <c r="T39" s="140"/>
      <c r="U39" s="140"/>
      <c r="V39" s="140"/>
      <c r="W39" s="140"/>
      <c r="X39" s="140"/>
      <c r="Y39" s="140"/>
      <c r="Z39" s="140"/>
      <c r="AA39" s="140">
        <v>0</v>
      </c>
      <c r="AB39" s="140">
        <v>0</v>
      </c>
      <c r="AC39" s="158"/>
    </row>
    <row r="40" spans="1:29" ht="13.5">
      <c r="A40" s="139" t="s">
        <v>196</v>
      </c>
      <c r="C40" s="140"/>
      <c r="D40" s="140"/>
      <c r="E40" s="140"/>
      <c r="F40" s="140"/>
      <c r="H40" s="140"/>
      <c r="I40" s="140"/>
      <c r="J40" s="140"/>
      <c r="K40" s="140"/>
      <c r="L40" s="140"/>
      <c r="M40" s="140"/>
      <c r="N40" s="140"/>
      <c r="O40" s="140"/>
      <c r="P40" s="140"/>
      <c r="Q40" s="140"/>
      <c r="R40" s="140"/>
      <c r="S40" s="140"/>
      <c r="T40" s="140"/>
      <c r="U40" s="140"/>
      <c r="V40" s="140"/>
      <c r="W40" s="140"/>
      <c r="X40" s="140"/>
      <c r="Y40" s="140"/>
      <c r="Z40" s="140"/>
      <c r="AA40" s="140">
        <v>0</v>
      </c>
      <c r="AB40" s="140">
        <v>0</v>
      </c>
      <c r="AC40" s="158"/>
    </row>
    <row r="41" spans="1:29" ht="13.5">
      <c r="A41" s="139" t="s">
        <v>197</v>
      </c>
      <c r="C41" s="140"/>
      <c r="D41" s="140"/>
      <c r="E41" s="140"/>
      <c r="F41" s="140"/>
      <c r="H41" s="140"/>
      <c r="I41" s="140"/>
      <c r="J41" s="140"/>
      <c r="K41" s="140"/>
      <c r="L41" s="140"/>
      <c r="M41" s="140"/>
      <c r="N41" s="140"/>
      <c r="O41" s="140"/>
      <c r="P41" s="140"/>
      <c r="Q41" s="140"/>
      <c r="R41" s="140"/>
      <c r="S41" s="140"/>
      <c r="T41" s="140"/>
      <c r="U41" s="140"/>
      <c r="V41" s="140"/>
      <c r="W41" s="140"/>
      <c r="X41" s="140"/>
      <c r="Y41" s="140"/>
      <c r="Z41" s="140"/>
      <c r="AA41" s="140">
        <v>0</v>
      </c>
      <c r="AB41" s="140">
        <v>0</v>
      </c>
      <c r="AC41" s="158"/>
    </row>
    <row r="42" spans="1:29" ht="13.5">
      <c r="A42" s="165" t="s">
        <v>188</v>
      </c>
      <c r="C42" s="140"/>
      <c r="D42" s="140"/>
      <c r="E42" s="140"/>
      <c r="F42" s="140"/>
      <c r="H42" s="140"/>
      <c r="I42" s="140"/>
      <c r="J42" s="140">
        <v>0</v>
      </c>
      <c r="K42" s="140">
        <v>-18528</v>
      </c>
      <c r="L42" s="140">
        <v>-7923</v>
      </c>
      <c r="M42" s="140">
        <v>-6788</v>
      </c>
      <c r="N42" s="140">
        <v>-6289.493</v>
      </c>
      <c r="O42" s="140">
        <v>-8692</v>
      </c>
      <c r="P42" s="140">
        <v>-20801</v>
      </c>
      <c r="Q42" s="140">
        <v>-23695.622</v>
      </c>
      <c r="R42" s="140">
        <v>-17636</v>
      </c>
      <c r="S42" s="140">
        <v>-24978.39157231457</v>
      </c>
      <c r="T42" s="140">
        <v>-17695.818</v>
      </c>
      <c r="U42" s="140">
        <v>8985.922999999999</v>
      </c>
      <c r="V42" s="140">
        <v>-19818.491</v>
      </c>
      <c r="W42" s="140">
        <v>0</v>
      </c>
      <c r="X42" s="140">
        <v>0.001</v>
      </c>
      <c r="Y42" s="140">
        <v>-0.001</v>
      </c>
      <c r="Z42" s="140">
        <v>0</v>
      </c>
      <c r="AA42" s="140">
        <v>0</v>
      </c>
      <c r="AB42" s="140">
        <v>135051.39</v>
      </c>
      <c r="AC42" s="158"/>
    </row>
    <row r="43" spans="1:29" ht="13.5">
      <c r="A43" s="139" t="s">
        <v>196</v>
      </c>
      <c r="C43" s="140"/>
      <c r="D43" s="140"/>
      <c r="E43" s="140"/>
      <c r="F43" s="140"/>
      <c r="H43" s="140"/>
      <c r="I43" s="140"/>
      <c r="J43" s="140"/>
      <c r="K43" s="140">
        <v>0</v>
      </c>
      <c r="L43" s="140">
        <v>0</v>
      </c>
      <c r="M43" s="140">
        <v>0</v>
      </c>
      <c r="N43" s="140">
        <v>-6297.323</v>
      </c>
      <c r="O43" s="140">
        <v>0</v>
      </c>
      <c r="P43" s="140">
        <v>0</v>
      </c>
      <c r="Q43" s="140">
        <v>0</v>
      </c>
      <c r="R43" s="140">
        <v>0</v>
      </c>
      <c r="S43" s="140">
        <v>0</v>
      </c>
      <c r="T43" s="140">
        <v>0</v>
      </c>
      <c r="U43" s="140">
        <v>17191</v>
      </c>
      <c r="V43" s="140">
        <v>-17190.705</v>
      </c>
      <c r="W43" s="140">
        <v>0</v>
      </c>
      <c r="X43" s="140">
        <v>0</v>
      </c>
      <c r="Y43" s="140">
        <v>0</v>
      </c>
      <c r="Z43" s="140">
        <v>0</v>
      </c>
      <c r="AA43" s="140">
        <v>0</v>
      </c>
      <c r="AB43" s="140">
        <v>0</v>
      </c>
      <c r="AC43" s="158"/>
    </row>
    <row r="44" spans="1:29" ht="13.5">
      <c r="A44" s="139" t="s">
        <v>197</v>
      </c>
      <c r="C44" s="140"/>
      <c r="D44" s="140"/>
      <c r="E44" s="140"/>
      <c r="F44" s="140"/>
      <c r="H44" s="140"/>
      <c r="I44" s="140"/>
      <c r="J44" s="140"/>
      <c r="K44" s="140">
        <v>-18528</v>
      </c>
      <c r="L44" s="140">
        <v>-7923</v>
      </c>
      <c r="M44" s="140">
        <v>-6788</v>
      </c>
      <c r="N44" s="140">
        <v>7.83</v>
      </c>
      <c r="O44" s="140">
        <v>-8692</v>
      </c>
      <c r="P44" s="140">
        <v>-20801</v>
      </c>
      <c r="Q44" s="140">
        <v>-23695.622</v>
      </c>
      <c r="R44" s="140">
        <v>-17636</v>
      </c>
      <c r="S44" s="140">
        <v>-24978.39157231457</v>
      </c>
      <c r="T44" s="140">
        <v>-17695.818</v>
      </c>
      <c r="U44" s="140">
        <v>-8205.077000000001</v>
      </c>
      <c r="V44" s="140">
        <v>-2627.786</v>
      </c>
      <c r="W44" s="140">
        <v>0</v>
      </c>
      <c r="X44" s="140">
        <v>0.001</v>
      </c>
      <c r="Y44" s="140">
        <v>-0.001</v>
      </c>
      <c r="Z44" s="140">
        <v>0</v>
      </c>
      <c r="AA44" s="140">
        <v>0</v>
      </c>
      <c r="AB44" s="140">
        <v>135051.39</v>
      </c>
      <c r="AC44" s="158"/>
    </row>
    <row r="45" spans="1:29" ht="13.5">
      <c r="A45" s="165" t="s">
        <v>252</v>
      </c>
      <c r="C45" s="140"/>
      <c r="D45" s="140"/>
      <c r="E45" s="140"/>
      <c r="F45" s="140"/>
      <c r="H45" s="140"/>
      <c r="I45" s="140"/>
      <c r="J45" s="140"/>
      <c r="K45" s="140"/>
      <c r="L45" s="140">
        <v>0</v>
      </c>
      <c r="M45" s="140">
        <v>0</v>
      </c>
      <c r="N45" s="140">
        <v>0</v>
      </c>
      <c r="O45" s="140">
        <v>0</v>
      </c>
      <c r="P45" s="140">
        <v>0</v>
      </c>
      <c r="Q45" s="140">
        <v>0</v>
      </c>
      <c r="R45" s="140">
        <v>0</v>
      </c>
      <c r="S45" s="140">
        <v>0</v>
      </c>
      <c r="T45" s="140">
        <v>0</v>
      </c>
      <c r="U45" s="140">
        <v>0</v>
      </c>
      <c r="V45" s="140">
        <v>0</v>
      </c>
      <c r="W45" s="140">
        <v>0</v>
      </c>
      <c r="X45" s="140">
        <v>0</v>
      </c>
      <c r="Y45" s="140">
        <v>0</v>
      </c>
      <c r="Z45" s="140">
        <v>0</v>
      </c>
      <c r="AA45" s="140">
        <v>0</v>
      </c>
      <c r="AB45" s="140">
        <v>0</v>
      </c>
      <c r="AC45" s="158"/>
    </row>
    <row r="46" spans="1:29" ht="13.5">
      <c r="A46" s="165" t="s">
        <v>254</v>
      </c>
      <c r="C46" s="140"/>
      <c r="D46" s="140"/>
      <c r="E46" s="140"/>
      <c r="F46" s="140"/>
      <c r="H46" s="140"/>
      <c r="I46" s="140"/>
      <c r="J46" s="140"/>
      <c r="K46" s="140">
        <v>0</v>
      </c>
      <c r="L46" s="140">
        <v>0</v>
      </c>
      <c r="M46" s="140">
        <v>0</v>
      </c>
      <c r="N46" s="140">
        <v>0</v>
      </c>
      <c r="O46" s="140">
        <v>0</v>
      </c>
      <c r="P46" s="140">
        <v>0</v>
      </c>
      <c r="Q46" s="140">
        <v>0</v>
      </c>
      <c r="R46" s="140">
        <v>0</v>
      </c>
      <c r="S46" s="140">
        <v>0</v>
      </c>
      <c r="T46" s="148">
        <v>0</v>
      </c>
      <c r="U46" s="148">
        <v>0</v>
      </c>
      <c r="V46" s="140">
        <v>0</v>
      </c>
      <c r="W46" s="140">
        <v>0</v>
      </c>
      <c r="X46" s="140">
        <v>0</v>
      </c>
      <c r="Y46" s="140">
        <v>0</v>
      </c>
      <c r="Z46" s="140">
        <v>0</v>
      </c>
      <c r="AA46" s="140">
        <v>0</v>
      </c>
      <c r="AB46" s="140">
        <v>0</v>
      </c>
      <c r="AC46" s="158"/>
    </row>
    <row r="47" spans="1:29" s="136" customFormat="1" ht="13.5">
      <c r="A47" s="165" t="s">
        <v>251</v>
      </c>
      <c r="B47" s="140"/>
      <c r="C47" s="140"/>
      <c r="D47" s="140"/>
      <c r="E47" s="140"/>
      <c r="F47" s="140"/>
      <c r="G47" s="140"/>
      <c r="H47" s="140"/>
      <c r="I47" s="140"/>
      <c r="J47" s="140"/>
      <c r="K47" s="140"/>
      <c r="L47" s="140">
        <v>0</v>
      </c>
      <c r="M47" s="140">
        <v>0</v>
      </c>
      <c r="N47" s="140">
        <v>7.83</v>
      </c>
      <c r="O47" s="140">
        <v>226</v>
      </c>
      <c r="P47" s="140">
        <v>402.864</v>
      </c>
      <c r="Q47" s="140">
        <v>-2443.03</v>
      </c>
      <c r="R47" s="140">
        <v>-0.0009073250996893651</v>
      </c>
      <c r="S47" s="140">
        <v>69.68767127626154</v>
      </c>
      <c r="T47" s="140">
        <v>81541</v>
      </c>
      <c r="U47" s="140">
        <v>23634</v>
      </c>
      <c r="V47" s="140">
        <v>59619.093</v>
      </c>
      <c r="W47" s="140">
        <v>-6360.261</v>
      </c>
      <c r="X47" s="140">
        <v>-5163.56</v>
      </c>
      <c r="Y47" s="140">
        <v>214858.66</v>
      </c>
      <c r="Z47" s="140">
        <v>95438.391</v>
      </c>
      <c r="AA47" s="140">
        <v>7324.841</v>
      </c>
      <c r="AB47" s="140">
        <v>271771.457</v>
      </c>
      <c r="AC47" s="158"/>
    </row>
    <row r="48" spans="1:29" ht="13.5">
      <c r="A48" s="165" t="s">
        <v>201</v>
      </c>
      <c r="B48" s="140">
        <v>12682</v>
      </c>
      <c r="C48" s="140">
        <v>7863</v>
      </c>
      <c r="D48" s="140">
        <v>126</v>
      </c>
      <c r="E48" s="140">
        <v>727</v>
      </c>
      <c r="F48" s="140">
        <v>30817</v>
      </c>
      <c r="G48" s="140">
        <v>-17489</v>
      </c>
      <c r="H48" s="140">
        <v>54162</v>
      </c>
      <c r="I48" s="140">
        <v>-32860</v>
      </c>
      <c r="J48" s="140">
        <v>-5084</v>
      </c>
      <c r="K48" s="140">
        <v>5510</v>
      </c>
      <c r="L48" s="140">
        <v>15481</v>
      </c>
      <c r="M48" s="140">
        <v>95625</v>
      </c>
      <c r="N48" s="140">
        <v>157387.162</v>
      </c>
      <c r="O48" s="140">
        <v>-59751</v>
      </c>
      <c r="P48" s="140">
        <v>-29573.459000000003</v>
      </c>
      <c r="Q48" s="140">
        <v>160680.46</v>
      </c>
      <c r="R48" s="140">
        <v>-23983.274370999614</v>
      </c>
      <c r="S48" s="140">
        <v>70611.96059220243</v>
      </c>
      <c r="T48" s="140">
        <v>-22341.328999999994</v>
      </c>
      <c r="U48" s="140">
        <v>-30466.594999999998</v>
      </c>
      <c r="V48" s="140">
        <v>194809.08099999998</v>
      </c>
      <c r="W48" s="140">
        <v>-149385.62800000003</v>
      </c>
      <c r="X48" s="140">
        <v>-22572.175</v>
      </c>
      <c r="Y48" s="140">
        <v>-21421.536999999997</v>
      </c>
      <c r="Z48" s="140">
        <v>240474.12899999996</v>
      </c>
      <c r="AA48" s="140">
        <v>-166416.19099999996</v>
      </c>
      <c r="AB48" s="140">
        <v>-51649.768000000004</v>
      </c>
      <c r="AC48" s="158"/>
    </row>
    <row r="49" spans="1:29" s="136" customFormat="1" ht="13.5">
      <c r="A49" s="139" t="s">
        <v>205</v>
      </c>
      <c r="B49" s="140"/>
      <c r="C49" s="140"/>
      <c r="D49" s="140"/>
      <c r="E49" s="140"/>
      <c r="F49" s="140"/>
      <c r="G49" s="140"/>
      <c r="H49" s="140"/>
      <c r="I49" s="140"/>
      <c r="J49" s="140"/>
      <c r="K49" s="140">
        <v>0</v>
      </c>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c r="AC49" s="158"/>
    </row>
    <row r="50" spans="1:29" ht="13.5">
      <c r="A50" s="139" t="s">
        <v>206</v>
      </c>
      <c r="B50" s="140">
        <v>12682</v>
      </c>
      <c r="C50" s="140">
        <v>7863</v>
      </c>
      <c r="D50" s="140">
        <v>126</v>
      </c>
      <c r="E50" s="140">
        <v>727</v>
      </c>
      <c r="F50" s="140">
        <v>30817</v>
      </c>
      <c r="G50" s="140">
        <v>-17489</v>
      </c>
      <c r="H50" s="140">
        <v>54162</v>
      </c>
      <c r="I50" s="140">
        <v>-32860</v>
      </c>
      <c r="J50" s="140">
        <v>-5084</v>
      </c>
      <c r="K50" s="140">
        <v>5510</v>
      </c>
      <c r="L50" s="140">
        <v>15481</v>
      </c>
      <c r="M50" s="140">
        <v>95625</v>
      </c>
      <c r="N50" s="140">
        <v>157387.162</v>
      </c>
      <c r="O50" s="140">
        <v>-59751</v>
      </c>
      <c r="P50" s="140">
        <v>-29573.459000000003</v>
      </c>
      <c r="Q50" s="140">
        <v>160680.46</v>
      </c>
      <c r="R50" s="140">
        <v>-23983.274370999614</v>
      </c>
      <c r="S50" s="140">
        <v>70611.96059220243</v>
      </c>
      <c r="T50" s="140">
        <v>-22341.328999999994</v>
      </c>
      <c r="U50" s="140">
        <v>-30466.594999999998</v>
      </c>
      <c r="V50" s="140">
        <v>194809.08099999998</v>
      </c>
      <c r="W50" s="140">
        <v>-149385.62800000003</v>
      </c>
      <c r="X50" s="140">
        <v>-22572.175</v>
      </c>
      <c r="Y50" s="140">
        <v>-21421.536999999997</v>
      </c>
      <c r="Z50" s="140">
        <v>240474.12899999996</v>
      </c>
      <c r="AA50" s="140">
        <v>-166416.19099999996</v>
      </c>
      <c r="AB50" s="140">
        <v>-51649.768000000004</v>
      </c>
      <c r="AC50" s="158"/>
    </row>
    <row r="51" spans="1:29" s="145" customFormat="1" ht="13.5">
      <c r="A51" s="143" t="s">
        <v>192</v>
      </c>
      <c r="B51" s="144">
        <v>0</v>
      </c>
      <c r="C51" s="144">
        <v>0</v>
      </c>
      <c r="D51" s="144">
        <v>0</v>
      </c>
      <c r="E51" s="144">
        <v>0</v>
      </c>
      <c r="F51" s="144">
        <v>0</v>
      </c>
      <c r="G51" s="144">
        <v>0</v>
      </c>
      <c r="H51" s="144">
        <v>0</v>
      </c>
      <c r="I51" s="144">
        <v>0</v>
      </c>
      <c r="J51" s="144">
        <v>0</v>
      </c>
      <c r="K51" s="144">
        <v>-1</v>
      </c>
      <c r="L51" s="144">
        <v>0.16600000000107684</v>
      </c>
      <c r="M51" s="144">
        <v>0</v>
      </c>
      <c r="N51" s="144">
        <v>-0.21099999999569263</v>
      </c>
      <c r="O51" s="144">
        <v>0</v>
      </c>
      <c r="P51" s="144">
        <v>-0.40799999989394564</v>
      </c>
      <c r="Q51" s="144">
        <v>0.04106904899890651</v>
      </c>
      <c r="R51" s="144">
        <v>104.72176439517352</v>
      </c>
      <c r="S51" s="144">
        <v>-27.08537503896514</v>
      </c>
      <c r="T51" s="144">
        <v>0.16900000009087535</v>
      </c>
      <c r="U51" s="144">
        <v>-0.6599999999307329</v>
      </c>
      <c r="V51" s="144">
        <v>-0.0010000001057051122</v>
      </c>
      <c r="W51" s="144">
        <v>0.05000000027939677</v>
      </c>
      <c r="X51" s="144">
        <v>0.3062280000085593</v>
      </c>
      <c r="Y51" s="144">
        <v>-0.2650000000498949</v>
      </c>
      <c r="Z51" s="144">
        <v>0.49800000060349703</v>
      </c>
      <c r="AA51" s="144">
        <v>-0.42899999994551763</v>
      </c>
      <c r="AB51" s="144">
        <v>0.0020000005897600204</v>
      </c>
      <c r="AC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7.28125" style="140" bestFit="1" customWidth="1"/>
    <col min="3" max="5" width="7.28125" style="153" bestFit="1" customWidth="1"/>
    <col min="6" max="6" width="6.8515625" style="153" bestFit="1" customWidth="1"/>
    <col min="7" max="7" width="8.57421875" style="140" bestFit="1" customWidth="1"/>
    <col min="8" max="11" width="6.8515625" style="153" bestFit="1" customWidth="1"/>
    <col min="12" max="20" width="7.28125" style="148" bestFit="1" customWidth="1"/>
    <col min="21" max="21" width="7.8515625" style="148" bestFit="1" customWidth="1"/>
    <col min="22" max="22" width="6.8515625" style="127" bestFit="1" customWidth="1"/>
    <col min="23" max="25" width="7.8515625" style="127" bestFit="1" customWidth="1"/>
    <col min="26" max="26" width="7.28125" style="127" bestFit="1" customWidth="1"/>
    <col min="27" max="28" width="7.8515625" style="127" bestFit="1" customWidth="1"/>
    <col min="29" max="16384" width="9.140625" style="127" customWidth="1"/>
  </cols>
  <sheetData>
    <row r="1" spans="1:21" ht="15">
      <c r="A1" s="177" t="s">
        <v>238</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9" ht="13.5">
      <c r="A5" s="133" t="s">
        <v>232</v>
      </c>
      <c r="B5" s="134">
        <v>-147749</v>
      </c>
      <c r="C5" s="134">
        <v>-116154</v>
      </c>
      <c r="D5" s="134">
        <v>-156527</v>
      </c>
      <c r="E5" s="134">
        <v>-142988</v>
      </c>
      <c r="F5" s="134">
        <v>-61950</v>
      </c>
      <c r="G5" s="134">
        <v>-31676</v>
      </c>
      <c r="H5" s="134">
        <v>29459</v>
      </c>
      <c r="I5" s="134">
        <v>-28843</v>
      </c>
      <c r="J5" s="134">
        <v>-9960</v>
      </c>
      <c r="K5" s="134">
        <v>-74043</v>
      </c>
      <c r="L5" s="134">
        <v>-233268.6707599999</v>
      </c>
      <c r="M5" s="134">
        <v>-222677.22575999994</v>
      </c>
      <c r="N5" s="134">
        <v>-235023.93999999994</v>
      </c>
      <c r="O5" s="134">
        <v>-312878.42999999993</v>
      </c>
      <c r="P5" s="134">
        <v>-362420.8800000002</v>
      </c>
      <c r="Q5" s="134">
        <v>-342010.9042959999</v>
      </c>
      <c r="R5" s="134">
        <v>-372875.35848000005</v>
      </c>
      <c r="S5" s="134">
        <v>-101729.19499999995</v>
      </c>
      <c r="T5" s="134">
        <v>4400.739995999902</v>
      </c>
      <c r="U5" s="134">
        <v>-27506.36500000028</v>
      </c>
      <c r="V5" s="134">
        <v>20644.472</v>
      </c>
      <c r="W5" s="134">
        <v>216779.97720000008</v>
      </c>
      <c r="X5" s="134">
        <v>-350702.934628</v>
      </c>
      <c r="Y5" s="134">
        <v>-196100.87287999992</v>
      </c>
      <c r="Z5" s="134">
        <v>-382891.7259408999</v>
      </c>
      <c r="AA5" s="134">
        <v>-17522.501798500074</v>
      </c>
      <c r="AB5" s="134">
        <v>58344.66985562502</v>
      </c>
      <c r="AC5" s="158"/>
    </row>
    <row r="6" spans="1:29" ht="13.5">
      <c r="A6" s="164" t="s">
        <v>180</v>
      </c>
      <c r="B6" s="126">
        <v>91591</v>
      </c>
      <c r="C6" s="126">
        <v>59052</v>
      </c>
      <c r="D6" s="126">
        <v>67182</v>
      </c>
      <c r="E6" s="126">
        <v>38009</v>
      </c>
      <c r="F6" s="126">
        <v>52505</v>
      </c>
      <c r="G6" s="126">
        <v>35356</v>
      </c>
      <c r="H6" s="126">
        <v>58088</v>
      </c>
      <c r="I6" s="126">
        <v>46293</v>
      </c>
      <c r="J6" s="126">
        <v>57409</v>
      </c>
      <c r="K6" s="126">
        <v>56165</v>
      </c>
      <c r="L6" s="126">
        <v>256553.59765999997</v>
      </c>
      <c r="M6" s="126">
        <v>392308.45326</v>
      </c>
      <c r="N6" s="126">
        <v>354732.66000000003</v>
      </c>
      <c r="O6" s="126">
        <v>246495.59999999998</v>
      </c>
      <c r="P6" s="126">
        <v>291273.84</v>
      </c>
      <c r="Q6" s="126">
        <v>320803.354424</v>
      </c>
      <c r="R6" s="126">
        <v>398602.43071</v>
      </c>
      <c r="S6" s="126">
        <v>397932.08</v>
      </c>
      <c r="T6" s="126">
        <v>387991.9032</v>
      </c>
      <c r="U6" s="126">
        <v>476371.867</v>
      </c>
      <c r="V6" s="126">
        <v>469964.704</v>
      </c>
      <c r="W6" s="126">
        <v>617059.0696</v>
      </c>
      <c r="X6" s="126">
        <v>868962.1106712001</v>
      </c>
      <c r="Y6" s="126">
        <v>797869.8509512501</v>
      </c>
      <c r="Z6" s="126">
        <v>468196.12652725005</v>
      </c>
      <c r="AA6" s="126">
        <v>662254.8205611</v>
      </c>
      <c r="AB6" s="126">
        <v>702460.8004860249</v>
      </c>
      <c r="AC6" s="158"/>
    </row>
    <row r="7" spans="1:29" ht="13.5">
      <c r="A7" s="164" t="s">
        <v>181</v>
      </c>
      <c r="B7" s="126">
        <v>31515</v>
      </c>
      <c r="C7" s="126">
        <v>33288</v>
      </c>
      <c r="D7" s="126">
        <v>35517</v>
      </c>
      <c r="E7" s="126">
        <v>29343</v>
      </c>
      <c r="F7" s="126">
        <v>28644</v>
      </c>
      <c r="G7" s="126">
        <v>29420</v>
      </c>
      <c r="H7" s="126">
        <v>22983</v>
      </c>
      <c r="I7" s="126">
        <v>32997</v>
      </c>
      <c r="J7" s="126">
        <v>30611</v>
      </c>
      <c r="K7" s="126">
        <v>30480</v>
      </c>
      <c r="L7" s="126">
        <v>50847.62926</v>
      </c>
      <c r="M7" s="126">
        <v>141075.42935999998</v>
      </c>
      <c r="N7" s="126">
        <v>153034.2</v>
      </c>
      <c r="O7" s="126">
        <v>152134.65</v>
      </c>
      <c r="P7" s="126">
        <v>229920.32000000004</v>
      </c>
      <c r="Q7" s="126">
        <v>230781.60051039996</v>
      </c>
      <c r="R7" s="126">
        <v>217890.73567999998</v>
      </c>
      <c r="S7" s="126">
        <v>285025.92</v>
      </c>
      <c r="T7" s="126">
        <v>223169.92674000002</v>
      </c>
      <c r="U7" s="126">
        <v>241111.14700000003</v>
      </c>
      <c r="V7" s="126">
        <v>318874.752</v>
      </c>
      <c r="W7" s="126">
        <v>190535.9284</v>
      </c>
      <c r="X7" s="126">
        <v>524372.6744824001</v>
      </c>
      <c r="Y7" s="126">
        <v>527009.17924</v>
      </c>
      <c r="Z7" s="126">
        <v>357499.42818225</v>
      </c>
      <c r="AA7" s="126">
        <v>306137.89561029995</v>
      </c>
      <c r="AB7" s="126">
        <v>446128.01060920005</v>
      </c>
      <c r="AC7" s="158"/>
    </row>
    <row r="8" spans="1:29" ht="13.5">
      <c r="A8" s="164" t="s">
        <v>231</v>
      </c>
      <c r="B8" s="126">
        <v>60076</v>
      </c>
      <c r="C8" s="126">
        <v>25764</v>
      </c>
      <c r="D8" s="126">
        <v>31665</v>
      </c>
      <c r="E8" s="126">
        <v>8666</v>
      </c>
      <c r="F8" s="126">
        <v>23861</v>
      </c>
      <c r="G8" s="126">
        <v>5936</v>
      </c>
      <c r="H8" s="126">
        <v>35105</v>
      </c>
      <c r="I8" s="126">
        <v>13296</v>
      </c>
      <c r="J8" s="126">
        <v>26798</v>
      </c>
      <c r="K8" s="126">
        <v>25685</v>
      </c>
      <c r="L8" s="126">
        <v>205705.96839999995</v>
      </c>
      <c r="M8" s="126">
        <v>251233.0239</v>
      </c>
      <c r="N8" s="126">
        <v>201698.46000000002</v>
      </c>
      <c r="O8" s="126">
        <v>94360.94999999998</v>
      </c>
      <c r="P8" s="126">
        <v>61353.51999999999</v>
      </c>
      <c r="Q8" s="126">
        <v>90021.75391360006</v>
      </c>
      <c r="R8" s="126">
        <v>180711.69503</v>
      </c>
      <c r="S8" s="126">
        <v>112906.16000000003</v>
      </c>
      <c r="T8" s="126">
        <v>164821.97645999998</v>
      </c>
      <c r="U8" s="126">
        <v>235260.72</v>
      </c>
      <c r="V8" s="126">
        <v>151089.95200000005</v>
      </c>
      <c r="W8" s="126">
        <v>426523.1412000001</v>
      </c>
      <c r="X8" s="126">
        <v>344589.4361888</v>
      </c>
      <c r="Y8" s="126">
        <v>270860.6717112501</v>
      </c>
      <c r="Z8" s="126">
        <v>110696.69834500004</v>
      </c>
      <c r="AA8" s="126">
        <v>356116.9249508001</v>
      </c>
      <c r="AB8" s="126">
        <v>256332.78987682489</v>
      </c>
      <c r="AC8" s="158"/>
    </row>
    <row r="9" spans="1:29"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58"/>
    </row>
    <row r="10" spans="1:29"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58"/>
    </row>
    <row r="11" spans="1:29" ht="13.5">
      <c r="A11" s="136" t="s">
        <v>183</v>
      </c>
      <c r="B11" s="134">
        <v>239340</v>
      </c>
      <c r="C11" s="134">
        <v>175206</v>
      </c>
      <c r="D11" s="134">
        <v>223709</v>
      </c>
      <c r="E11" s="134">
        <v>180997</v>
      </c>
      <c r="F11" s="134">
        <v>114455</v>
      </c>
      <c r="G11" s="134">
        <v>67032</v>
      </c>
      <c r="H11" s="134">
        <v>28629</v>
      </c>
      <c r="I11" s="134">
        <v>75136</v>
      </c>
      <c r="J11" s="134">
        <v>67369</v>
      </c>
      <c r="K11" s="134">
        <v>130208</v>
      </c>
      <c r="L11" s="134">
        <v>489822.26841999986</v>
      </c>
      <c r="M11" s="134">
        <v>614985.6790199999</v>
      </c>
      <c r="N11" s="134">
        <v>589756.6</v>
      </c>
      <c r="O11" s="134">
        <v>559374.0299999999</v>
      </c>
      <c r="P11" s="134">
        <v>653694.7200000002</v>
      </c>
      <c r="Q11" s="134">
        <v>662814.2587199999</v>
      </c>
      <c r="R11" s="134">
        <v>771477.78919</v>
      </c>
      <c r="S11" s="134">
        <v>499661.27499999997</v>
      </c>
      <c r="T11" s="134">
        <v>383591.1632040001</v>
      </c>
      <c r="U11" s="134">
        <v>503878.2320000003</v>
      </c>
      <c r="V11" s="134">
        <v>449320.032</v>
      </c>
      <c r="W11" s="134">
        <v>400279.09239999996</v>
      </c>
      <c r="X11" s="134">
        <v>1219665.0452992</v>
      </c>
      <c r="Y11" s="134">
        <v>993970.72383125</v>
      </c>
      <c r="Z11" s="134">
        <v>851087.85246815</v>
      </c>
      <c r="AA11" s="134">
        <v>679777.3223596001</v>
      </c>
      <c r="AB11" s="134">
        <v>644116.1306303999</v>
      </c>
      <c r="AC11" s="158"/>
    </row>
    <row r="12" spans="1:29" ht="13.5">
      <c r="A12" s="164" t="s">
        <v>184</v>
      </c>
      <c r="B12" s="126">
        <v>220126</v>
      </c>
      <c r="C12" s="126">
        <v>154561</v>
      </c>
      <c r="D12" s="126">
        <v>189751</v>
      </c>
      <c r="E12" s="126">
        <v>180398</v>
      </c>
      <c r="F12" s="126">
        <v>91137</v>
      </c>
      <c r="G12" s="126">
        <v>64128</v>
      </c>
      <c r="H12" s="126">
        <v>13479</v>
      </c>
      <c r="I12" s="126">
        <v>67380</v>
      </c>
      <c r="J12" s="126">
        <v>56422</v>
      </c>
      <c r="K12" s="126">
        <v>115265</v>
      </c>
      <c r="L12" s="126">
        <v>360132.8418999999</v>
      </c>
      <c r="M12" s="126">
        <v>412150.45332</v>
      </c>
      <c r="N12" s="126">
        <v>482441.55999999994</v>
      </c>
      <c r="O12" s="126">
        <v>409590.8999999999</v>
      </c>
      <c r="P12" s="126">
        <v>606782.4000000001</v>
      </c>
      <c r="Q12" s="126">
        <v>598331.3372304</v>
      </c>
      <c r="R12" s="126">
        <v>548232.32967</v>
      </c>
      <c r="S12" s="126">
        <v>456988.52499999997</v>
      </c>
      <c r="T12" s="126">
        <v>231808.85183200007</v>
      </c>
      <c r="U12" s="126">
        <v>279257.16700000025</v>
      </c>
      <c r="V12" s="126">
        <v>386947.00800000003</v>
      </c>
      <c r="W12" s="126">
        <v>218444.96559999997</v>
      </c>
      <c r="X12" s="126">
        <v>533927.226664</v>
      </c>
      <c r="Y12" s="126">
        <v>614981.278965</v>
      </c>
      <c r="Z12" s="126">
        <v>487227.60121804994</v>
      </c>
      <c r="AA12" s="126">
        <v>552175.0584591001</v>
      </c>
      <c r="AB12" s="126">
        <v>440929.41556759994</v>
      </c>
      <c r="AC12" s="158"/>
    </row>
    <row r="13" spans="1:29" ht="13.5">
      <c r="A13" s="164" t="s">
        <v>185</v>
      </c>
      <c r="B13" s="126">
        <v>19214</v>
      </c>
      <c r="C13" s="126">
        <v>20645</v>
      </c>
      <c r="D13" s="126">
        <v>33958</v>
      </c>
      <c r="E13" s="126">
        <v>599</v>
      </c>
      <c r="F13" s="126">
        <v>23318</v>
      </c>
      <c r="G13" s="126">
        <v>2904</v>
      </c>
      <c r="H13" s="126">
        <v>15150</v>
      </c>
      <c r="I13" s="126">
        <v>7756</v>
      </c>
      <c r="J13" s="126">
        <v>10947</v>
      </c>
      <c r="K13" s="126">
        <v>14943</v>
      </c>
      <c r="L13" s="126">
        <v>129689.42652</v>
      </c>
      <c r="M13" s="126">
        <v>202835.2257</v>
      </c>
      <c r="N13" s="126">
        <v>107315.04</v>
      </c>
      <c r="O13" s="126">
        <v>149783.12999999998</v>
      </c>
      <c r="P13" s="126">
        <v>46912.32000000001</v>
      </c>
      <c r="Q13" s="126">
        <v>64482.9214896</v>
      </c>
      <c r="R13" s="126">
        <v>223245.45952</v>
      </c>
      <c r="S13" s="126">
        <v>42672.75</v>
      </c>
      <c r="T13" s="126">
        <v>151782.31137200003</v>
      </c>
      <c r="U13" s="126">
        <v>224621.06500000003</v>
      </c>
      <c r="V13" s="126">
        <v>62373.02399999999</v>
      </c>
      <c r="W13" s="126">
        <v>181834.12679999997</v>
      </c>
      <c r="X13" s="126">
        <v>685737.8186352002</v>
      </c>
      <c r="Y13" s="126">
        <v>378989.44486625004</v>
      </c>
      <c r="Z13" s="126">
        <v>363860.2512501001</v>
      </c>
      <c r="AA13" s="126">
        <v>127602.26390050008</v>
      </c>
      <c r="AB13" s="126">
        <v>203186.71506279995</v>
      </c>
      <c r="AC13" s="158"/>
    </row>
    <row r="14" spans="1:29" s="136" customFormat="1" ht="13.5">
      <c r="A14" s="137" t="s">
        <v>207</v>
      </c>
      <c r="B14" s="134">
        <v>-147239</v>
      </c>
      <c r="C14" s="134">
        <v>-107700</v>
      </c>
      <c r="D14" s="134">
        <v>-150125</v>
      </c>
      <c r="E14" s="134">
        <v>-115953</v>
      </c>
      <c r="F14" s="134">
        <v>-60863</v>
      </c>
      <c r="G14" s="134">
        <v>-15161</v>
      </c>
      <c r="H14" s="134">
        <v>45327</v>
      </c>
      <c r="I14" s="134">
        <v>1383</v>
      </c>
      <c r="J14" s="134">
        <v>31086</v>
      </c>
      <c r="K14" s="134">
        <v>-58227</v>
      </c>
      <c r="L14" s="134">
        <v>-233269.60134</v>
      </c>
      <c r="M14" s="134">
        <v>-222677.17714316357</v>
      </c>
      <c r="N14" s="134">
        <v>-235024.2890000001</v>
      </c>
      <c r="O14" s="134">
        <v>-312878.18615600007</v>
      </c>
      <c r="P14" s="134">
        <v>-362421.0526259999</v>
      </c>
      <c r="Q14" s="134">
        <v>-342106.1788531592</v>
      </c>
      <c r="R14" s="134">
        <v>-372876.0417810003</v>
      </c>
      <c r="S14" s="134">
        <v>-101671.4637254352</v>
      </c>
      <c r="T14" s="134">
        <v>4401.161193999869</v>
      </c>
      <c r="U14" s="134">
        <v>-27506.44684599992</v>
      </c>
      <c r="V14" s="134">
        <v>20644.42484500009</v>
      </c>
      <c r="W14" s="134">
        <v>216780.260356994</v>
      </c>
      <c r="X14" s="134">
        <v>-350702.8810953186</v>
      </c>
      <c r="Y14" s="134">
        <v>-196100.7124825206</v>
      </c>
      <c r="Z14" s="134">
        <v>-382892.2072545474</v>
      </c>
      <c r="AA14" s="134">
        <v>-17522.50179850054</v>
      </c>
      <c r="AB14" s="134">
        <v>58344.444443545304</v>
      </c>
      <c r="AC14" s="158"/>
    </row>
    <row r="15" spans="1:29" ht="13.5">
      <c r="A15" s="137" t="s">
        <v>209</v>
      </c>
      <c r="B15" s="138">
        <v>90612</v>
      </c>
      <c r="C15" s="138">
        <v>71911</v>
      </c>
      <c r="D15" s="138">
        <v>23434</v>
      </c>
      <c r="E15" s="138">
        <v>54036</v>
      </c>
      <c r="F15" s="138">
        <v>21919</v>
      </c>
      <c r="G15" s="138">
        <v>31874</v>
      </c>
      <c r="H15" s="138">
        <v>47727</v>
      </c>
      <c r="I15" s="138">
        <v>15858</v>
      </c>
      <c r="J15" s="138">
        <v>63306</v>
      </c>
      <c r="K15" s="138">
        <v>46763</v>
      </c>
      <c r="L15" s="138">
        <v>205484.79167999997</v>
      </c>
      <c r="M15" s="138">
        <v>229586.96296849998</v>
      </c>
      <c r="N15" s="138">
        <v>362764.73</v>
      </c>
      <c r="O15" s="138">
        <v>499706.226812</v>
      </c>
      <c r="P15" s="138">
        <v>264883.5212770001</v>
      </c>
      <c r="Q15" s="138">
        <v>524904.8586260409</v>
      </c>
      <c r="R15" s="138">
        <v>183316.2944739998</v>
      </c>
      <c r="S15" s="138">
        <v>538313.032714565</v>
      </c>
      <c r="T15" s="138">
        <v>172925.8631999999</v>
      </c>
      <c r="U15" s="138">
        <v>1030037.2723120002</v>
      </c>
      <c r="V15" s="138">
        <v>440280.63608599995</v>
      </c>
      <c r="W15" s="138">
        <v>1028276.2361617557</v>
      </c>
      <c r="X15" s="138">
        <v>1730006.0352280876</v>
      </c>
      <c r="Y15" s="138">
        <v>1468998.5284886258</v>
      </c>
      <c r="Z15" s="138">
        <v>605190.7384408739</v>
      </c>
      <c r="AA15" s="138">
        <v>1246005.8649732615</v>
      </c>
      <c r="AB15" s="138">
        <v>2017544.971831407</v>
      </c>
      <c r="AC15" s="158"/>
    </row>
    <row r="16" spans="1:29"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58"/>
    </row>
    <row r="17" spans="1:29" s="136" customFormat="1" ht="13.5">
      <c r="A17" s="165" t="s">
        <v>187</v>
      </c>
      <c r="B17" s="141">
        <v>31531</v>
      </c>
      <c r="C17" s="141">
        <v>12321</v>
      </c>
      <c r="D17" s="141">
        <v>18047</v>
      </c>
      <c r="E17" s="141">
        <v>-731</v>
      </c>
      <c r="F17" s="141">
        <v>4300</v>
      </c>
      <c r="G17" s="141">
        <v>1910</v>
      </c>
      <c r="H17" s="141">
        <v>16074</v>
      </c>
      <c r="I17" s="141">
        <v>18657</v>
      </c>
      <c r="J17" s="141">
        <v>13108</v>
      </c>
      <c r="K17" s="141">
        <v>12802</v>
      </c>
      <c r="L17" s="141">
        <v>137804.54559999998</v>
      </c>
      <c r="M17" s="141">
        <v>72828.19459999999</v>
      </c>
      <c r="N17" s="141">
        <v>235297.396</v>
      </c>
      <c r="O17" s="141">
        <v>233103.859812</v>
      </c>
      <c r="P17" s="141">
        <v>-2904.235723</v>
      </c>
      <c r="Q17" s="141">
        <v>203950.46721004095</v>
      </c>
      <c r="R17" s="141">
        <v>232597.35077399976</v>
      </c>
      <c r="S17" s="141">
        <v>180461.51249999995</v>
      </c>
      <c r="T17" s="141">
        <v>401495.90292799997</v>
      </c>
      <c r="U17" s="141">
        <v>291432.131312</v>
      </c>
      <c r="V17" s="141">
        <v>376539.27208599995</v>
      </c>
      <c r="W17" s="141">
        <v>-81734.20484199996</v>
      </c>
      <c r="X17" s="141">
        <v>370743.4298564</v>
      </c>
      <c r="Y17" s="141">
        <v>222844.34385874966</v>
      </c>
      <c r="Z17" s="141">
        <v>11013.084663299946</v>
      </c>
      <c r="AA17" s="141">
        <v>739947.1479113578</v>
      </c>
      <c r="AB17" s="141">
        <v>958591.5757061266</v>
      </c>
      <c r="AC17" s="158"/>
    </row>
    <row r="18" spans="1:29" s="136" customFormat="1" ht="13.5">
      <c r="A18" s="139" t="s">
        <v>193</v>
      </c>
      <c r="B18" s="140">
        <v>718</v>
      </c>
      <c r="C18" s="140">
        <v>718</v>
      </c>
      <c r="D18" s="140">
        <v>718</v>
      </c>
      <c r="E18" s="140">
        <v>718</v>
      </c>
      <c r="F18" s="140">
        <v>718</v>
      </c>
      <c r="G18" s="140">
        <v>718</v>
      </c>
      <c r="H18" s="140">
        <v>718</v>
      </c>
      <c r="I18" s="140">
        <v>718</v>
      </c>
      <c r="J18" s="140">
        <v>718</v>
      </c>
      <c r="K18" s="140">
        <v>718</v>
      </c>
      <c r="L18" s="140">
        <v>2457.02906</v>
      </c>
      <c r="M18" s="140">
        <v>813.9394199999999</v>
      </c>
      <c r="N18" s="140">
        <v>2067.1800000000003</v>
      </c>
      <c r="O18" s="140">
        <v>919.0799999999999</v>
      </c>
      <c r="P18" s="140">
        <v>1518.7200000000003</v>
      </c>
      <c r="Q18" s="140">
        <v>428.74870404096</v>
      </c>
      <c r="R18" s="140">
        <v>1457.04417</v>
      </c>
      <c r="S18" s="140">
        <v>3296.9975</v>
      </c>
      <c r="T18" s="140">
        <v>17087.628504</v>
      </c>
      <c r="U18" s="140">
        <v>-14122.398000000001</v>
      </c>
      <c r="V18" s="140">
        <v>-3276</v>
      </c>
      <c r="W18" s="140">
        <v>5776.4132</v>
      </c>
      <c r="X18" s="140">
        <v>-3683.9867128</v>
      </c>
      <c r="Y18" s="140">
        <v>2279.51328625</v>
      </c>
      <c r="Z18" s="140">
        <v>876.31377295</v>
      </c>
      <c r="AA18" s="140">
        <v>-5759.290793100001</v>
      </c>
      <c r="AB18" s="140">
        <v>-1645.9045167</v>
      </c>
      <c r="AC18" s="158"/>
    </row>
    <row r="19" spans="1:29" s="136" customFormat="1" ht="13.5">
      <c r="A19" s="139" t="s">
        <v>194</v>
      </c>
      <c r="B19" s="140">
        <v>30813</v>
      </c>
      <c r="C19" s="140">
        <v>11603</v>
      </c>
      <c r="D19" s="140">
        <v>17329</v>
      </c>
      <c r="E19" s="140">
        <v>-1449</v>
      </c>
      <c r="F19" s="140">
        <v>3582</v>
      </c>
      <c r="G19" s="140">
        <v>1192</v>
      </c>
      <c r="H19" s="140">
        <v>15356</v>
      </c>
      <c r="I19" s="140">
        <v>17939</v>
      </c>
      <c r="J19" s="140">
        <v>12390</v>
      </c>
      <c r="K19" s="140">
        <v>12084</v>
      </c>
      <c r="L19" s="140">
        <v>62445.384999999995</v>
      </c>
      <c r="M19" s="140">
        <v>-1637.7377400000005</v>
      </c>
      <c r="N19" s="140">
        <v>115340.865</v>
      </c>
      <c r="O19" s="140">
        <v>64282.533812</v>
      </c>
      <c r="P19" s="140">
        <v>6836.396528000001</v>
      </c>
      <c r="Q19" s="140">
        <v>115864.39809879998</v>
      </c>
      <c r="R19" s="140">
        <v>195837.18799999982</v>
      </c>
      <c r="S19" s="140">
        <v>123642.63299999999</v>
      </c>
      <c r="T19" s="140">
        <v>288610.844656</v>
      </c>
      <c r="U19" s="140">
        <v>258052.30362199998</v>
      </c>
      <c r="V19" s="140">
        <v>385496.061432</v>
      </c>
      <c r="W19" s="140">
        <v>-215137.58467299998</v>
      </c>
      <c r="X19" s="140">
        <v>236485.9884326</v>
      </c>
      <c r="Y19" s="140">
        <v>136435.9457249998</v>
      </c>
      <c r="Z19" s="140">
        <v>-17330.5301197</v>
      </c>
      <c r="AA19" s="140">
        <v>655407.9741302</v>
      </c>
      <c r="AB19" s="140">
        <v>623489.5386477</v>
      </c>
      <c r="AC19" s="158"/>
    </row>
    <row r="20" spans="1:29" s="136" customFormat="1" ht="13.5">
      <c r="A20" s="139" t="s">
        <v>195</v>
      </c>
      <c r="B20" s="140"/>
      <c r="C20" s="140"/>
      <c r="D20" s="140"/>
      <c r="E20" s="140"/>
      <c r="F20" s="140"/>
      <c r="G20" s="140"/>
      <c r="H20" s="140"/>
      <c r="I20" s="140"/>
      <c r="J20" s="140"/>
      <c r="K20" s="140"/>
      <c r="L20" s="140">
        <v>72902.13153999999</v>
      </c>
      <c r="M20" s="140">
        <v>73651.99291999999</v>
      </c>
      <c r="N20" s="140">
        <v>117889.351</v>
      </c>
      <c r="O20" s="140">
        <v>167902.246</v>
      </c>
      <c r="P20" s="140">
        <v>-11259.352251000002</v>
      </c>
      <c r="Q20" s="140">
        <v>87657.32040720002</v>
      </c>
      <c r="R20" s="140">
        <v>35303.118603999916</v>
      </c>
      <c r="S20" s="140">
        <v>53521.88199999996</v>
      </c>
      <c r="T20" s="140">
        <v>95797.429768</v>
      </c>
      <c r="U20" s="140">
        <v>47502.22569000001</v>
      </c>
      <c r="V20" s="140">
        <v>-5680.789346000058</v>
      </c>
      <c r="W20" s="140">
        <v>127626.966631</v>
      </c>
      <c r="X20" s="140">
        <v>137941.4281366</v>
      </c>
      <c r="Y20" s="140">
        <v>84128.88484749988</v>
      </c>
      <c r="Z20" s="140">
        <v>27467.301010049945</v>
      </c>
      <c r="AA20" s="140">
        <v>90298.46457425784</v>
      </c>
      <c r="AB20" s="140">
        <v>336747.94157512655</v>
      </c>
      <c r="AC20" s="158"/>
    </row>
    <row r="21" spans="1:29" s="136" customFormat="1" ht="13.5">
      <c r="A21" s="165" t="s">
        <v>233</v>
      </c>
      <c r="B21" s="140">
        <v>1114</v>
      </c>
      <c r="C21" s="140">
        <v>1076</v>
      </c>
      <c r="D21" s="140">
        <v>-379</v>
      </c>
      <c r="E21" s="140">
        <v>-286</v>
      </c>
      <c r="F21" s="140">
        <v>2291</v>
      </c>
      <c r="G21" s="140">
        <v>1166</v>
      </c>
      <c r="H21" s="140">
        <v>3144</v>
      </c>
      <c r="I21" s="140">
        <v>458</v>
      </c>
      <c r="J21" s="140">
        <v>-1635</v>
      </c>
      <c r="K21" s="140">
        <v>782</v>
      </c>
      <c r="L21" s="140">
        <v>-1477.80264</v>
      </c>
      <c r="M21" s="140">
        <v>-2123.5353199999995</v>
      </c>
      <c r="N21" s="140">
        <v>21204.899</v>
      </c>
      <c r="O21" s="140">
        <v>4074.5790000000015</v>
      </c>
      <c r="P21" s="140">
        <v>8941.851000000002</v>
      </c>
      <c r="Q21" s="140">
        <v>5967.042659200004</v>
      </c>
      <c r="R21" s="140">
        <v>27451.481200000002</v>
      </c>
      <c r="S21" s="140">
        <v>42571.36471456516</v>
      </c>
      <c r="T21" s="140">
        <v>38521.89541600001</v>
      </c>
      <c r="U21" s="140">
        <v>35716.903000000006</v>
      </c>
      <c r="V21" s="140">
        <v>-74389.61</v>
      </c>
      <c r="W21" s="140">
        <v>116638.428177</v>
      </c>
      <c r="X21" s="140">
        <v>63856.6856416</v>
      </c>
      <c r="Y21" s="140">
        <v>58957.7900925</v>
      </c>
      <c r="Z21" s="140">
        <v>41266.261677300005</v>
      </c>
      <c r="AA21" s="140">
        <v>16267.850337699998</v>
      </c>
      <c r="AB21" s="140">
        <v>81731.35147189998</v>
      </c>
      <c r="AC21" s="158"/>
    </row>
    <row r="22" spans="1:29" ht="13.5">
      <c r="A22" s="139" t="s">
        <v>196</v>
      </c>
      <c r="B22" s="140">
        <v>390</v>
      </c>
      <c r="C22" s="140">
        <v>-54</v>
      </c>
      <c r="D22" s="140">
        <v>-215</v>
      </c>
      <c r="E22" s="140"/>
      <c r="F22" s="140"/>
      <c r="G22" s="140">
        <v>47</v>
      </c>
      <c r="H22" s="140">
        <v>-51</v>
      </c>
      <c r="I22" s="140"/>
      <c r="J22" s="140"/>
      <c r="K22" s="140">
        <v>23</v>
      </c>
      <c r="L22" s="140">
        <v>-44.01522</v>
      </c>
      <c r="M22" s="140">
        <v>-492.5250199999999</v>
      </c>
      <c r="N22" s="140">
        <v>6517.557</v>
      </c>
      <c r="O22" s="140">
        <v>-5561.696</v>
      </c>
      <c r="P22" s="140">
        <v>7899.656000000002</v>
      </c>
      <c r="Q22" s="140">
        <v>18917.671967200004</v>
      </c>
      <c r="R22" s="140">
        <v>28549.913</v>
      </c>
      <c r="S22" s="140">
        <v>43373.623499999994</v>
      </c>
      <c r="T22" s="140">
        <v>39481.006760000004</v>
      </c>
      <c r="U22" s="140">
        <v>8534.386</v>
      </c>
      <c r="V22" s="140">
        <v>-75117.45</v>
      </c>
      <c r="W22" s="140">
        <v>118722.1316</v>
      </c>
      <c r="X22" s="140">
        <v>61666.7138096</v>
      </c>
      <c r="Y22" s="140">
        <v>39697.217721249996</v>
      </c>
      <c r="Z22" s="140">
        <v>17724.063060450004</v>
      </c>
      <c r="AA22" s="140">
        <v>-6511.6285983000025</v>
      </c>
      <c r="AB22" s="140">
        <v>99334.21842759999</v>
      </c>
      <c r="AC22" s="158"/>
    </row>
    <row r="23" spans="1:29" ht="13.5">
      <c r="A23" s="139" t="s">
        <v>197</v>
      </c>
      <c r="B23" s="140">
        <v>724</v>
      </c>
      <c r="C23" s="140">
        <v>1130</v>
      </c>
      <c r="D23" s="140">
        <v>-164</v>
      </c>
      <c r="E23" s="140">
        <v>-286</v>
      </c>
      <c r="F23" s="140">
        <v>2291</v>
      </c>
      <c r="G23" s="140">
        <v>1119</v>
      </c>
      <c r="H23" s="140">
        <v>3195</v>
      </c>
      <c r="I23" s="140">
        <v>458</v>
      </c>
      <c r="J23" s="140">
        <v>-1635</v>
      </c>
      <c r="K23" s="140">
        <v>759</v>
      </c>
      <c r="L23" s="140">
        <v>-1433.78742</v>
      </c>
      <c r="M23" s="140">
        <v>-1631.0102999999997</v>
      </c>
      <c r="N23" s="140">
        <v>14687.342</v>
      </c>
      <c r="O23" s="140">
        <v>9636.275000000001</v>
      </c>
      <c r="P23" s="140">
        <v>1042.195</v>
      </c>
      <c r="Q23" s="140">
        <v>-12950.629308</v>
      </c>
      <c r="R23" s="140">
        <v>-1098.4318</v>
      </c>
      <c r="S23" s="140">
        <v>-802.2587854348304</v>
      </c>
      <c r="T23" s="140">
        <v>-959.111344</v>
      </c>
      <c r="U23" s="140">
        <v>27182.517000000003</v>
      </c>
      <c r="V23" s="140">
        <v>727.840000000001</v>
      </c>
      <c r="W23" s="140">
        <v>-2083.703423</v>
      </c>
      <c r="X23" s="140">
        <v>2189.971832</v>
      </c>
      <c r="Y23" s="140">
        <v>19260.57237125</v>
      </c>
      <c r="Z23" s="140">
        <v>23542.19861685</v>
      </c>
      <c r="AA23" s="140">
        <v>22779.478936</v>
      </c>
      <c r="AB23" s="140">
        <v>-17602.866955700007</v>
      </c>
      <c r="AC23" s="158"/>
    </row>
    <row r="24" spans="1:29" ht="13.5">
      <c r="A24" s="165" t="s">
        <v>188</v>
      </c>
      <c r="B24" s="140">
        <v>188</v>
      </c>
      <c r="C24" s="140">
        <v>8579</v>
      </c>
      <c r="D24" s="140">
        <v>6399</v>
      </c>
      <c r="E24" s="140">
        <v>26471</v>
      </c>
      <c r="F24" s="140">
        <v>369</v>
      </c>
      <c r="G24" s="140">
        <v>16750</v>
      </c>
      <c r="H24" s="140">
        <v>14403</v>
      </c>
      <c r="I24" s="140">
        <v>-9740</v>
      </c>
      <c r="J24" s="140">
        <v>41013</v>
      </c>
      <c r="K24" s="140">
        <v>11604</v>
      </c>
      <c r="L24" s="140">
        <v>9047.334719999999</v>
      </c>
      <c r="M24" s="140">
        <v>4411.7173999999995</v>
      </c>
      <c r="N24" s="140">
        <v>10407.7</v>
      </c>
      <c r="O24" s="140">
        <v>2675.83</v>
      </c>
      <c r="P24" s="140">
        <v>11673.226000000002</v>
      </c>
      <c r="Q24" s="140">
        <v>1733.2050991999997</v>
      </c>
      <c r="R24" s="140">
        <v>8175.55094</v>
      </c>
      <c r="S24" s="140">
        <v>-9495.9245</v>
      </c>
      <c r="T24" s="140">
        <v>-8480.264091999998</v>
      </c>
      <c r="U24" s="140">
        <v>271.36300000000006</v>
      </c>
      <c r="V24" s="140">
        <v>2764.5519999999997</v>
      </c>
      <c r="W24" s="140">
        <v>-6785.573599999999</v>
      </c>
      <c r="X24" s="140">
        <v>-3367.6455728</v>
      </c>
      <c r="Y24" s="140">
        <v>9691.509658750001</v>
      </c>
      <c r="Z24" s="140">
        <v>20521.510377500003</v>
      </c>
      <c r="AA24" s="140">
        <v>54758.027632000005</v>
      </c>
      <c r="AB24" s="140">
        <v>25411.4262363</v>
      </c>
      <c r="AC24" s="158"/>
    </row>
    <row r="25" spans="1:29" s="136" customFormat="1" ht="13.5">
      <c r="A25" s="139" t="s">
        <v>196</v>
      </c>
      <c r="B25" s="140"/>
      <c r="C25" s="140"/>
      <c r="D25" s="140"/>
      <c r="E25" s="140"/>
      <c r="F25" s="140"/>
      <c r="G25" s="140"/>
      <c r="H25" s="140"/>
      <c r="I25" s="140"/>
      <c r="J25" s="140"/>
      <c r="K25" s="140"/>
      <c r="L25" s="140">
        <v>8604.517479999999</v>
      </c>
      <c r="M25" s="140">
        <v>2974.45506</v>
      </c>
      <c r="N25" s="140">
        <v>9683.960000000001</v>
      </c>
      <c r="O25" s="140">
        <v>632.3999999999999</v>
      </c>
      <c r="P25" s="140">
        <v>4335.994000000001</v>
      </c>
      <c r="Q25" s="140">
        <v>2963.6233279999997</v>
      </c>
      <c r="R25" s="140">
        <v>2085.125</v>
      </c>
      <c r="S25" s="140">
        <v>1700.9645</v>
      </c>
      <c r="T25" s="140">
        <v>-9150.375735999998</v>
      </c>
      <c r="U25" s="140">
        <v>1354.1280000000002</v>
      </c>
      <c r="V25" s="140">
        <v>2204.3759999999997</v>
      </c>
      <c r="W25" s="140">
        <v>-8109.413599999999</v>
      </c>
      <c r="X25" s="140">
        <v>-6286.9842824</v>
      </c>
      <c r="Y25" s="140">
        <v>5257.942945000001</v>
      </c>
      <c r="Z25" s="140">
        <v>5430.3125841</v>
      </c>
      <c r="AA25" s="140">
        <v>28342.433662800002</v>
      </c>
      <c r="AB25" s="140">
        <v>3039.943472600001</v>
      </c>
      <c r="AC25" s="158"/>
    </row>
    <row r="26" spans="1:29" ht="13.5">
      <c r="A26" s="139" t="s">
        <v>197</v>
      </c>
      <c r="B26" s="140">
        <v>188</v>
      </c>
      <c r="C26" s="140">
        <v>8579</v>
      </c>
      <c r="D26" s="140">
        <v>6399</v>
      </c>
      <c r="E26" s="140">
        <v>26471</v>
      </c>
      <c r="F26" s="140">
        <v>369</v>
      </c>
      <c r="G26" s="140">
        <v>16750</v>
      </c>
      <c r="H26" s="140">
        <v>14403</v>
      </c>
      <c r="I26" s="140">
        <v>-9740</v>
      </c>
      <c r="J26" s="140">
        <v>41013</v>
      </c>
      <c r="K26" s="140">
        <v>11604</v>
      </c>
      <c r="L26" s="140">
        <v>442.81723999999986</v>
      </c>
      <c r="M26" s="140">
        <v>1437.26234</v>
      </c>
      <c r="N26" s="140">
        <v>723.74</v>
      </c>
      <c r="O26" s="140">
        <v>2043.43</v>
      </c>
      <c r="P26" s="140">
        <v>7337.232000000001</v>
      </c>
      <c r="Q26" s="140">
        <v>-1230.4182288</v>
      </c>
      <c r="R26" s="140">
        <v>6090.42594</v>
      </c>
      <c r="S26" s="140">
        <v>-11196.889</v>
      </c>
      <c r="T26" s="140">
        <v>670.1116440000001</v>
      </c>
      <c r="U26" s="140">
        <v>-1082.765</v>
      </c>
      <c r="V26" s="140">
        <v>560.1759999999999</v>
      </c>
      <c r="W26" s="140">
        <v>1323.8400000000001</v>
      </c>
      <c r="X26" s="140">
        <v>2919.3387095999997</v>
      </c>
      <c r="Y26" s="140">
        <v>4433.56671375</v>
      </c>
      <c r="Z26" s="140">
        <v>15091.1977934</v>
      </c>
      <c r="AA26" s="140">
        <v>26415.593969200003</v>
      </c>
      <c r="AB26" s="140">
        <v>22371.4827637</v>
      </c>
      <c r="AC26" s="158"/>
    </row>
    <row r="27" spans="1:29" ht="13.5">
      <c r="A27" s="165" t="s">
        <v>250</v>
      </c>
      <c r="B27" s="140">
        <v>1361</v>
      </c>
      <c r="C27" s="140">
        <v>-337</v>
      </c>
      <c r="D27" s="140">
        <v>-552</v>
      </c>
      <c r="E27" s="140">
        <v>-182</v>
      </c>
      <c r="F27" s="140">
        <v>-26</v>
      </c>
      <c r="G27" s="140">
        <v>918</v>
      </c>
      <c r="H27" s="140">
        <v>-634</v>
      </c>
      <c r="I27" s="140">
        <v>1934</v>
      </c>
      <c r="J27" s="140">
        <v>-1700</v>
      </c>
      <c r="K27" s="140">
        <v>98</v>
      </c>
      <c r="L27" s="140">
        <v>21292.87844</v>
      </c>
      <c r="M27" s="140">
        <v>53227.45308849999</v>
      </c>
      <c r="N27" s="140">
        <v>72588.061</v>
      </c>
      <c r="O27" s="140">
        <v>39638.408</v>
      </c>
      <c r="P27" s="140">
        <v>10411.584000000004</v>
      </c>
      <c r="Q27" s="140">
        <v>52949.9688048</v>
      </c>
      <c r="R27" s="140">
        <v>27411.157270000003</v>
      </c>
      <c r="S27" s="140">
        <v>-2222.188</v>
      </c>
      <c r="T27" s="140">
        <v>57645.871004</v>
      </c>
      <c r="U27" s="140">
        <v>33637.206000000006</v>
      </c>
      <c r="V27" s="140">
        <v>78455.99799999998</v>
      </c>
      <c r="W27" s="140">
        <v>86911.31918524424</v>
      </c>
      <c r="X27" s="140">
        <v>226117.01006769107</v>
      </c>
      <c r="Y27" s="140">
        <v>9285.364358276223</v>
      </c>
      <c r="Z27" s="140">
        <v>13035.872126376995</v>
      </c>
      <c r="AA27" s="140">
        <v>87363.20164581043</v>
      </c>
      <c r="AB27" s="140">
        <v>69775.26664019583</v>
      </c>
      <c r="AC27" s="158"/>
    </row>
    <row r="28" spans="1:29" ht="13.5">
      <c r="A28" s="165" t="s">
        <v>253</v>
      </c>
      <c r="C28" s="140"/>
      <c r="D28" s="140"/>
      <c r="E28" s="140"/>
      <c r="F28" s="140"/>
      <c r="H28" s="140"/>
      <c r="I28" s="140"/>
      <c r="J28" s="140"/>
      <c r="K28" s="140"/>
      <c r="L28" s="140">
        <v>20.906</v>
      </c>
      <c r="M28" s="140">
        <v>2784.049</v>
      </c>
      <c r="N28" s="140">
        <v>10789.833999999999</v>
      </c>
      <c r="O28" s="140">
        <v>4177</v>
      </c>
      <c r="P28" s="140">
        <v>4551.1759999999995</v>
      </c>
      <c r="Q28" s="140">
        <v>9762.513</v>
      </c>
      <c r="R28" s="140">
        <v>9421.743</v>
      </c>
      <c r="S28" s="140">
        <v>5408.108</v>
      </c>
      <c r="T28" s="140">
        <v>6702</v>
      </c>
      <c r="U28" s="140">
        <v>404300</v>
      </c>
      <c r="V28" s="140">
        <v>1795</v>
      </c>
      <c r="W28" s="140">
        <v>23798</v>
      </c>
      <c r="X28" s="140">
        <v>34168.868590000005</v>
      </c>
      <c r="Y28" s="140">
        <v>6571.234935349993</v>
      </c>
      <c r="Z28" s="140">
        <v>12</v>
      </c>
      <c r="AA28" s="140">
        <v>5219.594907999999</v>
      </c>
      <c r="AB28" s="140">
        <v>10330.866030999981</v>
      </c>
      <c r="AC28" s="158"/>
    </row>
    <row r="29" spans="1:29" s="136" customFormat="1" ht="13.5">
      <c r="A29" s="165" t="s">
        <v>251</v>
      </c>
      <c r="B29" s="140"/>
      <c r="C29" s="140"/>
      <c r="D29" s="140"/>
      <c r="E29" s="140"/>
      <c r="F29" s="140"/>
      <c r="G29" s="140"/>
      <c r="H29" s="140"/>
      <c r="I29" s="140"/>
      <c r="J29" s="140"/>
      <c r="K29" s="140"/>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58"/>
    </row>
    <row r="30" spans="1:29" s="136" customFormat="1" ht="13.5">
      <c r="A30" s="165" t="s">
        <v>200</v>
      </c>
      <c r="B30" s="140">
        <v>56418</v>
      </c>
      <c r="C30" s="140">
        <v>50272</v>
      </c>
      <c r="D30" s="140">
        <v>-81</v>
      </c>
      <c r="E30" s="140">
        <v>28764</v>
      </c>
      <c r="F30" s="140">
        <v>14985</v>
      </c>
      <c r="G30" s="140">
        <v>11130</v>
      </c>
      <c r="H30" s="140">
        <v>14740</v>
      </c>
      <c r="I30" s="140">
        <v>4549</v>
      </c>
      <c r="J30" s="140">
        <v>12520</v>
      </c>
      <c r="K30" s="140">
        <v>21477</v>
      </c>
      <c r="L30" s="140">
        <v>38796.92956</v>
      </c>
      <c r="M30" s="140">
        <v>98459.08420000001</v>
      </c>
      <c r="N30" s="140">
        <v>12476.840000000004</v>
      </c>
      <c r="O30" s="140">
        <v>216036.55</v>
      </c>
      <c r="P30" s="140">
        <v>232209.92000000004</v>
      </c>
      <c r="Q30" s="140">
        <v>250541.6618528</v>
      </c>
      <c r="R30" s="140">
        <v>-121740.98871000003</v>
      </c>
      <c r="S30" s="140">
        <v>321590.16</v>
      </c>
      <c r="T30" s="140">
        <v>-322960.027056</v>
      </c>
      <c r="U30" s="140">
        <v>264680.151</v>
      </c>
      <c r="V30" s="140">
        <v>55115.42400000001</v>
      </c>
      <c r="W30" s="140">
        <v>889448.2672415115</v>
      </c>
      <c r="X30" s="140">
        <v>1038487.6866451964</v>
      </c>
      <c r="Y30" s="140">
        <v>1161648.285585</v>
      </c>
      <c r="Z30" s="140">
        <v>519341.581680397</v>
      </c>
      <c r="AA30" s="140">
        <v>342450.0425383933</v>
      </c>
      <c r="AB30" s="140">
        <v>871704.4857458846</v>
      </c>
      <c r="AC30" s="158"/>
    </row>
    <row r="31" spans="1:29" ht="13.5">
      <c r="A31" s="139" t="s">
        <v>198</v>
      </c>
      <c r="C31" s="140"/>
      <c r="D31" s="140"/>
      <c r="E31" s="140"/>
      <c r="F31" s="140"/>
      <c r="H31" s="140"/>
      <c r="I31" s="140"/>
      <c r="J31" s="140"/>
      <c r="K31" s="140"/>
      <c r="L31" s="140">
        <v>27814.113799999996</v>
      </c>
      <c r="M31" s="140">
        <v>92729.03634</v>
      </c>
      <c r="N31" s="140">
        <v>52793</v>
      </c>
      <c r="O31" s="140">
        <v>162904.86</v>
      </c>
      <c r="P31" s="140">
        <v>156920.96000000002</v>
      </c>
      <c r="Q31" s="140">
        <v>138032.7855744</v>
      </c>
      <c r="R31" s="140">
        <v>144095.27514</v>
      </c>
      <c r="S31" s="140">
        <v>310269.08999999997</v>
      </c>
      <c r="T31" s="140">
        <v>-340063.96422</v>
      </c>
      <c r="U31" s="140">
        <v>252273.94</v>
      </c>
      <c r="V31" s="140">
        <v>-1012.032</v>
      </c>
      <c r="W31" s="140">
        <v>57292.742399999996</v>
      </c>
      <c r="X31" s="140">
        <v>263090.7191912</v>
      </c>
      <c r="Y31" s="140">
        <v>335454.08145125</v>
      </c>
      <c r="Z31" s="140">
        <v>201879.0997421</v>
      </c>
      <c r="AA31" s="140">
        <v>195933.24686550003</v>
      </c>
      <c r="AB31" s="140">
        <v>223075.0083988</v>
      </c>
      <c r="AC31" s="158"/>
    </row>
    <row r="32" spans="1:29" ht="13.5">
      <c r="A32" s="139" t="s">
        <v>199</v>
      </c>
      <c r="B32" s="140">
        <v>56418</v>
      </c>
      <c r="C32" s="140">
        <v>50272</v>
      </c>
      <c r="D32" s="140">
        <v>-81</v>
      </c>
      <c r="E32" s="140">
        <v>28764</v>
      </c>
      <c r="F32" s="140">
        <v>14985</v>
      </c>
      <c r="G32" s="140">
        <v>11130</v>
      </c>
      <c r="H32" s="140">
        <v>14740</v>
      </c>
      <c r="I32" s="140">
        <v>4549</v>
      </c>
      <c r="J32" s="140">
        <v>12520</v>
      </c>
      <c r="K32" s="140">
        <v>21477</v>
      </c>
      <c r="L32" s="140">
        <v>10982.81576</v>
      </c>
      <c r="M32" s="140">
        <v>5730.047860000001</v>
      </c>
      <c r="N32" s="140">
        <v>-40316.159999999996</v>
      </c>
      <c r="O32" s="140">
        <v>53131.689999999995</v>
      </c>
      <c r="P32" s="140">
        <v>75288.96</v>
      </c>
      <c r="Q32" s="140">
        <v>112508.8762784</v>
      </c>
      <c r="R32" s="140">
        <v>-265836.26385000005</v>
      </c>
      <c r="S32" s="140">
        <v>11321.070000000007</v>
      </c>
      <c r="T32" s="140">
        <v>17103.93716399999</v>
      </c>
      <c r="U32" s="140">
        <v>12406.211000000003</v>
      </c>
      <c r="V32" s="140">
        <v>56127.45600000001</v>
      </c>
      <c r="W32" s="140">
        <v>832155.5248415115</v>
      </c>
      <c r="X32" s="140">
        <v>775396.9674539964</v>
      </c>
      <c r="Y32" s="140">
        <v>826194.2041337499</v>
      </c>
      <c r="Z32" s="140">
        <v>317462.481938297</v>
      </c>
      <c r="AA32" s="140">
        <v>146516.7956728933</v>
      </c>
      <c r="AB32" s="140">
        <v>648629.4773470846</v>
      </c>
      <c r="AC32" s="158"/>
    </row>
    <row r="33" spans="1:29" ht="13.5">
      <c r="A33" s="137" t="s">
        <v>210</v>
      </c>
      <c r="B33" s="138">
        <v>237851</v>
      </c>
      <c r="C33" s="138">
        <v>179611</v>
      </c>
      <c r="D33" s="138">
        <v>173559</v>
      </c>
      <c r="E33" s="138">
        <v>169989</v>
      </c>
      <c r="F33" s="138">
        <v>82782</v>
      </c>
      <c r="G33" s="138">
        <v>47035</v>
      </c>
      <c r="H33" s="138">
        <v>2400</v>
      </c>
      <c r="I33" s="138">
        <v>14475</v>
      </c>
      <c r="J33" s="138">
        <v>32220</v>
      </c>
      <c r="K33" s="138">
        <v>104990</v>
      </c>
      <c r="L33" s="138">
        <v>438754.39301999996</v>
      </c>
      <c r="M33" s="138">
        <v>452264.14011166355</v>
      </c>
      <c r="N33" s="138">
        <v>597789.0190000001</v>
      </c>
      <c r="O33" s="138">
        <v>812584.412968</v>
      </c>
      <c r="P33" s="138">
        <v>627304.573903</v>
      </c>
      <c r="Q33" s="138">
        <v>867011.0374792</v>
      </c>
      <c r="R33" s="138">
        <v>556192.3362550001</v>
      </c>
      <c r="S33" s="138">
        <v>639984.4964400003</v>
      </c>
      <c r="T33" s="138">
        <v>168524.70200600004</v>
      </c>
      <c r="U33" s="138">
        <v>1057543.719158</v>
      </c>
      <c r="V33" s="138">
        <v>419636.21124099987</v>
      </c>
      <c r="W33" s="138">
        <v>811495.9758047618</v>
      </c>
      <c r="X33" s="138">
        <v>2080708.9163234062</v>
      </c>
      <c r="Y33" s="138">
        <v>1665099.2409711464</v>
      </c>
      <c r="Z33" s="138">
        <v>988082.9456954213</v>
      </c>
      <c r="AA33" s="138">
        <v>1263528.366771762</v>
      </c>
      <c r="AB33" s="138">
        <v>1959200.5273878616</v>
      </c>
      <c r="AC33" s="158"/>
    </row>
    <row r="34" spans="1:29"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v>0</v>
      </c>
      <c r="AC34" s="158"/>
    </row>
    <row r="35" spans="1:29" ht="13.5">
      <c r="A35" s="165" t="s">
        <v>187</v>
      </c>
      <c r="B35" s="140">
        <v>16087</v>
      </c>
      <c r="C35" s="140">
        <v>1115</v>
      </c>
      <c r="D35" s="140">
        <v>11289</v>
      </c>
      <c r="E35" s="140">
        <v>644</v>
      </c>
      <c r="F35" s="140">
        <v>4269</v>
      </c>
      <c r="G35" s="141">
        <v>9381</v>
      </c>
      <c r="H35" s="141">
        <v>264</v>
      </c>
      <c r="I35" s="141">
        <v>18</v>
      </c>
      <c r="J35" s="141">
        <v>2</v>
      </c>
      <c r="K35" s="141">
        <v>4785</v>
      </c>
      <c r="L35" s="140">
        <v>15281.877639999999</v>
      </c>
      <c r="M35" s="140">
        <v>24172.03442</v>
      </c>
      <c r="N35" s="140">
        <v>4899.4400000000005</v>
      </c>
      <c r="O35" s="140">
        <v>22189.34</v>
      </c>
      <c r="P35" s="140">
        <v>-4868.317</v>
      </c>
      <c r="Q35" s="140">
        <v>-1244.1444800000002</v>
      </c>
      <c r="R35" s="140">
        <v>8111.22404</v>
      </c>
      <c r="S35" s="140">
        <v>-17391.4665</v>
      </c>
      <c r="T35" s="140">
        <v>5221.234012</v>
      </c>
      <c r="U35" s="140">
        <v>5164.059</v>
      </c>
      <c r="V35" s="140">
        <v>21345.52</v>
      </c>
      <c r="W35" s="140">
        <v>17894.4752</v>
      </c>
      <c r="X35" s="140">
        <v>39745.0668736</v>
      </c>
      <c r="Y35" s="140">
        <v>22509.0393175</v>
      </c>
      <c r="Z35" s="140">
        <v>27861.50918095</v>
      </c>
      <c r="AA35" s="140">
        <v>49445.389766700006</v>
      </c>
      <c r="AB35" s="140">
        <v>29618.410269400003</v>
      </c>
      <c r="AC35" s="158"/>
    </row>
    <row r="36" spans="1:29"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c r="AC36" s="158"/>
    </row>
    <row r="37" spans="1:29"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c r="AB37" s="140"/>
      <c r="AC37" s="158"/>
    </row>
    <row r="38" spans="1:29" ht="13.5">
      <c r="A38" s="139" t="s">
        <v>195</v>
      </c>
      <c r="B38" s="140">
        <v>16087</v>
      </c>
      <c r="C38" s="140">
        <v>1115</v>
      </c>
      <c r="D38" s="140">
        <v>11289</v>
      </c>
      <c r="E38" s="140">
        <v>644</v>
      </c>
      <c r="F38" s="140">
        <v>4269</v>
      </c>
      <c r="G38" s="140">
        <v>9381</v>
      </c>
      <c r="H38" s="140">
        <v>264</v>
      </c>
      <c r="I38" s="140">
        <v>18</v>
      </c>
      <c r="J38" s="140">
        <v>2</v>
      </c>
      <c r="K38" s="140">
        <v>4785</v>
      </c>
      <c r="L38" s="140">
        <v>15281.877639999999</v>
      </c>
      <c r="M38" s="140">
        <v>24172.03442</v>
      </c>
      <c r="N38" s="140">
        <v>4899.4400000000005</v>
      </c>
      <c r="O38" s="140">
        <v>22189.34</v>
      </c>
      <c r="P38" s="140">
        <v>-4868.317</v>
      </c>
      <c r="Q38" s="140">
        <v>-1244.1444800000002</v>
      </c>
      <c r="R38" s="140">
        <v>8111.22404</v>
      </c>
      <c r="S38" s="140">
        <v>-17391.4665</v>
      </c>
      <c r="T38" s="140">
        <v>5221.234012</v>
      </c>
      <c r="U38" s="140">
        <v>5164.059</v>
      </c>
      <c r="V38" s="140">
        <v>21345.52</v>
      </c>
      <c r="W38" s="140">
        <v>17894.4752</v>
      </c>
      <c r="X38" s="140">
        <v>39745.0668736</v>
      </c>
      <c r="Y38" s="140">
        <v>22509.0393175</v>
      </c>
      <c r="Z38" s="140">
        <v>27861.50918095</v>
      </c>
      <c r="AA38" s="140">
        <v>49445.389766700006</v>
      </c>
      <c r="AB38" s="140">
        <v>29618.410269400003</v>
      </c>
      <c r="AC38" s="158"/>
    </row>
    <row r="39" spans="1:29" ht="13.5">
      <c r="A39" s="165" t="s">
        <v>233</v>
      </c>
      <c r="B39" s="140">
        <v>0</v>
      </c>
      <c r="C39" s="140">
        <v>0</v>
      </c>
      <c r="D39" s="140">
        <v>0</v>
      </c>
      <c r="E39" s="140">
        <v>0</v>
      </c>
      <c r="F39" s="140">
        <v>0</v>
      </c>
      <c r="G39" s="140">
        <v>0</v>
      </c>
      <c r="H39" s="140">
        <v>-7691</v>
      </c>
      <c r="I39" s="140">
        <v>5536</v>
      </c>
      <c r="J39" s="140">
        <v>4650</v>
      </c>
      <c r="K39" s="140">
        <v>832</v>
      </c>
      <c r="L39" s="140">
        <v>-8662.49592</v>
      </c>
      <c r="M39" s="140">
        <v>126134.92997999999</v>
      </c>
      <c r="N39" s="140">
        <v>41742.886999999995</v>
      </c>
      <c r="O39" s="140">
        <v>37589.138000000006</v>
      </c>
      <c r="P39" s="140">
        <v>-38584.547</v>
      </c>
      <c r="Q39" s="140">
        <v>8077.7833704</v>
      </c>
      <c r="R39" s="140">
        <v>11079.070939999998</v>
      </c>
      <c r="S39" s="140">
        <v>208.53599999999642</v>
      </c>
      <c r="T39" s="140">
        <v>-1404.2143320000025</v>
      </c>
      <c r="U39" s="140">
        <v>712.072000000001</v>
      </c>
      <c r="V39" s="140">
        <v>17647.324000000008</v>
      </c>
      <c r="W39" s="140">
        <v>-3937.8021999999983</v>
      </c>
      <c r="X39" s="140">
        <v>16336.863600599998</v>
      </c>
      <c r="Y39" s="140">
        <v>10921.76749698001</v>
      </c>
      <c r="Z39" s="140">
        <v>20842.127413719998</v>
      </c>
      <c r="AA39" s="140">
        <v>25039.115687300004</v>
      </c>
      <c r="AB39" s="140">
        <v>91233.28390231574</v>
      </c>
      <c r="AC39" s="158"/>
    </row>
    <row r="40" spans="1:29" ht="13.5">
      <c r="A40" s="139" t="s">
        <v>196</v>
      </c>
      <c r="C40" s="140"/>
      <c r="D40" s="140"/>
      <c r="E40" s="140"/>
      <c r="F40" s="140"/>
      <c r="H40" s="140"/>
      <c r="I40" s="140"/>
      <c r="J40" s="140"/>
      <c r="K40" s="140"/>
      <c r="L40" s="140">
        <v>183.9368200000001</v>
      </c>
      <c r="M40" s="140">
        <v>-421.85206</v>
      </c>
      <c r="N40" s="140">
        <v>2166.7610000000004</v>
      </c>
      <c r="O40" s="140">
        <v>13838.402000000002</v>
      </c>
      <c r="P40" s="140">
        <v>-5369.543000000001</v>
      </c>
      <c r="Q40" s="140">
        <v>1444.1529296000003</v>
      </c>
      <c r="R40" s="140">
        <v>5623.281690000001</v>
      </c>
      <c r="S40" s="140">
        <v>-10678.121500000003</v>
      </c>
      <c r="T40" s="140">
        <v>-925.7269440000025</v>
      </c>
      <c r="U40" s="140">
        <v>4438.852000000001</v>
      </c>
      <c r="V40" s="140">
        <v>5725.6050000000005</v>
      </c>
      <c r="W40" s="140">
        <v>-14785.13</v>
      </c>
      <c r="X40" s="140">
        <v>3139.8650624</v>
      </c>
      <c r="Y40" s="140">
        <v>-1097.4449049999998</v>
      </c>
      <c r="Z40" s="140">
        <v>22938.6032723</v>
      </c>
      <c r="AA40" s="140">
        <v>1929.1180653999982</v>
      </c>
      <c r="AB40" s="140">
        <v>2707.0297256000017</v>
      </c>
      <c r="AC40" s="158"/>
    </row>
    <row r="41" spans="1:29" ht="13.5">
      <c r="A41" s="139" t="s">
        <v>197</v>
      </c>
      <c r="C41" s="140"/>
      <c r="D41" s="140"/>
      <c r="E41" s="140"/>
      <c r="F41" s="140"/>
      <c r="H41" s="140">
        <v>-7691</v>
      </c>
      <c r="I41" s="140">
        <v>5536</v>
      </c>
      <c r="J41" s="140">
        <v>4650</v>
      </c>
      <c r="K41" s="140">
        <v>832</v>
      </c>
      <c r="L41" s="140">
        <v>-8846.43274</v>
      </c>
      <c r="M41" s="140">
        <v>126556.78203999999</v>
      </c>
      <c r="N41" s="140">
        <v>39576.126</v>
      </c>
      <c r="O41" s="140">
        <v>23750.736</v>
      </c>
      <c r="P41" s="140">
        <v>-33215.004</v>
      </c>
      <c r="Q41" s="140">
        <v>6633.6304408000005</v>
      </c>
      <c r="R41" s="140">
        <v>5455.789249999997</v>
      </c>
      <c r="S41" s="140">
        <v>10886.6575</v>
      </c>
      <c r="T41" s="140">
        <v>-478.487388</v>
      </c>
      <c r="U41" s="140">
        <v>-3726.7799999999997</v>
      </c>
      <c r="V41" s="140">
        <v>11921.719000000008</v>
      </c>
      <c r="W41" s="140">
        <v>10847.327800000001</v>
      </c>
      <c r="X41" s="140">
        <v>13196.998538199998</v>
      </c>
      <c r="Y41" s="140">
        <v>12019.21240198001</v>
      </c>
      <c r="Z41" s="140">
        <v>-2096.4758585799996</v>
      </c>
      <c r="AA41" s="140">
        <v>23109.997621900005</v>
      </c>
      <c r="AB41" s="140">
        <v>88526.25417671574</v>
      </c>
      <c r="AC41" s="158"/>
    </row>
    <row r="42" spans="1:29" ht="13.5">
      <c r="A42" s="165" t="s">
        <v>188</v>
      </c>
      <c r="B42" s="140">
        <v>81136</v>
      </c>
      <c r="C42" s="140">
        <v>92002</v>
      </c>
      <c r="D42" s="140">
        <v>101844</v>
      </c>
      <c r="E42" s="140">
        <v>129494</v>
      </c>
      <c r="F42" s="140">
        <v>46404</v>
      </c>
      <c r="G42" s="140">
        <v>-2971</v>
      </c>
      <c r="H42" s="140">
        <v>-5532</v>
      </c>
      <c r="I42" s="140">
        <v>-16042</v>
      </c>
      <c r="J42" s="140">
        <v>7889</v>
      </c>
      <c r="K42" s="140">
        <v>48247</v>
      </c>
      <c r="L42" s="140">
        <v>218040.82212</v>
      </c>
      <c r="M42" s="140">
        <v>300526.81978</v>
      </c>
      <c r="N42" s="140">
        <v>351844.40499999997</v>
      </c>
      <c r="O42" s="140">
        <v>475495.498</v>
      </c>
      <c r="P42" s="140">
        <v>216799.119</v>
      </c>
      <c r="Q42" s="140">
        <v>114212.55264720002</v>
      </c>
      <c r="R42" s="140">
        <v>193726.02694500005</v>
      </c>
      <c r="S42" s="140">
        <v>-38592.209559999785</v>
      </c>
      <c r="T42" s="140">
        <v>-74132.49529</v>
      </c>
      <c r="U42" s="140">
        <v>303756.904</v>
      </c>
      <c r="V42" s="140">
        <v>131314.48624099992</v>
      </c>
      <c r="W42" s="140">
        <v>357951.290876</v>
      </c>
      <c r="X42" s="140">
        <v>618363.0354128</v>
      </c>
      <c r="Y42" s="140">
        <v>917421.2927961445</v>
      </c>
      <c r="Z42" s="140">
        <v>679279.4913284804</v>
      </c>
      <c r="AA42" s="140">
        <v>352427.7949052297</v>
      </c>
      <c r="AB42" s="140">
        <v>1337425.0438863912</v>
      </c>
      <c r="AC42" s="158"/>
    </row>
    <row r="43" spans="1:29" ht="13.5">
      <c r="A43" s="139" t="s">
        <v>196</v>
      </c>
      <c r="C43" s="140"/>
      <c r="D43" s="140"/>
      <c r="E43" s="140"/>
      <c r="F43" s="140"/>
      <c r="H43" s="140"/>
      <c r="I43" s="140"/>
      <c r="J43" s="140"/>
      <c r="K43" s="140"/>
      <c r="L43" s="140">
        <v>176253.41694</v>
      </c>
      <c r="M43" s="140">
        <v>196918.08116</v>
      </c>
      <c r="N43" s="140">
        <v>194809.334</v>
      </c>
      <c r="O43" s="140">
        <v>426260.23000000004</v>
      </c>
      <c r="P43" s="140">
        <v>-7084.418000000001</v>
      </c>
      <c r="Q43" s="140">
        <v>105780.61222480002</v>
      </c>
      <c r="R43" s="140">
        <v>127114.35305200008</v>
      </c>
      <c r="S43" s="140">
        <v>-32179.12107899986</v>
      </c>
      <c r="T43" s="140">
        <v>-16122.288626000003</v>
      </c>
      <c r="U43" s="140">
        <v>231814.358</v>
      </c>
      <c r="V43" s="140">
        <v>28982.552156999944</v>
      </c>
      <c r="W43" s="140">
        <v>46840.01682899999</v>
      </c>
      <c r="X43" s="140">
        <v>390870.9431243999</v>
      </c>
      <c r="Y43" s="140">
        <v>491816.0551613294</v>
      </c>
      <c r="Z43" s="140">
        <v>327628.41265335004</v>
      </c>
      <c r="AA43" s="140">
        <v>71852.27826020031</v>
      </c>
      <c r="AB43" s="140">
        <v>917553.1732568359</v>
      </c>
      <c r="AC43" s="158"/>
    </row>
    <row r="44" spans="1:29" ht="13.5">
      <c r="A44" s="139" t="s">
        <v>197</v>
      </c>
      <c r="B44" s="140">
        <v>81136</v>
      </c>
      <c r="C44" s="140">
        <v>92002</v>
      </c>
      <c r="D44" s="140">
        <v>101844</v>
      </c>
      <c r="E44" s="140">
        <v>129494</v>
      </c>
      <c r="F44" s="140">
        <v>46404</v>
      </c>
      <c r="G44" s="140">
        <v>-2971</v>
      </c>
      <c r="H44" s="140">
        <v>-5532</v>
      </c>
      <c r="I44" s="140">
        <v>-16042</v>
      </c>
      <c r="J44" s="140">
        <v>7889</v>
      </c>
      <c r="K44" s="140">
        <v>48247</v>
      </c>
      <c r="L44" s="140">
        <v>41787.405179999994</v>
      </c>
      <c r="M44" s="140">
        <v>103608.73861999999</v>
      </c>
      <c r="N44" s="140">
        <v>157035.07099999997</v>
      </c>
      <c r="O44" s="140">
        <v>49235.268000000004</v>
      </c>
      <c r="P44" s="140">
        <v>223883.537</v>
      </c>
      <c r="Q44" s="140">
        <v>8431.940422399999</v>
      </c>
      <c r="R44" s="140">
        <v>66611.67389299998</v>
      </c>
      <c r="S44" s="140">
        <v>-6413.088480999926</v>
      </c>
      <c r="T44" s="140">
        <v>-58010.206664000005</v>
      </c>
      <c r="U44" s="140">
        <v>71942.546</v>
      </c>
      <c r="V44" s="140">
        <v>102331.93408399998</v>
      </c>
      <c r="W44" s="140">
        <v>311111.27404700004</v>
      </c>
      <c r="X44" s="140">
        <v>227492.09228840005</v>
      </c>
      <c r="Y44" s="140">
        <v>425605.23763481504</v>
      </c>
      <c r="Z44" s="140">
        <v>351651.0786751304</v>
      </c>
      <c r="AA44" s="140">
        <v>280575.5166450294</v>
      </c>
      <c r="AB44" s="140">
        <v>419871.8706295554</v>
      </c>
      <c r="AC44" s="158"/>
    </row>
    <row r="45" spans="1:29" ht="13.5">
      <c r="A45" s="165" t="s">
        <v>252</v>
      </c>
      <c r="B45" s="140">
        <v>60340</v>
      </c>
      <c r="C45" s="140">
        <v>37444</v>
      </c>
      <c r="D45" s="140">
        <v>12380</v>
      </c>
      <c r="E45" s="140">
        <v>39317</v>
      </c>
      <c r="F45" s="140">
        <v>9771</v>
      </c>
      <c r="G45" s="140">
        <v>15599</v>
      </c>
      <c r="H45" s="140">
        <v>-12274</v>
      </c>
      <c r="I45" s="140">
        <v>7839</v>
      </c>
      <c r="J45" s="140">
        <v>2441</v>
      </c>
      <c r="K45" s="140">
        <v>19206</v>
      </c>
      <c r="L45" s="140">
        <v>74548.59573999999</v>
      </c>
      <c r="M45" s="140">
        <v>277210.4953316635</v>
      </c>
      <c r="N45" s="140">
        <v>480938.907</v>
      </c>
      <c r="O45" s="140">
        <v>184528.57696799998</v>
      </c>
      <c r="P45" s="140">
        <v>234291.958903</v>
      </c>
      <c r="Q45" s="140">
        <v>337431.6527112</v>
      </c>
      <c r="R45" s="140">
        <v>208913.26549000002</v>
      </c>
      <c r="S45" s="140">
        <v>102704.764</v>
      </c>
      <c r="T45" s="140">
        <v>154245.35752400002</v>
      </c>
      <c r="U45" s="140">
        <v>447013.425158</v>
      </c>
      <c r="V45" s="140">
        <v>278123.4089999999</v>
      </c>
      <c r="W45" s="140">
        <v>355563.44592876174</v>
      </c>
      <c r="X45" s="140">
        <v>1049789.7578188062</v>
      </c>
      <c r="Y45" s="140">
        <v>428470.653371772</v>
      </c>
      <c r="Z45" s="140">
        <v>137618.17985267084</v>
      </c>
      <c r="AA45" s="140">
        <v>390267.8990699324</v>
      </c>
      <c r="AB45" s="140">
        <v>198203.04975375455</v>
      </c>
      <c r="AC45" s="158"/>
    </row>
    <row r="46" spans="1:29"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row>
    <row r="47" spans="1:29"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row>
    <row r="48" spans="1:29" ht="13.5">
      <c r="A48" s="165" t="s">
        <v>201</v>
      </c>
      <c r="B48" s="140">
        <v>80288</v>
      </c>
      <c r="C48" s="140">
        <v>49050</v>
      </c>
      <c r="D48" s="140">
        <v>48046</v>
      </c>
      <c r="E48" s="140">
        <v>534</v>
      </c>
      <c r="F48" s="140">
        <v>22338</v>
      </c>
      <c r="G48" s="140">
        <v>25026</v>
      </c>
      <c r="H48" s="140">
        <v>27633</v>
      </c>
      <c r="I48" s="140">
        <v>17124</v>
      </c>
      <c r="J48" s="140">
        <v>17238</v>
      </c>
      <c r="K48" s="140">
        <v>31920</v>
      </c>
      <c r="L48" s="140">
        <v>139545.59344</v>
      </c>
      <c r="M48" s="140">
        <v>-275780.13940000004</v>
      </c>
      <c r="N48" s="140">
        <v>-281636.61999999994</v>
      </c>
      <c r="O48" s="140">
        <v>92781.85999999999</v>
      </c>
      <c r="P48" s="140">
        <v>219666.36</v>
      </c>
      <c r="Q48" s="140">
        <v>408533.19323040004</v>
      </c>
      <c r="R48" s="140">
        <v>134362.74884</v>
      </c>
      <c r="S48" s="140">
        <v>593054.8725</v>
      </c>
      <c r="T48" s="140">
        <v>84594.82009200001</v>
      </c>
      <c r="U48" s="140">
        <v>300897.259</v>
      </c>
      <c r="V48" s="140">
        <v>-28794.52799999999</v>
      </c>
      <c r="W48" s="140">
        <v>84024.566</v>
      </c>
      <c r="X48" s="140">
        <v>356474.19261759997</v>
      </c>
      <c r="Y48" s="140">
        <v>285776.48798875</v>
      </c>
      <c r="Z48" s="140">
        <v>122481.63791960003</v>
      </c>
      <c r="AA48" s="140">
        <v>446348.16734259995</v>
      </c>
      <c r="AB48" s="140">
        <v>302720.739576</v>
      </c>
      <c r="AC48" s="158"/>
    </row>
    <row r="49" spans="1:29" s="136" customFormat="1" ht="13.5">
      <c r="A49" s="139" t="s">
        <v>205</v>
      </c>
      <c r="B49" s="140"/>
      <c r="C49" s="140"/>
      <c r="D49" s="140"/>
      <c r="E49" s="140"/>
      <c r="F49" s="140"/>
      <c r="G49" s="140"/>
      <c r="H49" s="140"/>
      <c r="I49" s="140"/>
      <c r="J49" s="140"/>
      <c r="K49" s="140"/>
      <c r="L49" s="140">
        <v>0</v>
      </c>
      <c r="M49" s="140">
        <v>0</v>
      </c>
      <c r="N49" s="140">
        <v>110985.82</v>
      </c>
      <c r="O49" s="140">
        <v>120565.07999999999</v>
      </c>
      <c r="P49" s="140">
        <v>113379.84000000001</v>
      </c>
      <c r="Q49" s="140">
        <v>119551.72186079998</v>
      </c>
      <c r="R49" s="140">
        <v>123740</v>
      </c>
      <c r="S49" s="140">
        <v>244433.965</v>
      </c>
      <c r="T49" s="140">
        <v>-320657.25448400003</v>
      </c>
      <c r="U49" s="140">
        <v>111061.918</v>
      </c>
      <c r="V49" s="140">
        <v>-98400.96</v>
      </c>
      <c r="W49" s="140">
        <v>-7053.1984</v>
      </c>
      <c r="X49" s="140">
        <v>191659.67819120002</v>
      </c>
      <c r="Y49" s="140">
        <v>207624.95216125</v>
      </c>
      <c r="Z49" s="140">
        <v>53544.58850400001</v>
      </c>
      <c r="AA49" s="140">
        <v>107502.10677310001</v>
      </c>
      <c r="AB49" s="140">
        <v>196639.2693339</v>
      </c>
      <c r="AC49" s="158"/>
    </row>
    <row r="50" spans="1:29" ht="13.5">
      <c r="A50" s="139" t="s">
        <v>206</v>
      </c>
      <c r="B50" s="140">
        <v>80288</v>
      </c>
      <c r="C50" s="140">
        <v>49050</v>
      </c>
      <c r="D50" s="140">
        <v>48046</v>
      </c>
      <c r="E50" s="140">
        <v>534</v>
      </c>
      <c r="F50" s="140">
        <v>22338</v>
      </c>
      <c r="G50" s="140">
        <v>25026</v>
      </c>
      <c r="H50" s="140">
        <v>27633</v>
      </c>
      <c r="I50" s="140">
        <v>17124</v>
      </c>
      <c r="J50" s="140">
        <v>17238</v>
      </c>
      <c r="K50" s="140">
        <v>31920</v>
      </c>
      <c r="L50" s="140">
        <v>139545.59344</v>
      </c>
      <c r="M50" s="140">
        <v>-275780.13940000004</v>
      </c>
      <c r="N50" s="140">
        <v>-392622.43999999994</v>
      </c>
      <c r="O50" s="140">
        <v>-27783.219999999994</v>
      </c>
      <c r="P50" s="140">
        <v>106286.51999999999</v>
      </c>
      <c r="Q50" s="140">
        <v>288981.47136960004</v>
      </c>
      <c r="R50" s="140">
        <v>10622.748839999998</v>
      </c>
      <c r="S50" s="140">
        <v>348620.90750000003</v>
      </c>
      <c r="T50" s="140">
        <v>405252.07457600004</v>
      </c>
      <c r="U50" s="140">
        <v>189835.34100000001</v>
      </c>
      <c r="V50" s="140">
        <v>69606.43200000002</v>
      </c>
      <c r="W50" s="140">
        <v>91077.7644</v>
      </c>
      <c r="X50" s="140">
        <v>164814.51442639998</v>
      </c>
      <c r="Y50" s="140">
        <v>78151.5358275</v>
      </c>
      <c r="Z50" s="140">
        <v>68937.04941560002</v>
      </c>
      <c r="AA50" s="140">
        <v>338846.06056949997</v>
      </c>
      <c r="AB50" s="140">
        <v>106081.4702421</v>
      </c>
      <c r="AC50" s="158"/>
    </row>
    <row r="51" spans="1:29" s="145" customFormat="1" ht="13.5">
      <c r="A51" s="143" t="s">
        <v>192</v>
      </c>
      <c r="B51" s="144">
        <v>-510</v>
      </c>
      <c r="C51" s="144">
        <v>-8454</v>
      </c>
      <c r="D51" s="144">
        <v>-6402</v>
      </c>
      <c r="E51" s="144">
        <v>-27035</v>
      </c>
      <c r="F51" s="144">
        <v>-1087</v>
      </c>
      <c r="G51" s="144">
        <v>-16515</v>
      </c>
      <c r="H51" s="144">
        <v>-15868</v>
      </c>
      <c r="I51" s="144">
        <v>-30226</v>
      </c>
      <c r="J51" s="144">
        <v>-41046</v>
      </c>
      <c r="K51" s="144">
        <v>-15816</v>
      </c>
      <c r="L51" s="144">
        <v>0.9305800001020543</v>
      </c>
      <c r="M51" s="144">
        <v>-0.048616836371365935</v>
      </c>
      <c r="N51" s="144">
        <v>0.34900000016205013</v>
      </c>
      <c r="O51" s="144">
        <v>-0.24384399986593053</v>
      </c>
      <c r="P51" s="144">
        <v>0.17262599972309545</v>
      </c>
      <c r="Q51" s="144">
        <v>95.27455715928227</v>
      </c>
      <c r="R51" s="144">
        <v>0.6833010002737865</v>
      </c>
      <c r="S51" s="144">
        <v>-57.73127456475049</v>
      </c>
      <c r="T51" s="144">
        <v>-0.42119799996726215</v>
      </c>
      <c r="U51" s="144">
        <v>0.081845999637153</v>
      </c>
      <c r="V51" s="144">
        <v>0.24715499993180856</v>
      </c>
      <c r="W51" s="144">
        <v>-0.2831569939153269</v>
      </c>
      <c r="X51" s="144">
        <v>-0.05353268142789602</v>
      </c>
      <c r="Y51" s="144">
        <v>-0.16039747931063175</v>
      </c>
      <c r="Z51" s="144">
        <v>0.48131364746950567</v>
      </c>
      <c r="AA51" s="144">
        <v>4.656612873077393E-10</v>
      </c>
      <c r="AB51" s="144">
        <v>0</v>
      </c>
      <c r="AC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dimension ref="A1:Q65"/>
  <sheetViews>
    <sheetView showGridLines="0" zoomScale="145" zoomScaleNormal="145" zoomScalePageLayoutView="0" workbookViewId="0" topLeftCell="A1">
      <pane xSplit="3" ySplit="7" topLeftCell="M47" activePane="bottomRight" state="frozen"/>
      <selection pane="topLeft" activeCell="G10" sqref="G10"/>
      <selection pane="topRight" activeCell="G10" sqref="G10"/>
      <selection pane="bottomLeft" activeCell="G10" sqref="G10"/>
      <selection pane="bottomRight" activeCell="G10" sqref="G10"/>
    </sheetView>
  </sheetViews>
  <sheetFormatPr defaultColWidth="9.140625" defaultRowHeight="19.5" customHeight="1"/>
  <cols>
    <col min="1" max="1" width="7.7109375" style="62" hidden="1" customWidth="1"/>
    <col min="2" max="2" width="7.7109375" style="62" customWidth="1"/>
    <col min="3" max="3" width="49.8515625" style="65" customWidth="1"/>
    <col min="4" max="4" width="12.8515625" style="87" customWidth="1"/>
    <col min="5" max="8" width="12.7109375" style="66" customWidth="1"/>
    <col min="9" max="9" width="12.7109375" style="87" customWidth="1"/>
    <col min="10" max="12" width="12.7109375" style="66" customWidth="1"/>
    <col min="13" max="16" width="12.7109375" style="65" customWidth="1"/>
    <col min="17" max="17" width="13.7109375" style="65" customWidth="1"/>
    <col min="18" max="16384" width="9.140625" style="65" customWidth="1"/>
  </cols>
  <sheetData>
    <row r="1" spans="3:12" ht="19.5" customHeight="1">
      <c r="C1" s="63"/>
      <c r="D1" s="64"/>
      <c r="E1" s="64"/>
      <c r="F1" s="64"/>
      <c r="G1" s="64"/>
      <c r="H1" s="64"/>
      <c r="I1" s="64"/>
      <c r="J1" s="64"/>
      <c r="K1" s="64"/>
      <c r="L1" s="64"/>
    </row>
    <row r="2" spans="3:12" ht="19.5" customHeight="1">
      <c r="C2" s="63"/>
      <c r="D2" s="95"/>
      <c r="E2" s="95"/>
      <c r="F2" s="95"/>
      <c r="G2" s="95"/>
      <c r="H2" s="95"/>
      <c r="I2" s="95"/>
      <c r="J2" s="64"/>
      <c r="K2" s="64"/>
      <c r="L2" s="64"/>
    </row>
    <row r="3" spans="1:12" s="67" customFormat="1" ht="19.5" customHeight="1">
      <c r="A3" s="91"/>
      <c r="B3" s="64" t="s">
        <v>140</v>
      </c>
      <c r="E3" s="64"/>
      <c r="F3" s="64"/>
      <c r="G3" s="64"/>
      <c r="H3" s="68"/>
      <c r="I3" s="68"/>
      <c r="J3" s="64"/>
      <c r="K3" s="64"/>
      <c r="L3" s="64"/>
    </row>
    <row r="4" spans="1:12" s="67" customFormat="1" ht="19.5" customHeight="1">
      <c r="A4" s="91"/>
      <c r="B4" s="92" t="s">
        <v>158</v>
      </c>
      <c r="D4" s="64"/>
      <c r="E4" s="70"/>
      <c r="F4" s="70"/>
      <c r="G4" s="64"/>
      <c r="H4" s="71"/>
      <c r="I4" s="71"/>
      <c r="J4" s="64"/>
      <c r="K4" s="64"/>
      <c r="L4" s="64"/>
    </row>
    <row r="5" spans="1:16" s="67" customFormat="1" ht="19.5" customHeight="1" thickBot="1">
      <c r="A5" s="91"/>
      <c r="B5" s="69" t="s">
        <v>88</v>
      </c>
      <c r="C5" s="90"/>
      <c r="D5" s="94"/>
      <c r="E5" s="94"/>
      <c r="F5" s="94"/>
      <c r="G5" s="94"/>
      <c r="H5" s="94"/>
      <c r="I5" s="94"/>
      <c r="J5" s="94"/>
      <c r="K5" s="94"/>
      <c r="L5" s="94"/>
      <c r="M5" s="51"/>
      <c r="N5" s="51"/>
      <c r="O5" s="51"/>
      <c r="P5" s="51"/>
    </row>
    <row r="6" spans="2:16" s="67" customFormat="1" ht="19.5" customHeight="1">
      <c r="B6" s="72"/>
      <c r="C6" s="73"/>
      <c r="D6" s="74"/>
      <c r="E6" s="75"/>
      <c r="F6" s="75"/>
      <c r="G6" s="74"/>
      <c r="H6" s="76"/>
      <c r="I6" s="76"/>
      <c r="J6" s="74"/>
      <c r="K6" s="74"/>
      <c r="L6" s="74"/>
      <c r="M6" s="74"/>
      <c r="N6" s="74"/>
      <c r="O6" s="74"/>
      <c r="P6" s="74"/>
    </row>
    <row r="7" spans="2:17" s="67" customFormat="1" ht="19.5" customHeight="1" thickBot="1">
      <c r="B7" s="77" t="s">
        <v>49</v>
      </c>
      <c r="C7" s="78" t="s">
        <v>50</v>
      </c>
      <c r="D7" s="58" t="s">
        <v>98</v>
      </c>
      <c r="E7" s="58" t="s">
        <v>99</v>
      </c>
      <c r="F7" s="58" t="s">
        <v>100</v>
      </c>
      <c r="G7" s="58" t="s">
        <v>101</v>
      </c>
      <c r="H7" s="58" t="s">
        <v>102</v>
      </c>
      <c r="I7" s="58" t="s">
        <v>103</v>
      </c>
      <c r="J7" s="58" t="s">
        <v>104</v>
      </c>
      <c r="K7" s="58" t="s">
        <v>105</v>
      </c>
      <c r="L7" s="58" t="s">
        <v>106</v>
      </c>
      <c r="M7" s="58" t="s">
        <v>120</v>
      </c>
      <c r="N7" s="58" t="s">
        <v>121</v>
      </c>
      <c r="O7" s="58" t="s">
        <v>122</v>
      </c>
      <c r="P7" s="58" t="s">
        <v>123</v>
      </c>
      <c r="Q7" s="58" t="s">
        <v>160</v>
      </c>
    </row>
    <row r="8" spans="1:16" s="67" customFormat="1" ht="23.25" customHeight="1">
      <c r="A8" s="91"/>
      <c r="B8" s="89"/>
      <c r="C8" s="90"/>
      <c r="D8" s="94"/>
      <c r="E8" s="94"/>
      <c r="F8" s="94"/>
      <c r="G8" s="94"/>
      <c r="H8" s="94"/>
      <c r="I8" s="94"/>
      <c r="J8" s="94"/>
      <c r="K8" s="94"/>
      <c r="L8" s="94"/>
      <c r="M8" s="51"/>
      <c r="N8" s="51"/>
      <c r="O8" s="51"/>
      <c r="P8" s="51"/>
    </row>
    <row r="9" spans="1:17" s="81" customFormat="1" ht="19.5" customHeight="1">
      <c r="A9" s="89"/>
      <c r="B9" s="79" t="s">
        <v>51</v>
      </c>
      <c r="C9" s="52" t="s">
        <v>114</v>
      </c>
      <c r="D9" s="80">
        <f aca="true" t="shared" si="0" ref="D9:N9">D10+D13-D15</f>
        <v>-45461</v>
      </c>
      <c r="E9" s="80">
        <f t="shared" si="0"/>
        <v>-51396</v>
      </c>
      <c r="F9" s="80">
        <f t="shared" si="0"/>
        <v>-69878</v>
      </c>
      <c r="G9" s="80">
        <f t="shared" si="0"/>
        <v>-87188</v>
      </c>
      <c r="H9" s="80">
        <f t="shared" si="0"/>
        <v>-43322</v>
      </c>
      <c r="I9" s="80">
        <f t="shared" si="0"/>
        <v>-24366</v>
      </c>
      <c r="J9" s="80">
        <f t="shared" si="0"/>
        <v>0</v>
      </c>
      <c r="K9" s="80">
        <f t="shared" si="0"/>
        <v>0</v>
      </c>
      <c r="L9" s="80">
        <f t="shared" si="0"/>
        <v>0</v>
      </c>
      <c r="M9" s="80">
        <f t="shared" si="0"/>
        <v>0</v>
      </c>
      <c r="N9" s="80">
        <f t="shared" si="0"/>
        <v>0</v>
      </c>
      <c r="O9" s="80">
        <f>O10+O13-O15</f>
        <v>0</v>
      </c>
      <c r="P9" s="80">
        <f>P10+P13-P15</f>
        <v>0</v>
      </c>
      <c r="Q9" s="80">
        <f>Q10+Q13-Q15</f>
        <v>0</v>
      </c>
    </row>
    <row r="10" spans="1:17" s="81" customFormat="1" ht="19.5" customHeight="1">
      <c r="A10" s="89"/>
      <c r="B10" s="79" t="s">
        <v>52</v>
      </c>
      <c r="C10" s="52" t="s">
        <v>107</v>
      </c>
      <c r="D10" s="80">
        <v>28182</v>
      </c>
      <c r="E10" s="80">
        <v>26129</v>
      </c>
      <c r="F10" s="80">
        <v>29992</v>
      </c>
      <c r="G10" s="80">
        <v>23176</v>
      </c>
      <c r="H10" s="80">
        <v>36717</v>
      </c>
      <c r="I10" s="80">
        <v>27197</v>
      </c>
      <c r="J10" s="80"/>
      <c r="K10" s="80"/>
      <c r="L10" s="80"/>
      <c r="M10" s="80"/>
      <c r="N10" s="80"/>
      <c r="O10" s="80"/>
      <c r="P10" s="80"/>
      <c r="Q10" s="80"/>
    </row>
    <row r="11" spans="1:17" s="81" customFormat="1" ht="19.5" customHeight="1">
      <c r="A11" s="89"/>
      <c r="B11" s="79" t="s">
        <v>53</v>
      </c>
      <c r="C11" s="53" t="s">
        <v>89</v>
      </c>
      <c r="D11" s="71">
        <v>9697</v>
      </c>
      <c r="E11" s="71">
        <v>14729</v>
      </c>
      <c r="F11" s="71">
        <v>15856</v>
      </c>
      <c r="G11" s="71">
        <v>17892</v>
      </c>
      <c r="H11" s="71">
        <v>20031</v>
      </c>
      <c r="I11" s="71">
        <v>22631</v>
      </c>
      <c r="J11" s="71"/>
      <c r="K11" s="71"/>
      <c r="L11" s="71"/>
      <c r="M11" s="71"/>
      <c r="N11" s="71"/>
      <c r="O11" s="71"/>
      <c r="P11" s="71"/>
      <c r="Q11" s="71"/>
    </row>
    <row r="12" spans="1:17" s="81" customFormat="1" ht="19.5" customHeight="1">
      <c r="A12" s="89"/>
      <c r="B12" s="79" t="s">
        <v>54</v>
      </c>
      <c r="C12" s="53" t="s">
        <v>108</v>
      </c>
      <c r="D12" s="71">
        <f aca="true" t="shared" si="1" ref="D12:N12">D10-D11</f>
        <v>18485</v>
      </c>
      <c r="E12" s="71">
        <f t="shared" si="1"/>
        <v>11400</v>
      </c>
      <c r="F12" s="71">
        <f t="shared" si="1"/>
        <v>14136</v>
      </c>
      <c r="G12" s="71">
        <f t="shared" si="1"/>
        <v>5284</v>
      </c>
      <c r="H12" s="71">
        <f t="shared" si="1"/>
        <v>16686</v>
      </c>
      <c r="I12" s="71">
        <f t="shared" si="1"/>
        <v>4566</v>
      </c>
      <c r="J12" s="71">
        <f t="shared" si="1"/>
        <v>0</v>
      </c>
      <c r="K12" s="71">
        <f t="shared" si="1"/>
        <v>0</v>
      </c>
      <c r="L12" s="71">
        <f t="shared" si="1"/>
        <v>0</v>
      </c>
      <c r="M12" s="71">
        <f t="shared" si="1"/>
        <v>0</v>
      </c>
      <c r="N12" s="71">
        <f t="shared" si="1"/>
        <v>0</v>
      </c>
      <c r="O12" s="71">
        <f>O10-O11</f>
        <v>0</v>
      </c>
      <c r="P12" s="71">
        <f>P10-P11</f>
        <v>0</v>
      </c>
      <c r="Q12" s="71">
        <f>Q10-Q11</f>
        <v>0</v>
      </c>
    </row>
    <row r="13" spans="1:17" s="81" customFormat="1" ht="19.5" customHeight="1">
      <c r="A13" s="89"/>
      <c r="B13" s="79" t="s">
        <v>55</v>
      </c>
      <c r="C13" s="52" t="s">
        <v>110</v>
      </c>
      <c r="D13" s="71"/>
      <c r="E13" s="80"/>
      <c r="F13" s="80"/>
      <c r="G13" s="80"/>
      <c r="H13" s="80"/>
      <c r="I13" s="80"/>
      <c r="J13" s="80"/>
      <c r="K13" s="80"/>
      <c r="L13" s="80"/>
      <c r="M13" s="80"/>
      <c r="N13" s="80"/>
      <c r="O13" s="80"/>
      <c r="P13" s="80"/>
      <c r="Q13" s="80"/>
    </row>
    <row r="14" spans="1:17" s="81" customFormat="1" ht="19.5" customHeight="1">
      <c r="A14" s="89"/>
      <c r="B14" s="79" t="s">
        <v>56</v>
      </c>
      <c r="C14" s="54" t="s">
        <v>111</v>
      </c>
      <c r="D14" s="71"/>
      <c r="E14" s="80"/>
      <c r="F14" s="80"/>
      <c r="G14" s="80"/>
      <c r="H14" s="80"/>
      <c r="I14" s="80"/>
      <c r="J14" s="80"/>
      <c r="K14" s="80"/>
      <c r="L14" s="80"/>
      <c r="M14" s="80"/>
      <c r="N14" s="80"/>
      <c r="O14" s="80"/>
      <c r="P14" s="80"/>
      <c r="Q14" s="80"/>
    </row>
    <row r="15" spans="1:17" s="81" customFormat="1" ht="19.5" customHeight="1">
      <c r="A15" s="89"/>
      <c r="B15" s="79" t="s">
        <v>57</v>
      </c>
      <c r="C15" s="52" t="s">
        <v>90</v>
      </c>
      <c r="D15" s="80">
        <f aca="true" t="shared" si="2" ref="D15:N15">D16+D17</f>
        <v>73643</v>
      </c>
      <c r="E15" s="80">
        <f t="shared" si="2"/>
        <v>77525</v>
      </c>
      <c r="F15" s="80">
        <f t="shared" si="2"/>
        <v>99870</v>
      </c>
      <c r="G15" s="80">
        <f t="shared" si="2"/>
        <v>110364</v>
      </c>
      <c r="H15" s="80">
        <f t="shared" si="2"/>
        <v>80039</v>
      </c>
      <c r="I15" s="80">
        <f t="shared" si="2"/>
        <v>51563</v>
      </c>
      <c r="J15" s="80">
        <f t="shared" si="2"/>
        <v>0</v>
      </c>
      <c r="K15" s="80">
        <f t="shared" si="2"/>
        <v>0</v>
      </c>
      <c r="L15" s="80">
        <f t="shared" si="2"/>
        <v>0</v>
      </c>
      <c r="M15" s="80">
        <f t="shared" si="2"/>
        <v>0</v>
      </c>
      <c r="N15" s="80">
        <f t="shared" si="2"/>
        <v>0</v>
      </c>
      <c r="O15" s="80">
        <f>O16+O17</f>
        <v>0</v>
      </c>
      <c r="P15" s="80">
        <f>P16+P17</f>
        <v>0</v>
      </c>
      <c r="Q15" s="80">
        <f>Q16+Q17</f>
        <v>0</v>
      </c>
    </row>
    <row r="16" spans="1:17" s="81" customFormat="1" ht="19.5" customHeight="1">
      <c r="A16" s="89"/>
      <c r="B16" s="79" t="s">
        <v>58</v>
      </c>
      <c r="C16" s="55" t="s">
        <v>91</v>
      </c>
      <c r="D16" s="71">
        <v>67731</v>
      </c>
      <c r="E16" s="71">
        <v>68390</v>
      </c>
      <c r="F16" s="71">
        <v>84710</v>
      </c>
      <c r="G16" s="71">
        <v>109999</v>
      </c>
      <c r="H16" s="71">
        <v>63733</v>
      </c>
      <c r="I16" s="71">
        <v>49329</v>
      </c>
      <c r="J16" s="71"/>
      <c r="K16" s="71"/>
      <c r="L16" s="71"/>
      <c r="M16" s="71"/>
      <c r="N16" s="71"/>
      <c r="O16" s="71"/>
      <c r="P16" s="71"/>
      <c r="Q16" s="71"/>
    </row>
    <row r="17" spans="1:17" s="81" customFormat="1" ht="19.5" customHeight="1">
      <c r="A17" s="89"/>
      <c r="B17" s="79" t="s">
        <v>59</v>
      </c>
      <c r="C17" s="55" t="s">
        <v>116</v>
      </c>
      <c r="D17" s="71">
        <v>5912</v>
      </c>
      <c r="E17" s="71">
        <v>9135</v>
      </c>
      <c r="F17" s="71">
        <v>15160</v>
      </c>
      <c r="G17" s="71">
        <v>365</v>
      </c>
      <c r="H17" s="71">
        <v>16306</v>
      </c>
      <c r="I17" s="56">
        <v>2234</v>
      </c>
      <c r="J17" s="71"/>
      <c r="K17" s="71"/>
      <c r="L17" s="71"/>
      <c r="M17" s="71"/>
      <c r="N17" s="71"/>
      <c r="O17" s="71"/>
      <c r="P17" s="71"/>
      <c r="Q17" s="71"/>
    </row>
    <row r="18" spans="1:17" s="82" customFormat="1" ht="19.5" customHeight="1">
      <c r="A18" s="93"/>
      <c r="B18" s="79" t="s">
        <v>60</v>
      </c>
      <c r="C18" s="59" t="s">
        <v>141</v>
      </c>
      <c r="D18" s="80">
        <f aca="true" t="shared" si="3" ref="D18:Q18">D19-D37</f>
        <v>-45461</v>
      </c>
      <c r="E18" s="80">
        <f t="shared" si="3"/>
        <v>-51396</v>
      </c>
      <c r="F18" s="80">
        <f t="shared" si="3"/>
        <v>-69878</v>
      </c>
      <c r="G18" s="80">
        <f t="shared" si="3"/>
        <v>-87188</v>
      </c>
      <c r="H18" s="80">
        <f t="shared" si="3"/>
        <v>-43322</v>
      </c>
      <c r="I18" s="80">
        <f t="shared" si="3"/>
        <v>-24366</v>
      </c>
      <c r="J18" s="80">
        <f t="shared" si="3"/>
        <v>0</v>
      </c>
      <c r="K18" s="80">
        <f t="shared" si="3"/>
        <v>0</v>
      </c>
      <c r="L18" s="80">
        <f t="shared" si="3"/>
        <v>0</v>
      </c>
      <c r="M18" s="80">
        <f t="shared" si="3"/>
        <v>0</v>
      </c>
      <c r="N18" s="80">
        <f t="shared" si="3"/>
        <v>0</v>
      </c>
      <c r="O18" s="80">
        <f t="shared" si="3"/>
        <v>0</v>
      </c>
      <c r="P18" s="80">
        <f t="shared" si="3"/>
        <v>0</v>
      </c>
      <c r="Q18" s="80">
        <f t="shared" si="3"/>
        <v>0</v>
      </c>
    </row>
    <row r="19" spans="2:17" ht="15.75">
      <c r="B19" s="79" t="s">
        <v>61</v>
      </c>
      <c r="C19" s="59" t="s">
        <v>142</v>
      </c>
      <c r="D19" s="83">
        <f>D20+D21+D25+D28+D31+D33+D34</f>
        <v>27724</v>
      </c>
      <c r="E19" s="83">
        <f aca="true" t="shared" si="4" ref="E19:L19">E20+E21+E25+E28+E31+E33+E34</f>
        <v>28078</v>
      </c>
      <c r="F19" s="83">
        <f t="shared" si="4"/>
        <v>7604</v>
      </c>
      <c r="G19" s="83">
        <f t="shared" si="4"/>
        <v>16464</v>
      </c>
      <c r="H19" s="83">
        <f t="shared" si="4"/>
        <v>14567</v>
      </c>
      <c r="I19" s="83">
        <f t="shared" si="4"/>
        <v>11815</v>
      </c>
      <c r="J19" s="83">
        <f t="shared" si="4"/>
        <v>0</v>
      </c>
      <c r="K19" s="83">
        <f t="shared" si="4"/>
        <v>0</v>
      </c>
      <c r="L19" s="83">
        <f t="shared" si="4"/>
        <v>0</v>
      </c>
      <c r="M19" s="83">
        <f>M20+M21+M25+M28+M31+M32+M33+M34</f>
        <v>0</v>
      </c>
      <c r="N19" s="83">
        <f>N20+N21+N25+N28+N31+N32+N33+N34</f>
        <v>0</v>
      </c>
      <c r="O19" s="83">
        <f>O20+O21+O25+O28+O31+O32+O33+O34</f>
        <v>0</v>
      </c>
      <c r="P19" s="83">
        <f>P20+P21+P25+P28+P31+P32+P33+P34</f>
        <v>0</v>
      </c>
      <c r="Q19" s="83">
        <f>Q20+Q21+Q25+Q28+Q31+Q32+Q33+Q34</f>
        <v>0</v>
      </c>
    </row>
    <row r="20" spans="1:17" s="82" customFormat="1" ht="19.5" customHeight="1">
      <c r="A20" s="93"/>
      <c r="B20" s="79" t="s">
        <v>62</v>
      </c>
      <c r="C20" s="60" t="s">
        <v>155</v>
      </c>
      <c r="D20" s="83"/>
      <c r="E20" s="83"/>
      <c r="F20" s="83"/>
      <c r="G20" s="83"/>
      <c r="H20" s="83"/>
      <c r="I20" s="83"/>
      <c r="J20" s="83"/>
      <c r="K20" s="83"/>
      <c r="L20" s="83"/>
      <c r="M20" s="83"/>
      <c r="N20" s="83"/>
      <c r="O20" s="83"/>
      <c r="P20" s="83"/>
      <c r="Q20" s="83"/>
    </row>
    <row r="21" spans="1:17" s="82" customFormat="1" ht="19.5" customHeight="1">
      <c r="A21" s="93"/>
      <c r="B21" s="79" t="s">
        <v>63</v>
      </c>
      <c r="C21" s="60" t="s">
        <v>143</v>
      </c>
      <c r="D21" s="84">
        <f aca="true" t="shared" si="5" ref="D21:N21">D22+D23+D24</f>
        <v>9702</v>
      </c>
      <c r="E21" s="84">
        <f t="shared" si="5"/>
        <v>5334</v>
      </c>
      <c r="F21" s="84">
        <f t="shared" si="5"/>
        <v>7645</v>
      </c>
      <c r="G21" s="84">
        <f t="shared" si="5"/>
        <v>-935</v>
      </c>
      <c r="H21" s="84">
        <f t="shared" si="5"/>
        <v>2540</v>
      </c>
      <c r="I21" s="84">
        <f t="shared" si="5"/>
        <v>-1187</v>
      </c>
      <c r="J21" s="84">
        <f t="shared" si="5"/>
        <v>0</v>
      </c>
      <c r="K21" s="84">
        <f t="shared" si="5"/>
        <v>0</v>
      </c>
      <c r="L21" s="84">
        <f t="shared" si="5"/>
        <v>0</v>
      </c>
      <c r="M21" s="84">
        <f t="shared" si="5"/>
        <v>0</v>
      </c>
      <c r="N21" s="84">
        <f t="shared" si="5"/>
        <v>0</v>
      </c>
      <c r="O21" s="84">
        <f>O22+O23+O24</f>
        <v>0</v>
      </c>
      <c r="P21" s="84">
        <f>P22+P23+P24</f>
        <v>0</v>
      </c>
      <c r="Q21" s="84">
        <f>Q22+Q23+Q24</f>
        <v>0</v>
      </c>
    </row>
    <row r="22" spans="1:17" s="82" customFormat="1" ht="19.5" customHeight="1">
      <c r="A22" s="93"/>
      <c r="B22" s="79" t="s">
        <v>64</v>
      </c>
      <c r="C22" s="61" t="s">
        <v>144</v>
      </c>
      <c r="D22" s="85">
        <v>221</v>
      </c>
      <c r="E22" s="85">
        <v>200</v>
      </c>
      <c r="F22" s="85">
        <v>-91</v>
      </c>
      <c r="G22" s="85">
        <v>-51</v>
      </c>
      <c r="H22" s="85">
        <v>35</v>
      </c>
      <c r="I22" s="85">
        <v>28</v>
      </c>
      <c r="J22" s="85"/>
      <c r="K22" s="85"/>
      <c r="L22" s="85"/>
      <c r="M22" s="85"/>
      <c r="N22" s="85"/>
      <c r="O22" s="85"/>
      <c r="P22" s="85"/>
      <c r="Q22" s="85"/>
    </row>
    <row r="23" spans="1:17" s="82" customFormat="1" ht="19.5" customHeight="1">
      <c r="A23" s="93"/>
      <c r="B23" s="79" t="s">
        <v>65</v>
      </c>
      <c r="C23" s="61" t="s">
        <v>145</v>
      </c>
      <c r="D23" s="85">
        <f>7594+1887</f>
        <v>9481</v>
      </c>
      <c r="E23" s="85">
        <f>3755+1379</f>
        <v>5134</v>
      </c>
      <c r="F23" s="85">
        <f>7104+632</f>
        <v>7736</v>
      </c>
      <c r="G23" s="85">
        <f>-196-688</f>
        <v>-884</v>
      </c>
      <c r="H23" s="85">
        <f>1939+566</f>
        <v>2505</v>
      </c>
      <c r="I23" s="85">
        <f>-278-937</f>
        <v>-1215</v>
      </c>
      <c r="J23" s="85"/>
      <c r="K23" s="85"/>
      <c r="L23" s="85"/>
      <c r="M23" s="85"/>
      <c r="N23" s="85"/>
      <c r="O23" s="85"/>
      <c r="P23" s="85"/>
      <c r="Q23" s="85"/>
    </row>
    <row r="24" spans="1:17" s="82" customFormat="1" ht="19.5" customHeight="1">
      <c r="A24" s="93"/>
      <c r="B24" s="79" t="s">
        <v>66</v>
      </c>
      <c r="C24" s="61" t="s">
        <v>146</v>
      </c>
      <c r="D24" s="85"/>
      <c r="E24" s="85"/>
      <c r="F24" s="85"/>
      <c r="G24" s="85"/>
      <c r="H24" s="85"/>
      <c r="I24" s="85"/>
      <c r="J24" s="85"/>
      <c r="K24" s="85"/>
      <c r="L24" s="85"/>
      <c r="M24" s="85"/>
      <c r="N24" s="85"/>
      <c r="O24" s="85"/>
      <c r="P24" s="85"/>
      <c r="Q24" s="85"/>
    </row>
    <row r="25" spans="1:17" s="82" customFormat="1" ht="19.5" customHeight="1">
      <c r="A25" s="93"/>
      <c r="B25" s="79" t="s">
        <v>67</v>
      </c>
      <c r="C25" s="60" t="s">
        <v>147</v>
      </c>
      <c r="D25" s="83">
        <f aca="true" t="shared" si="6" ref="D25:N25">D26+D27</f>
        <v>343</v>
      </c>
      <c r="E25" s="83">
        <f t="shared" si="6"/>
        <v>476</v>
      </c>
      <c r="F25" s="83">
        <f t="shared" si="6"/>
        <v>-169</v>
      </c>
      <c r="G25" s="83">
        <f t="shared" si="6"/>
        <v>-175</v>
      </c>
      <c r="H25" s="83">
        <f t="shared" si="6"/>
        <v>1601</v>
      </c>
      <c r="I25" s="83">
        <f t="shared" si="6"/>
        <v>897</v>
      </c>
      <c r="J25" s="83">
        <f t="shared" si="6"/>
        <v>0</v>
      </c>
      <c r="K25" s="83">
        <f t="shared" si="6"/>
        <v>0</v>
      </c>
      <c r="L25" s="83">
        <f t="shared" si="6"/>
        <v>0</v>
      </c>
      <c r="M25" s="83">
        <f t="shared" si="6"/>
        <v>0</v>
      </c>
      <c r="N25" s="83">
        <f t="shared" si="6"/>
        <v>0</v>
      </c>
      <c r="O25" s="83">
        <f>O26+O27</f>
        <v>0</v>
      </c>
      <c r="P25" s="83">
        <f>P26+P27</f>
        <v>0</v>
      </c>
      <c r="Q25" s="83">
        <f>Q26+Q27</f>
        <v>0</v>
      </c>
    </row>
    <row r="26" spans="2:17" ht="19.5" customHeight="1">
      <c r="B26" s="79" t="s">
        <v>68</v>
      </c>
      <c r="C26" s="61" t="s">
        <v>148</v>
      </c>
      <c r="D26" s="85">
        <v>120</v>
      </c>
      <c r="E26" s="85">
        <v>-24</v>
      </c>
      <c r="F26" s="85">
        <v>-96</v>
      </c>
      <c r="G26" s="85"/>
      <c r="H26" s="85"/>
      <c r="I26" s="85">
        <v>36</v>
      </c>
      <c r="J26" s="85"/>
      <c r="K26" s="85"/>
      <c r="L26" s="85"/>
      <c r="M26" s="85"/>
      <c r="N26" s="85"/>
      <c r="O26" s="85"/>
      <c r="P26" s="85"/>
      <c r="Q26" s="85"/>
    </row>
    <row r="27" spans="2:17" ht="19.5" customHeight="1">
      <c r="B27" s="79" t="s">
        <v>69</v>
      </c>
      <c r="C27" s="61" t="s">
        <v>149</v>
      </c>
      <c r="D27" s="85">
        <f>-155+349+9+20</f>
        <v>223</v>
      </c>
      <c r="E27" s="85">
        <f>61+63+22+354</f>
        <v>500</v>
      </c>
      <c r="F27" s="85">
        <f>32-165+31+29</f>
        <v>-73</v>
      </c>
      <c r="G27" s="85">
        <f>37-17-32-163</f>
        <v>-175</v>
      </c>
      <c r="H27" s="85">
        <f>1164-42+20+11+448</f>
        <v>1601</v>
      </c>
      <c r="I27" s="85">
        <f>1169-369+46+1+14</f>
        <v>861</v>
      </c>
      <c r="J27" s="85"/>
      <c r="K27" s="85"/>
      <c r="L27" s="85"/>
      <c r="M27" s="85"/>
      <c r="N27" s="85"/>
      <c r="O27" s="85"/>
      <c r="P27" s="85"/>
      <c r="Q27" s="85"/>
    </row>
    <row r="28" spans="2:17" ht="19.5" customHeight="1">
      <c r="B28" s="79" t="s">
        <v>70</v>
      </c>
      <c r="C28" s="60" t="s">
        <v>150</v>
      </c>
      <c r="D28" s="83">
        <f aca="true" t="shared" si="7" ref="D28:N28">D29+D30</f>
        <v>-99</v>
      </c>
      <c r="E28" s="83">
        <f t="shared" si="7"/>
        <v>173</v>
      </c>
      <c r="F28" s="83">
        <f t="shared" si="7"/>
        <v>410</v>
      </c>
      <c r="G28" s="83">
        <f t="shared" si="7"/>
        <v>145</v>
      </c>
      <c r="H28" s="83">
        <f t="shared" si="7"/>
        <v>-35</v>
      </c>
      <c r="I28" s="83">
        <f t="shared" si="7"/>
        <v>705</v>
      </c>
      <c r="J28" s="83">
        <f t="shared" si="7"/>
        <v>0</v>
      </c>
      <c r="K28" s="83">
        <f t="shared" si="7"/>
        <v>0</v>
      </c>
      <c r="L28" s="83">
        <f t="shared" si="7"/>
        <v>0</v>
      </c>
      <c r="M28" s="83">
        <f t="shared" si="7"/>
        <v>0</v>
      </c>
      <c r="N28" s="83">
        <f t="shared" si="7"/>
        <v>0</v>
      </c>
      <c r="O28" s="83">
        <f>O29+O30</f>
        <v>0</v>
      </c>
      <c r="P28" s="83">
        <f>P29+P30</f>
        <v>0</v>
      </c>
      <c r="Q28" s="83">
        <f>Q29+Q30</f>
        <v>0</v>
      </c>
    </row>
    <row r="29" spans="1:17" s="82" customFormat="1" ht="19.5" customHeight="1">
      <c r="A29" s="93"/>
      <c r="B29" s="79" t="s">
        <v>71</v>
      </c>
      <c r="C29" s="61" t="s">
        <v>148</v>
      </c>
      <c r="D29" s="85"/>
      <c r="E29" s="85"/>
      <c r="F29" s="85"/>
      <c r="G29" s="85"/>
      <c r="H29" s="85"/>
      <c r="I29" s="85"/>
      <c r="J29" s="85"/>
      <c r="K29" s="85"/>
      <c r="L29" s="85"/>
      <c r="M29" s="85"/>
      <c r="N29" s="85"/>
      <c r="O29" s="85"/>
      <c r="P29" s="85"/>
      <c r="Q29" s="85"/>
    </row>
    <row r="30" spans="2:17" ht="19.5" customHeight="1">
      <c r="B30" s="79" t="s">
        <v>72</v>
      </c>
      <c r="C30" s="61" t="s">
        <v>149</v>
      </c>
      <c r="D30" s="85">
        <v>-99</v>
      </c>
      <c r="E30" s="85">
        <v>173</v>
      </c>
      <c r="F30" s="85">
        <f>403+7</f>
        <v>410</v>
      </c>
      <c r="G30" s="85">
        <f>143+2</f>
        <v>145</v>
      </c>
      <c r="H30" s="85">
        <f>-27-8</f>
        <v>-35</v>
      </c>
      <c r="I30" s="85">
        <f>706-1</f>
        <v>705</v>
      </c>
      <c r="J30" s="85"/>
      <c r="K30" s="85"/>
      <c r="L30" s="85"/>
      <c r="M30" s="85"/>
      <c r="N30" s="85"/>
      <c r="O30" s="85"/>
      <c r="P30" s="85"/>
      <c r="Q30" s="85"/>
    </row>
    <row r="31" spans="2:17" ht="19.5" customHeight="1">
      <c r="B31" s="79" t="s">
        <v>73</v>
      </c>
      <c r="C31" s="60" t="s">
        <v>151</v>
      </c>
      <c r="D31" s="83">
        <f>7-74+596-40-70</f>
        <v>419</v>
      </c>
      <c r="E31" s="83">
        <f>-18+16-164+18-1</f>
        <v>-149</v>
      </c>
      <c r="F31" s="83">
        <f>130-274-203+1+100</f>
        <v>-246</v>
      </c>
      <c r="G31" s="83">
        <f>22-150+17</f>
        <v>-111</v>
      </c>
      <c r="H31" s="83">
        <f>101-96-56+7+26</f>
        <v>-18</v>
      </c>
      <c r="I31" s="83">
        <f>-208+90+790+34</f>
        <v>706</v>
      </c>
      <c r="J31" s="83"/>
      <c r="K31" s="83"/>
      <c r="L31" s="83"/>
      <c r="M31" s="83"/>
      <c r="N31" s="83"/>
      <c r="O31" s="83"/>
      <c r="P31" s="83"/>
      <c r="Q31" s="83"/>
    </row>
    <row r="32" spans="1:17" s="82" customFormat="1" ht="19.5" customHeight="1">
      <c r="A32" s="93"/>
      <c r="B32" s="79" t="s">
        <v>74</v>
      </c>
      <c r="C32" s="60" t="s">
        <v>152</v>
      </c>
      <c r="D32" s="83"/>
      <c r="E32" s="83"/>
      <c r="F32" s="83"/>
      <c r="G32" s="83"/>
      <c r="H32" s="83"/>
      <c r="I32" s="83"/>
      <c r="J32" s="83"/>
      <c r="K32" s="83"/>
      <c r="L32" s="83"/>
      <c r="M32" s="83"/>
      <c r="N32" s="83"/>
      <c r="O32" s="83"/>
      <c r="P32" s="83"/>
      <c r="Q32" s="83"/>
    </row>
    <row r="33" spans="2:17" ht="19.5" customHeight="1">
      <c r="B33" s="79" t="s">
        <v>75</v>
      </c>
      <c r="C33" s="60" t="s">
        <v>135</v>
      </c>
      <c r="D33" s="83"/>
      <c r="E33" s="83"/>
      <c r="F33" s="83"/>
      <c r="G33" s="83"/>
      <c r="H33" s="83"/>
      <c r="I33" s="83"/>
      <c r="J33" s="83"/>
      <c r="K33" s="83"/>
      <c r="L33" s="83"/>
      <c r="M33" s="83"/>
      <c r="N33" s="83"/>
      <c r="O33" s="83"/>
      <c r="P33" s="83"/>
      <c r="Q33" s="83"/>
    </row>
    <row r="34" spans="1:17" s="82" customFormat="1" ht="19.5" customHeight="1">
      <c r="A34" s="93"/>
      <c r="B34" s="79" t="s">
        <v>76</v>
      </c>
      <c r="C34" s="60" t="s">
        <v>153</v>
      </c>
      <c r="D34" s="83">
        <f aca="true" t="shared" si="8" ref="D34:N34">D35+D36</f>
        <v>17359</v>
      </c>
      <c r="E34" s="83">
        <f t="shared" si="8"/>
        <v>22244</v>
      </c>
      <c r="F34" s="83">
        <f t="shared" si="8"/>
        <v>-36</v>
      </c>
      <c r="G34" s="83">
        <f t="shared" si="8"/>
        <v>17540</v>
      </c>
      <c r="H34" s="83">
        <f t="shared" si="8"/>
        <v>10479</v>
      </c>
      <c r="I34" s="83">
        <f t="shared" si="8"/>
        <v>10694</v>
      </c>
      <c r="J34" s="83">
        <f t="shared" si="8"/>
        <v>0</v>
      </c>
      <c r="K34" s="83">
        <f t="shared" si="8"/>
        <v>0</v>
      </c>
      <c r="L34" s="83">
        <f t="shared" si="8"/>
        <v>0</v>
      </c>
      <c r="M34" s="83">
        <f t="shared" si="8"/>
        <v>0</v>
      </c>
      <c r="N34" s="83">
        <f t="shared" si="8"/>
        <v>0</v>
      </c>
      <c r="O34" s="83">
        <f>O35+O36</f>
        <v>0</v>
      </c>
      <c r="P34" s="83">
        <f>P35+P36</f>
        <v>0</v>
      </c>
      <c r="Q34" s="83">
        <f>Q35+Q36</f>
        <v>0</v>
      </c>
    </row>
    <row r="35" spans="2:17" ht="19.5" customHeight="1">
      <c r="B35" s="79" t="s">
        <v>77</v>
      </c>
      <c r="C35" s="61" t="s">
        <v>154</v>
      </c>
      <c r="D35" s="85"/>
      <c r="E35" s="85"/>
      <c r="F35" s="85"/>
      <c r="G35" s="85"/>
      <c r="H35" s="85"/>
      <c r="I35" s="85"/>
      <c r="J35" s="85"/>
      <c r="K35" s="85"/>
      <c r="L35" s="85"/>
      <c r="M35" s="85"/>
      <c r="N35" s="85"/>
      <c r="O35" s="85"/>
      <c r="P35" s="85"/>
      <c r="Q35" s="85"/>
    </row>
    <row r="36" spans="2:17" ht="19.5" customHeight="1">
      <c r="B36" s="79" t="s">
        <v>78</v>
      </c>
      <c r="C36" s="61" t="s">
        <v>0</v>
      </c>
      <c r="D36" s="85">
        <v>17359</v>
      </c>
      <c r="E36" s="85">
        <v>22244</v>
      </c>
      <c r="F36" s="85">
        <v>-36</v>
      </c>
      <c r="G36" s="85">
        <v>17540</v>
      </c>
      <c r="H36" s="85">
        <v>10479</v>
      </c>
      <c r="I36" s="85">
        <v>10694</v>
      </c>
      <c r="J36" s="85"/>
      <c r="K36" s="85"/>
      <c r="L36" s="85"/>
      <c r="M36" s="85"/>
      <c r="N36" s="85"/>
      <c r="O36" s="85"/>
      <c r="P36" s="85"/>
      <c r="Q36" s="85"/>
    </row>
    <row r="37" spans="2:17" ht="19.5" customHeight="1">
      <c r="B37" s="79" t="s">
        <v>79</v>
      </c>
      <c r="C37" s="59" t="s">
        <v>124</v>
      </c>
      <c r="D37" s="83">
        <f>D38+D39+D43+D46+D49+D51+D52</f>
        <v>73185</v>
      </c>
      <c r="E37" s="83">
        <f aca="true" t="shared" si="9" ref="E37:L37">E38+E39+E43+E46+E49+E51+E52</f>
        <v>79474</v>
      </c>
      <c r="F37" s="83">
        <f t="shared" si="9"/>
        <v>77482</v>
      </c>
      <c r="G37" s="83">
        <f t="shared" si="9"/>
        <v>103652</v>
      </c>
      <c r="H37" s="83">
        <f t="shared" si="9"/>
        <v>57889</v>
      </c>
      <c r="I37" s="83">
        <f t="shared" si="9"/>
        <v>36181</v>
      </c>
      <c r="J37" s="83">
        <f t="shared" si="9"/>
        <v>0</v>
      </c>
      <c r="K37" s="83">
        <f t="shared" si="9"/>
        <v>0</v>
      </c>
      <c r="L37" s="83">
        <f t="shared" si="9"/>
        <v>0</v>
      </c>
      <c r="M37" s="83">
        <f>M38+M39+M43+M46+M49+M50+M51+M52</f>
        <v>0</v>
      </c>
      <c r="N37" s="83">
        <f>N38+N39+N43+N46+N49+N50+N51+N52</f>
        <v>0</v>
      </c>
      <c r="O37" s="83">
        <f>O38+O39+O43+O46+O49+O50+O51+O52</f>
        <v>0</v>
      </c>
      <c r="P37" s="83">
        <f>P38+P39+P43+P46+P49+P50+P51+P52</f>
        <v>0</v>
      </c>
      <c r="Q37" s="83">
        <f>Q38+Q39+Q43+Q46+Q49+Q50+Q51+Q52</f>
        <v>0</v>
      </c>
    </row>
    <row r="38" spans="2:17" ht="19.5" customHeight="1">
      <c r="B38" s="79" t="s">
        <v>80</v>
      </c>
      <c r="C38" s="60" t="s">
        <v>125</v>
      </c>
      <c r="D38" s="85"/>
      <c r="E38" s="85"/>
      <c r="F38" s="85"/>
      <c r="G38" s="85"/>
      <c r="H38" s="85"/>
      <c r="I38" s="83"/>
      <c r="J38" s="83"/>
      <c r="K38" s="83"/>
      <c r="L38" s="83"/>
      <c r="M38" s="83"/>
      <c r="N38" s="83"/>
      <c r="O38" s="83"/>
      <c r="P38" s="83"/>
      <c r="Q38" s="83"/>
    </row>
    <row r="39" spans="2:17" ht="19.5" customHeight="1">
      <c r="B39" s="79" t="s">
        <v>81</v>
      </c>
      <c r="C39" s="60" t="s">
        <v>126</v>
      </c>
      <c r="D39" s="83">
        <f aca="true" t="shared" si="10" ref="D39:N39">D40+D41+D42</f>
        <v>37</v>
      </c>
      <c r="E39" s="83">
        <f t="shared" si="10"/>
        <v>2</v>
      </c>
      <c r="F39" s="83">
        <f t="shared" si="10"/>
        <v>68</v>
      </c>
      <c r="G39" s="83">
        <f t="shared" si="10"/>
        <v>32</v>
      </c>
      <c r="H39" s="83">
        <f t="shared" si="10"/>
        <v>-15</v>
      </c>
      <c r="I39" s="84">
        <f t="shared" si="10"/>
        <v>49</v>
      </c>
      <c r="J39" s="84">
        <f t="shared" si="10"/>
        <v>0</v>
      </c>
      <c r="K39" s="84">
        <f t="shared" si="10"/>
        <v>0</v>
      </c>
      <c r="L39" s="84">
        <f t="shared" si="10"/>
        <v>0</v>
      </c>
      <c r="M39" s="84">
        <f t="shared" si="10"/>
        <v>0</v>
      </c>
      <c r="N39" s="84">
        <f t="shared" si="10"/>
        <v>0</v>
      </c>
      <c r="O39" s="84">
        <f>O40+O41+O42</f>
        <v>0</v>
      </c>
      <c r="P39" s="84">
        <f>P40+P41+P42</f>
        <v>0</v>
      </c>
      <c r="Q39" s="84">
        <f>Q40+Q41+Q42</f>
        <v>0</v>
      </c>
    </row>
    <row r="40" spans="2:17" ht="19.5" customHeight="1">
      <c r="B40" s="79" t="s">
        <v>82</v>
      </c>
      <c r="C40" s="61" t="s">
        <v>127</v>
      </c>
      <c r="D40" s="85"/>
      <c r="E40" s="85"/>
      <c r="F40" s="85"/>
      <c r="G40" s="85"/>
      <c r="H40" s="85"/>
      <c r="I40" s="85"/>
      <c r="J40" s="85"/>
      <c r="K40" s="85"/>
      <c r="L40" s="85"/>
      <c r="M40" s="85"/>
      <c r="N40" s="85"/>
      <c r="O40" s="85"/>
      <c r="P40" s="85"/>
      <c r="Q40" s="85"/>
    </row>
    <row r="41" spans="2:17" ht="19.5" customHeight="1">
      <c r="B41" s="79" t="s">
        <v>83</v>
      </c>
      <c r="C41" s="61" t="s">
        <v>128</v>
      </c>
      <c r="D41" s="85"/>
      <c r="E41" s="85"/>
      <c r="F41" s="85"/>
      <c r="G41" s="85"/>
      <c r="H41" s="85"/>
      <c r="I41" s="85"/>
      <c r="J41" s="85"/>
      <c r="K41" s="85"/>
      <c r="L41" s="85"/>
      <c r="M41" s="85"/>
      <c r="N41" s="85"/>
      <c r="O41" s="85"/>
      <c r="P41" s="85"/>
      <c r="Q41" s="85"/>
    </row>
    <row r="42" spans="2:17" ht="19.5" customHeight="1">
      <c r="B42" s="79" t="s">
        <v>84</v>
      </c>
      <c r="C42" s="61" t="s">
        <v>129</v>
      </c>
      <c r="D42" s="85">
        <v>37</v>
      </c>
      <c r="E42" s="85">
        <v>2</v>
      </c>
      <c r="F42" s="85">
        <v>68</v>
      </c>
      <c r="G42" s="85">
        <v>32</v>
      </c>
      <c r="H42" s="85">
        <v>-15</v>
      </c>
      <c r="I42" s="85">
        <v>49</v>
      </c>
      <c r="J42" s="85"/>
      <c r="K42" s="85"/>
      <c r="L42" s="85"/>
      <c r="M42" s="85"/>
      <c r="N42" s="85"/>
      <c r="O42" s="85"/>
      <c r="P42" s="85"/>
      <c r="Q42" s="85"/>
    </row>
    <row r="43" spans="2:17" ht="19.5" customHeight="1">
      <c r="B43" s="79" t="s">
        <v>85</v>
      </c>
      <c r="C43" s="60" t="s">
        <v>130</v>
      </c>
      <c r="D43" s="83">
        <f aca="true" t="shared" si="11" ref="D43:N43">D44+D45</f>
        <v>4913</v>
      </c>
      <c r="E43" s="83">
        <f t="shared" si="11"/>
        <v>491</v>
      </c>
      <c r="F43" s="83">
        <f t="shared" si="11"/>
        <v>4972</v>
      </c>
      <c r="G43" s="83">
        <f t="shared" si="11"/>
        <v>361</v>
      </c>
      <c r="H43" s="83">
        <f t="shared" si="11"/>
        <v>3000</v>
      </c>
      <c r="I43" s="83">
        <f t="shared" si="11"/>
        <v>7167</v>
      </c>
      <c r="J43" s="83">
        <f t="shared" si="11"/>
        <v>0</v>
      </c>
      <c r="K43" s="83">
        <f t="shared" si="11"/>
        <v>0</v>
      </c>
      <c r="L43" s="83">
        <f t="shared" si="11"/>
        <v>0</v>
      </c>
      <c r="M43" s="83">
        <f t="shared" si="11"/>
        <v>0</v>
      </c>
      <c r="N43" s="83">
        <f t="shared" si="11"/>
        <v>0</v>
      </c>
      <c r="O43" s="83">
        <f>O44+O45</f>
        <v>0</v>
      </c>
      <c r="P43" s="83">
        <f>P44+P45</f>
        <v>0</v>
      </c>
      <c r="Q43" s="83">
        <f>Q44+Q45</f>
        <v>0</v>
      </c>
    </row>
    <row r="44" spans="2:17" ht="19.5" customHeight="1">
      <c r="B44" s="79" t="s">
        <v>86</v>
      </c>
      <c r="C44" s="61" t="s">
        <v>131</v>
      </c>
      <c r="D44" s="85"/>
      <c r="E44" s="85"/>
      <c r="F44" s="85"/>
      <c r="G44" s="85"/>
      <c r="H44" s="85"/>
      <c r="I44" s="85"/>
      <c r="J44" s="85"/>
      <c r="K44" s="85"/>
      <c r="L44" s="85"/>
      <c r="M44" s="85"/>
      <c r="N44" s="85"/>
      <c r="O44" s="85"/>
      <c r="P44" s="85"/>
      <c r="Q44" s="85"/>
    </row>
    <row r="45" spans="2:17" ht="19.5" customHeight="1">
      <c r="B45" s="79" t="s">
        <v>87</v>
      </c>
      <c r="C45" s="61" t="s">
        <v>132</v>
      </c>
      <c r="D45" s="85">
        <v>4913</v>
      </c>
      <c r="E45" s="85">
        <v>491</v>
      </c>
      <c r="F45" s="85">
        <v>4972</v>
      </c>
      <c r="G45" s="85">
        <v>361</v>
      </c>
      <c r="H45" s="85">
        <v>3000</v>
      </c>
      <c r="I45" s="85">
        <v>7167</v>
      </c>
      <c r="J45" s="85"/>
      <c r="K45" s="85"/>
      <c r="L45" s="85"/>
      <c r="M45" s="85"/>
      <c r="N45" s="85"/>
      <c r="O45" s="85"/>
      <c r="P45" s="85"/>
      <c r="Q45" s="85"/>
    </row>
    <row r="46" spans="2:17" ht="19.5" customHeight="1">
      <c r="B46" s="79" t="s">
        <v>92</v>
      </c>
      <c r="C46" s="60" t="s">
        <v>133</v>
      </c>
      <c r="D46" s="83">
        <f aca="true" t="shared" si="12" ref="D46:N46">D47+D48</f>
        <v>24965</v>
      </c>
      <c r="E46" s="83">
        <f t="shared" si="12"/>
        <v>40709</v>
      </c>
      <c r="F46" s="83">
        <f t="shared" si="12"/>
        <v>45466</v>
      </c>
      <c r="G46" s="83">
        <f t="shared" si="12"/>
        <v>78960</v>
      </c>
      <c r="H46" s="83">
        <f t="shared" si="12"/>
        <v>32450</v>
      </c>
      <c r="I46" s="83">
        <f t="shared" si="12"/>
        <v>-2285</v>
      </c>
      <c r="J46" s="83">
        <f t="shared" si="12"/>
        <v>0</v>
      </c>
      <c r="K46" s="83">
        <f t="shared" si="12"/>
        <v>0</v>
      </c>
      <c r="L46" s="83">
        <f t="shared" si="12"/>
        <v>0</v>
      </c>
      <c r="M46" s="83">
        <f t="shared" si="12"/>
        <v>0</v>
      </c>
      <c r="N46" s="83">
        <f t="shared" si="12"/>
        <v>0</v>
      </c>
      <c r="O46" s="83">
        <f>O47+O48</f>
        <v>0</v>
      </c>
      <c r="P46" s="83">
        <f>P47+P48</f>
        <v>0</v>
      </c>
      <c r="Q46" s="83">
        <f>Q47+Q48</f>
        <v>0</v>
      </c>
    </row>
    <row r="47" spans="2:17" ht="19.5" customHeight="1">
      <c r="B47" s="79" t="s">
        <v>93</v>
      </c>
      <c r="C47" s="61" t="s">
        <v>131</v>
      </c>
      <c r="D47" s="85"/>
      <c r="E47" s="85"/>
      <c r="F47" s="85"/>
      <c r="G47" s="85"/>
      <c r="H47" s="85"/>
      <c r="I47" s="85"/>
      <c r="J47" s="85"/>
      <c r="K47" s="85"/>
      <c r="L47" s="85"/>
      <c r="M47" s="85"/>
      <c r="N47" s="85"/>
      <c r="O47" s="85"/>
      <c r="P47" s="85"/>
      <c r="Q47" s="85"/>
    </row>
    <row r="48" spans="2:17" ht="19.5" customHeight="1">
      <c r="B48" s="79" t="s">
        <v>94</v>
      </c>
      <c r="C48" s="61" t="s">
        <v>132</v>
      </c>
      <c r="D48" s="85">
        <v>24965</v>
      </c>
      <c r="E48" s="85">
        <v>40709</v>
      </c>
      <c r="F48" s="85">
        <v>45466</v>
      </c>
      <c r="G48" s="85">
        <v>78960</v>
      </c>
      <c r="H48" s="85">
        <v>32450</v>
      </c>
      <c r="I48" s="85">
        <v>-2285</v>
      </c>
      <c r="J48" s="85"/>
      <c r="K48" s="85"/>
      <c r="L48" s="85"/>
      <c r="M48" s="85"/>
      <c r="N48" s="85"/>
      <c r="O48" s="85"/>
      <c r="P48" s="85"/>
      <c r="Q48" s="85"/>
    </row>
    <row r="49" spans="2:17" ht="19.5" customHeight="1">
      <c r="B49" s="79" t="s">
        <v>95</v>
      </c>
      <c r="C49" s="60" t="s">
        <v>134</v>
      </c>
      <c r="D49" s="83">
        <v>18566</v>
      </c>
      <c r="E49" s="83">
        <v>16568</v>
      </c>
      <c r="F49" s="83">
        <v>5527</v>
      </c>
      <c r="G49" s="83">
        <v>23974</v>
      </c>
      <c r="H49" s="83">
        <v>6833</v>
      </c>
      <c r="I49" s="83">
        <v>11999</v>
      </c>
      <c r="J49" s="83"/>
      <c r="K49" s="83"/>
      <c r="L49" s="83"/>
      <c r="M49" s="83"/>
      <c r="N49" s="83"/>
      <c r="O49" s="83"/>
      <c r="P49" s="83"/>
      <c r="Q49" s="83"/>
    </row>
    <row r="50" spans="1:17" s="82" customFormat="1" ht="19.5" customHeight="1">
      <c r="A50" s="93"/>
      <c r="B50" s="79" t="s">
        <v>96</v>
      </c>
      <c r="C50" s="60" t="s">
        <v>136</v>
      </c>
      <c r="D50" s="83"/>
      <c r="E50" s="83"/>
      <c r="F50" s="83"/>
      <c r="G50" s="83"/>
      <c r="H50" s="83"/>
      <c r="I50" s="83"/>
      <c r="J50" s="83"/>
      <c r="K50" s="83"/>
      <c r="L50" s="83"/>
      <c r="M50" s="83"/>
      <c r="N50" s="83"/>
      <c r="O50" s="83"/>
      <c r="P50" s="83"/>
      <c r="Q50" s="83"/>
    </row>
    <row r="51" spans="2:17" ht="20.25" customHeight="1">
      <c r="B51" s="79" t="s">
        <v>97</v>
      </c>
      <c r="C51" s="60" t="s">
        <v>135</v>
      </c>
      <c r="D51" s="83"/>
      <c r="E51" s="83"/>
      <c r="F51" s="83"/>
      <c r="G51" s="83"/>
      <c r="H51" s="83"/>
      <c r="I51" s="83"/>
      <c r="J51" s="83"/>
      <c r="K51" s="83"/>
      <c r="L51" s="83"/>
      <c r="M51" s="83"/>
      <c r="N51" s="83"/>
      <c r="O51" s="83"/>
      <c r="P51" s="83"/>
      <c r="Q51" s="83"/>
    </row>
    <row r="52" spans="2:17" ht="19.5" customHeight="1">
      <c r="B52" s="79" t="s">
        <v>109</v>
      </c>
      <c r="C52" s="60" t="s">
        <v>137</v>
      </c>
      <c r="D52" s="83">
        <f aca="true" t="shared" si="13" ref="D52:N52">D53+D54</f>
        <v>24704</v>
      </c>
      <c r="E52" s="83">
        <f t="shared" si="13"/>
        <v>21704</v>
      </c>
      <c r="F52" s="83">
        <f t="shared" si="13"/>
        <v>21449</v>
      </c>
      <c r="G52" s="83">
        <f t="shared" si="13"/>
        <v>325</v>
      </c>
      <c r="H52" s="83">
        <f t="shared" si="13"/>
        <v>15621</v>
      </c>
      <c r="I52" s="83">
        <f t="shared" si="13"/>
        <v>19251</v>
      </c>
      <c r="J52" s="83">
        <f t="shared" si="13"/>
        <v>0</v>
      </c>
      <c r="K52" s="83">
        <f t="shared" si="13"/>
        <v>0</v>
      </c>
      <c r="L52" s="83">
        <f t="shared" si="13"/>
        <v>0</v>
      </c>
      <c r="M52" s="83">
        <f t="shared" si="13"/>
        <v>0</v>
      </c>
      <c r="N52" s="83">
        <f t="shared" si="13"/>
        <v>0</v>
      </c>
      <c r="O52" s="83">
        <f>O53+O54</f>
        <v>0</v>
      </c>
      <c r="P52" s="83">
        <f>P53+P54</f>
        <v>0</v>
      </c>
      <c r="Q52" s="83">
        <f>Q53+Q54</f>
        <v>0</v>
      </c>
    </row>
    <row r="53" spans="1:17" s="82" customFormat="1" ht="19.5" customHeight="1">
      <c r="A53" s="93"/>
      <c r="B53" s="79" t="s">
        <v>112</v>
      </c>
      <c r="C53" s="61" t="s">
        <v>138</v>
      </c>
      <c r="D53" s="85"/>
      <c r="E53" s="85"/>
      <c r="F53" s="85"/>
      <c r="G53" s="85"/>
      <c r="H53" s="85"/>
      <c r="I53" s="85"/>
      <c r="J53" s="85"/>
      <c r="K53" s="85"/>
      <c r="L53" s="85"/>
      <c r="M53" s="85"/>
      <c r="N53" s="85"/>
      <c r="O53" s="85"/>
      <c r="P53" s="85"/>
      <c r="Q53" s="85"/>
    </row>
    <row r="54" spans="2:17" ht="19.5" customHeight="1">
      <c r="B54" s="79" t="s">
        <v>113</v>
      </c>
      <c r="C54" s="61" t="s">
        <v>0</v>
      </c>
      <c r="D54" s="85">
        <v>24704</v>
      </c>
      <c r="E54" s="85">
        <v>21704</v>
      </c>
      <c r="F54" s="85">
        <v>21449</v>
      </c>
      <c r="G54" s="85">
        <v>325</v>
      </c>
      <c r="H54" s="85">
        <v>15621</v>
      </c>
      <c r="I54" s="85">
        <v>19251</v>
      </c>
      <c r="J54" s="85"/>
      <c r="K54" s="85"/>
      <c r="L54" s="85"/>
      <c r="M54" s="85"/>
      <c r="N54" s="85"/>
      <c r="O54" s="85"/>
      <c r="P54" s="85"/>
      <c r="Q54" s="85"/>
    </row>
    <row r="55" spans="2:17" ht="19.5" customHeight="1">
      <c r="B55" s="79" t="s">
        <v>115</v>
      </c>
      <c r="C55" s="57" t="s">
        <v>139</v>
      </c>
      <c r="D55" s="86">
        <f aca="true" t="shared" si="14" ref="D55:N55">D9-D18</f>
        <v>0</v>
      </c>
      <c r="E55" s="86">
        <f t="shared" si="14"/>
        <v>0</v>
      </c>
      <c r="F55" s="86">
        <f t="shared" si="14"/>
        <v>0</v>
      </c>
      <c r="G55" s="86">
        <f t="shared" si="14"/>
        <v>0</v>
      </c>
      <c r="H55" s="86">
        <f t="shared" si="14"/>
        <v>0</v>
      </c>
      <c r="I55" s="96">
        <f t="shared" si="14"/>
        <v>0</v>
      </c>
      <c r="J55" s="86">
        <f t="shared" si="14"/>
        <v>0</v>
      </c>
      <c r="K55" s="86">
        <f t="shared" si="14"/>
        <v>0</v>
      </c>
      <c r="L55" s="86">
        <f t="shared" si="14"/>
        <v>0</v>
      </c>
      <c r="M55" s="86">
        <f t="shared" si="14"/>
        <v>0</v>
      </c>
      <c r="N55" s="86">
        <f t="shared" si="14"/>
        <v>0</v>
      </c>
      <c r="O55" s="86">
        <f>O9-O18</f>
        <v>0</v>
      </c>
      <c r="P55" s="86">
        <f>P9-P18</f>
        <v>0</v>
      </c>
      <c r="Q55" s="86">
        <f>Q9-Q18</f>
        <v>0</v>
      </c>
    </row>
    <row r="56" spans="5:12" ht="19.5" customHeight="1">
      <c r="E56" s="87"/>
      <c r="I56" s="85"/>
      <c r="L56" s="50"/>
    </row>
    <row r="57" ht="19.5" customHeight="1">
      <c r="L57" s="49"/>
    </row>
    <row r="58" ht="19.5" customHeight="1">
      <c r="L58" s="50"/>
    </row>
    <row r="59" ht="19.5" customHeight="1">
      <c r="L59" s="88"/>
    </row>
    <row r="65" ht="19.5" customHeight="1">
      <c r="C65" s="67"/>
    </row>
  </sheetData>
  <sheetProtection/>
  <printOptions/>
  <pageMargins left="0.25" right="0.3" top="0.61" bottom="0.75" header="0.3" footer="0.3"/>
  <pageSetup horizontalDpi="600" verticalDpi="600" orientation="landscape" scale="60" r:id="rId1"/>
</worksheet>
</file>

<file path=xl/worksheets/sheet14.xml><?xml version="1.0" encoding="utf-8"?>
<worksheet xmlns="http://schemas.openxmlformats.org/spreadsheetml/2006/main" xmlns:r="http://schemas.openxmlformats.org/officeDocument/2006/relationships">
  <sheetPr>
    <pageSetUpPr fitToPage="1"/>
  </sheetPr>
  <dimension ref="A1:AC52"/>
  <sheetViews>
    <sheetView zoomScalePageLayoutView="0" workbookViewId="0" topLeftCell="A1">
      <pane xSplit="1" ySplit="4" topLeftCell="M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56.140625" style="127" customWidth="1"/>
    <col min="2" max="2" width="6.8515625" style="140" bestFit="1" customWidth="1"/>
    <col min="3" max="5" width="7.28125" style="153" bestFit="1" customWidth="1"/>
    <col min="6" max="6" width="6.8515625" style="153" bestFit="1" customWidth="1"/>
    <col min="7" max="7" width="8.57421875" style="140" bestFit="1" customWidth="1"/>
    <col min="8" max="8" width="7.28125" style="153" bestFit="1" customWidth="1"/>
    <col min="9" max="11" width="6.8515625" style="153" bestFit="1" customWidth="1"/>
    <col min="12" max="14" width="6.8515625" style="148" bestFit="1" customWidth="1"/>
    <col min="15" max="16" width="7.28125" style="148" bestFit="1" customWidth="1"/>
    <col min="17" max="17" width="6.8515625" style="148" bestFit="1" customWidth="1"/>
    <col min="18" max="20" width="7.28125" style="148" bestFit="1" customWidth="1"/>
    <col min="21" max="21" width="6.8515625" style="148" bestFit="1" customWidth="1"/>
    <col min="22" max="22" width="6.8515625" style="127" bestFit="1" customWidth="1"/>
    <col min="23" max="23" width="7.28125" style="127" bestFit="1" customWidth="1"/>
    <col min="24" max="28" width="7.8515625" style="127" bestFit="1" customWidth="1"/>
    <col min="29" max="16384" width="9.140625" style="127" customWidth="1"/>
  </cols>
  <sheetData>
    <row r="1" spans="1:21" ht="15">
      <c r="A1" s="177" t="s">
        <v>239</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9" ht="13.5">
      <c r="A5" s="133" t="s">
        <v>232</v>
      </c>
      <c r="B5" s="134">
        <v>-33939</v>
      </c>
      <c r="C5" s="134">
        <v>-111372</v>
      </c>
      <c r="D5" s="134">
        <v>-100216</v>
      </c>
      <c r="E5" s="134">
        <v>-123698</v>
      </c>
      <c r="F5" s="134">
        <v>122275</v>
      </c>
      <c r="G5" s="134">
        <v>-106827</v>
      </c>
      <c r="H5" s="134">
        <v>-26344</v>
      </c>
      <c r="I5" s="134">
        <v>-63374</v>
      </c>
      <c r="J5" s="134">
        <v>66136</v>
      </c>
      <c r="K5" s="134">
        <v>-41929</v>
      </c>
      <c r="L5" s="134">
        <v>-20733.344000000012</v>
      </c>
      <c r="M5" s="134">
        <v>-73825.06</v>
      </c>
      <c r="N5" s="134">
        <v>-62019</v>
      </c>
      <c r="O5" s="134">
        <v>-141816.457</v>
      </c>
      <c r="P5" s="134">
        <v>-254423.628</v>
      </c>
      <c r="Q5" s="134">
        <v>-38783.83599999995</v>
      </c>
      <c r="R5" s="134">
        <v>-143348.20799999996</v>
      </c>
      <c r="S5" s="134">
        <v>-130829.607</v>
      </c>
      <c r="T5" s="134">
        <v>-312803.584</v>
      </c>
      <c r="U5" s="134">
        <v>43636.69</v>
      </c>
      <c r="V5" s="134">
        <v>-63395.600000000006</v>
      </c>
      <c r="W5" s="134">
        <v>-492835.1000000001</v>
      </c>
      <c r="X5" s="134">
        <v>-542097.0159999998</v>
      </c>
      <c r="Y5" s="134">
        <v>-624524.3040000001</v>
      </c>
      <c r="Z5" s="134">
        <v>-554700.7599999999</v>
      </c>
      <c r="AA5" s="134">
        <v>-511779.81799999997</v>
      </c>
      <c r="AB5" s="134">
        <v>-716725.278</v>
      </c>
      <c r="AC5" s="158"/>
    </row>
    <row r="6" spans="1:29" ht="13.5">
      <c r="A6" s="164" t="s">
        <v>180</v>
      </c>
      <c r="B6" s="126">
        <v>51226</v>
      </c>
      <c r="C6" s="126">
        <v>6911</v>
      </c>
      <c r="D6" s="126">
        <v>30879</v>
      </c>
      <c r="E6" s="126">
        <v>57244</v>
      </c>
      <c r="F6" s="126">
        <v>78449</v>
      </c>
      <c r="G6" s="126">
        <v>110008</v>
      </c>
      <c r="H6" s="126">
        <v>-4494</v>
      </c>
      <c r="I6" s="126">
        <v>47665</v>
      </c>
      <c r="J6" s="126">
        <v>118922</v>
      </c>
      <c r="K6" s="126">
        <v>55201</v>
      </c>
      <c r="L6" s="126">
        <v>150860.22299999997</v>
      </c>
      <c r="M6" s="126">
        <v>65839.649</v>
      </c>
      <c r="N6" s="126">
        <v>185829</v>
      </c>
      <c r="O6" s="126">
        <v>119479</v>
      </c>
      <c r="P6" s="126">
        <v>42666.06899999999</v>
      </c>
      <c r="Q6" s="126">
        <v>297762.738</v>
      </c>
      <c r="R6" s="126">
        <v>171975.781</v>
      </c>
      <c r="S6" s="126">
        <v>114906.863</v>
      </c>
      <c r="T6" s="126">
        <v>-3371</v>
      </c>
      <c r="U6" s="126">
        <v>279655.69</v>
      </c>
      <c r="V6" s="126">
        <v>204654.4</v>
      </c>
      <c r="W6" s="126">
        <v>-30284.600000000093</v>
      </c>
      <c r="X6" s="126">
        <v>14305.702000000048</v>
      </c>
      <c r="Y6" s="126">
        <v>-177030.58600000013</v>
      </c>
      <c r="Z6" s="126">
        <v>81901.866</v>
      </c>
      <c r="AA6" s="126">
        <v>-82435.866</v>
      </c>
      <c r="AB6" s="126">
        <v>-20983.097999999998</v>
      </c>
      <c r="AC6" s="158"/>
    </row>
    <row r="7" spans="1:29" ht="13.5">
      <c r="A7" s="164" t="s">
        <v>181</v>
      </c>
      <c r="B7" s="126">
        <v>23233</v>
      </c>
      <c r="C7" s="126">
        <v>22451</v>
      </c>
      <c r="D7" s="126">
        <v>30518</v>
      </c>
      <c r="E7" s="126">
        <v>58279</v>
      </c>
      <c r="F7" s="126">
        <v>-13579</v>
      </c>
      <c r="G7" s="126">
        <v>64739</v>
      </c>
      <c r="H7" s="126">
        <v>39019</v>
      </c>
      <c r="I7" s="126">
        <v>52444</v>
      </c>
      <c r="J7" s="126">
        <v>22706</v>
      </c>
      <c r="K7" s="126">
        <v>33312</v>
      </c>
      <c r="L7" s="126">
        <v>50452.663</v>
      </c>
      <c r="M7" s="126">
        <v>57925</v>
      </c>
      <c r="N7" s="126">
        <v>47375</v>
      </c>
      <c r="O7" s="126">
        <v>78948</v>
      </c>
      <c r="P7" s="126">
        <v>60315.628</v>
      </c>
      <c r="Q7" s="126">
        <v>38423.756</v>
      </c>
      <c r="R7" s="126">
        <v>67972.167</v>
      </c>
      <c r="S7" s="126">
        <v>172870.822</v>
      </c>
      <c r="T7" s="126">
        <v>120214</v>
      </c>
      <c r="U7" s="126">
        <v>72588</v>
      </c>
      <c r="V7" s="126">
        <v>249604</v>
      </c>
      <c r="W7" s="126">
        <v>766604</v>
      </c>
      <c r="X7" s="126">
        <v>781067.196</v>
      </c>
      <c r="Y7" s="126">
        <v>784404.789</v>
      </c>
      <c r="Z7" s="126">
        <v>472042.452</v>
      </c>
      <c r="AA7" s="126">
        <v>418916</v>
      </c>
      <c r="AB7" s="126">
        <v>526844.489</v>
      </c>
      <c r="AC7" s="158"/>
    </row>
    <row r="8" spans="1:29" ht="13.5">
      <c r="A8" s="164" t="s">
        <v>231</v>
      </c>
      <c r="B8" s="126">
        <v>27993</v>
      </c>
      <c r="C8" s="126">
        <v>-15540</v>
      </c>
      <c r="D8" s="126">
        <v>361</v>
      </c>
      <c r="E8" s="126">
        <v>-1035</v>
      </c>
      <c r="F8" s="126">
        <v>92028</v>
      </c>
      <c r="G8" s="126">
        <v>45269</v>
      </c>
      <c r="H8" s="126">
        <v>-43513</v>
      </c>
      <c r="I8" s="126">
        <v>-4779</v>
      </c>
      <c r="J8" s="126">
        <v>96216</v>
      </c>
      <c r="K8" s="126">
        <v>21889</v>
      </c>
      <c r="L8" s="126">
        <v>100407.55999999997</v>
      </c>
      <c r="M8" s="126">
        <v>7914.649000000005</v>
      </c>
      <c r="N8" s="126">
        <v>138454</v>
      </c>
      <c r="O8" s="126">
        <v>40531</v>
      </c>
      <c r="P8" s="126">
        <v>-17649.55900000001</v>
      </c>
      <c r="Q8" s="126">
        <v>259338.98200000002</v>
      </c>
      <c r="R8" s="126">
        <v>104003.61399999999</v>
      </c>
      <c r="S8" s="126">
        <v>-57963.95899999999</v>
      </c>
      <c r="T8" s="126">
        <v>-123585</v>
      </c>
      <c r="U8" s="126">
        <v>207067.69</v>
      </c>
      <c r="V8" s="126">
        <v>-44949.600000000006</v>
      </c>
      <c r="W8" s="126">
        <v>-796888.6000000001</v>
      </c>
      <c r="X8" s="126">
        <v>-766761.494</v>
      </c>
      <c r="Y8" s="126">
        <v>-961435.3750000001</v>
      </c>
      <c r="Z8" s="126">
        <v>-390140.586</v>
      </c>
      <c r="AA8" s="126">
        <v>-501351.866</v>
      </c>
      <c r="AB8" s="126">
        <v>-547827.5869999999</v>
      </c>
      <c r="AC8" s="158"/>
    </row>
    <row r="9" spans="1:29"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58"/>
    </row>
    <row r="10" spans="1:29"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58"/>
    </row>
    <row r="11" spans="1:29" ht="13.5">
      <c r="A11" s="136" t="s">
        <v>183</v>
      </c>
      <c r="B11" s="134">
        <v>85165</v>
      </c>
      <c r="C11" s="134">
        <v>118283</v>
      </c>
      <c r="D11" s="134">
        <v>131095</v>
      </c>
      <c r="E11" s="134">
        <v>180942</v>
      </c>
      <c r="F11" s="134">
        <v>-43826</v>
      </c>
      <c r="G11" s="134">
        <v>216835</v>
      </c>
      <c r="H11" s="134">
        <v>21850</v>
      </c>
      <c r="I11" s="134">
        <v>111039</v>
      </c>
      <c r="J11" s="134">
        <v>52786</v>
      </c>
      <c r="K11" s="134">
        <v>97130</v>
      </c>
      <c r="L11" s="134">
        <v>171593.56699999998</v>
      </c>
      <c r="M11" s="134">
        <v>139664.709</v>
      </c>
      <c r="N11" s="134">
        <v>247848</v>
      </c>
      <c r="O11" s="134">
        <v>261295.457</v>
      </c>
      <c r="P11" s="134">
        <v>297089.697</v>
      </c>
      <c r="Q11" s="134">
        <v>336546.57399999996</v>
      </c>
      <c r="R11" s="134">
        <v>315323.98899999994</v>
      </c>
      <c r="S11" s="134">
        <v>245736.47</v>
      </c>
      <c r="T11" s="134">
        <v>309432.584</v>
      </c>
      <c r="U11" s="134">
        <v>236019</v>
      </c>
      <c r="V11" s="134">
        <v>268050</v>
      </c>
      <c r="W11" s="134">
        <v>462550.5</v>
      </c>
      <c r="X11" s="134">
        <v>556402.7179999999</v>
      </c>
      <c r="Y11" s="134">
        <v>447493.718</v>
      </c>
      <c r="Z11" s="134">
        <v>636602.6259999999</v>
      </c>
      <c r="AA11" s="134">
        <v>429343.952</v>
      </c>
      <c r="AB11" s="134">
        <v>695742.18</v>
      </c>
      <c r="AC11" s="158"/>
    </row>
    <row r="12" spans="1:29" ht="13.5">
      <c r="A12" s="164" t="s">
        <v>184</v>
      </c>
      <c r="B12" s="126">
        <v>95001</v>
      </c>
      <c r="C12" s="126">
        <v>109435</v>
      </c>
      <c r="D12" s="126">
        <v>121353</v>
      </c>
      <c r="E12" s="126">
        <v>182956</v>
      </c>
      <c r="F12" s="126">
        <v>-34464</v>
      </c>
      <c r="G12" s="126">
        <v>193032</v>
      </c>
      <c r="H12" s="126">
        <v>25175</v>
      </c>
      <c r="I12" s="126">
        <v>104751</v>
      </c>
      <c r="J12" s="126">
        <v>65159</v>
      </c>
      <c r="K12" s="126">
        <v>95822</v>
      </c>
      <c r="L12" s="126">
        <v>125839.78599999996</v>
      </c>
      <c r="M12" s="126">
        <v>115094.865</v>
      </c>
      <c r="N12" s="126">
        <v>232204</v>
      </c>
      <c r="O12" s="126">
        <v>211955.278</v>
      </c>
      <c r="P12" s="126">
        <v>263636.342</v>
      </c>
      <c r="Q12" s="126">
        <v>262699.246</v>
      </c>
      <c r="R12" s="126">
        <v>191509.25099999996</v>
      </c>
      <c r="S12" s="126">
        <v>241957.085</v>
      </c>
      <c r="T12" s="126">
        <v>198229.11699999997</v>
      </c>
      <c r="U12" s="126">
        <v>169419</v>
      </c>
      <c r="V12" s="126">
        <v>106421</v>
      </c>
      <c r="W12" s="126">
        <v>189569</v>
      </c>
      <c r="X12" s="126">
        <v>237564.299</v>
      </c>
      <c r="Y12" s="126">
        <v>200881.978</v>
      </c>
      <c r="Z12" s="126">
        <v>327796.916</v>
      </c>
      <c r="AA12" s="126">
        <v>343560.739</v>
      </c>
      <c r="AB12" s="126">
        <v>346640.125</v>
      </c>
      <c r="AC12" s="158"/>
    </row>
    <row r="13" spans="1:29" ht="13.5">
      <c r="A13" s="164" t="s">
        <v>185</v>
      </c>
      <c r="B13" s="126">
        <v>-9836</v>
      </c>
      <c r="C13" s="126">
        <v>8848</v>
      </c>
      <c r="D13" s="126">
        <v>9742</v>
      </c>
      <c r="E13" s="126">
        <v>-2014</v>
      </c>
      <c r="F13" s="126">
        <v>-9362</v>
      </c>
      <c r="G13" s="126">
        <v>23803</v>
      </c>
      <c r="H13" s="126">
        <v>-3325</v>
      </c>
      <c r="I13" s="126">
        <v>6288</v>
      </c>
      <c r="J13" s="126">
        <v>-12373</v>
      </c>
      <c r="K13" s="126">
        <v>1308</v>
      </c>
      <c r="L13" s="126">
        <v>45753.78100000001</v>
      </c>
      <c r="M13" s="126">
        <v>24569.844</v>
      </c>
      <c r="N13" s="126">
        <v>15644</v>
      </c>
      <c r="O13" s="126">
        <v>49340.179</v>
      </c>
      <c r="P13" s="126">
        <v>33453.354999999996</v>
      </c>
      <c r="Q13" s="126">
        <v>73847.32799999998</v>
      </c>
      <c r="R13" s="126">
        <v>123814.738</v>
      </c>
      <c r="S13" s="126">
        <v>3779.385</v>
      </c>
      <c r="T13" s="126">
        <v>111203.46699999999</v>
      </c>
      <c r="U13" s="126">
        <v>66600</v>
      </c>
      <c r="V13" s="126">
        <v>161629</v>
      </c>
      <c r="W13" s="126">
        <v>272981.5</v>
      </c>
      <c r="X13" s="126">
        <v>318838.41899999994</v>
      </c>
      <c r="Y13" s="126">
        <v>246611.74</v>
      </c>
      <c r="Z13" s="126">
        <v>308805.70999999996</v>
      </c>
      <c r="AA13" s="126">
        <v>85783.21299999999</v>
      </c>
      <c r="AB13" s="126">
        <v>349102.05500000005</v>
      </c>
      <c r="AC13" s="158"/>
    </row>
    <row r="14" spans="1:29" s="136" customFormat="1" ht="13.5">
      <c r="A14" s="137" t="s">
        <v>207</v>
      </c>
      <c r="B14" s="134">
        <v>-33939</v>
      </c>
      <c r="C14" s="134">
        <v>-111372</v>
      </c>
      <c r="D14" s="134">
        <v>-100216</v>
      </c>
      <c r="E14" s="134">
        <v>-123698</v>
      </c>
      <c r="F14" s="134">
        <v>122275</v>
      </c>
      <c r="G14" s="134">
        <v>-106155</v>
      </c>
      <c r="H14" s="134">
        <v>-26344</v>
      </c>
      <c r="I14" s="134">
        <v>-63374</v>
      </c>
      <c r="J14" s="134">
        <v>66136</v>
      </c>
      <c r="K14" s="134">
        <v>-41929</v>
      </c>
      <c r="L14" s="134">
        <v>-20733.842049999977</v>
      </c>
      <c r="M14" s="134">
        <v>-73825.282</v>
      </c>
      <c r="N14" s="134">
        <v>-62022.313999999984</v>
      </c>
      <c r="O14" s="134">
        <v>-141816.30099999998</v>
      </c>
      <c r="P14" s="134">
        <v>-254357.08699999994</v>
      </c>
      <c r="Q14" s="134">
        <v>-38784.371050000016</v>
      </c>
      <c r="R14" s="134">
        <v>-143274.48539525003</v>
      </c>
      <c r="S14" s="134">
        <v>-130829.3879237547</v>
      </c>
      <c r="T14" s="134">
        <v>-312803.98600000003</v>
      </c>
      <c r="U14" s="134">
        <v>43636.68800099997</v>
      </c>
      <c r="V14" s="134">
        <v>-63395.55217500002</v>
      </c>
      <c r="W14" s="134">
        <v>-492834.94785199995</v>
      </c>
      <c r="X14" s="134">
        <v>-542097.4649203198</v>
      </c>
      <c r="Y14" s="134">
        <v>-624524.7563960275</v>
      </c>
      <c r="Z14" s="134">
        <v>-554700.7016881905</v>
      </c>
      <c r="AA14" s="134">
        <v>-511779.6079999998</v>
      </c>
      <c r="AB14" s="134">
        <v>-716724.9244226358</v>
      </c>
      <c r="AC14" s="158"/>
    </row>
    <row r="15" spans="1:29" ht="13.5">
      <c r="A15" s="137" t="s">
        <v>209</v>
      </c>
      <c r="B15" s="138">
        <v>31729</v>
      </c>
      <c r="C15" s="138">
        <v>65729</v>
      </c>
      <c r="D15" s="138">
        <v>39911</v>
      </c>
      <c r="E15" s="138">
        <v>80316</v>
      </c>
      <c r="F15" s="138">
        <v>325215</v>
      </c>
      <c r="G15" s="138">
        <v>50008</v>
      </c>
      <c r="H15" s="138">
        <v>-104805</v>
      </c>
      <c r="I15" s="138">
        <v>51666</v>
      </c>
      <c r="J15" s="138">
        <v>48839</v>
      </c>
      <c r="K15" s="138">
        <v>65336</v>
      </c>
      <c r="L15" s="138">
        <v>210952.73200000002</v>
      </c>
      <c r="M15" s="138">
        <v>245138.37699999998</v>
      </c>
      <c r="N15" s="138">
        <v>164343.394</v>
      </c>
      <c r="O15" s="138">
        <v>323109.825</v>
      </c>
      <c r="P15" s="138">
        <v>372144.093</v>
      </c>
      <c r="Q15" s="138">
        <v>399669.47495</v>
      </c>
      <c r="R15" s="138">
        <v>144647.00060475</v>
      </c>
      <c r="S15" s="138">
        <v>469929.45907624526</v>
      </c>
      <c r="T15" s="138">
        <v>383181.78099999996</v>
      </c>
      <c r="U15" s="138">
        <v>598263.171001</v>
      </c>
      <c r="V15" s="138">
        <v>205299.191825</v>
      </c>
      <c r="W15" s="138">
        <v>490068.720148</v>
      </c>
      <c r="X15" s="138">
        <v>590607.890751</v>
      </c>
      <c r="Y15" s="138">
        <v>377655.7795588125</v>
      </c>
      <c r="Z15" s="138">
        <v>703698.5572845207</v>
      </c>
      <c r="AA15" s="138">
        <v>621166.011928</v>
      </c>
      <c r="AB15" s="138">
        <v>469942.2463349999</v>
      </c>
      <c r="AC15" s="158"/>
    </row>
    <row r="16" spans="1:29"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58"/>
    </row>
    <row r="17" spans="1:29" s="136" customFormat="1" ht="13.5">
      <c r="A17" s="165" t="s">
        <v>187</v>
      </c>
      <c r="B17" s="141">
        <v>-9468</v>
      </c>
      <c r="C17" s="141">
        <v>4733</v>
      </c>
      <c r="D17" s="141">
        <v>3275</v>
      </c>
      <c r="E17" s="141">
        <v>12596</v>
      </c>
      <c r="F17" s="141">
        <v>29215</v>
      </c>
      <c r="G17" s="141">
        <v>3128</v>
      </c>
      <c r="H17" s="141">
        <v>3442</v>
      </c>
      <c r="I17" s="141">
        <v>-5016</v>
      </c>
      <c r="J17" s="141">
        <v>15974</v>
      </c>
      <c r="K17" s="141">
        <v>6431</v>
      </c>
      <c r="L17" s="141">
        <v>53590.91500000001</v>
      </c>
      <c r="M17" s="141">
        <v>55309.734</v>
      </c>
      <c r="N17" s="141">
        <v>55673.395000000004</v>
      </c>
      <c r="O17" s="141">
        <v>-1797.4629999999997</v>
      </c>
      <c r="P17" s="141">
        <v>-9734.552999999998</v>
      </c>
      <c r="Q17" s="141">
        <v>55455.26895</v>
      </c>
      <c r="R17" s="141">
        <v>69164.006714</v>
      </c>
      <c r="S17" s="141">
        <v>52658.33996699999</v>
      </c>
      <c r="T17" s="141">
        <v>-11400.712999999996</v>
      </c>
      <c r="U17" s="141">
        <v>56863.19900099997</v>
      </c>
      <c r="V17" s="141">
        <v>24105.582824999998</v>
      </c>
      <c r="W17" s="141">
        <v>125582.259148</v>
      </c>
      <c r="X17" s="141">
        <v>146057.62375099998</v>
      </c>
      <c r="Y17" s="141">
        <v>78227.87755871151</v>
      </c>
      <c r="Z17" s="141">
        <v>83339.06292599998</v>
      </c>
      <c r="AA17" s="141">
        <v>259696.949928</v>
      </c>
      <c r="AB17" s="141">
        <v>176495.788335</v>
      </c>
      <c r="AC17" s="158"/>
    </row>
    <row r="18" spans="1:29" s="136" customFormat="1" ht="13.5">
      <c r="A18" s="139" t="s">
        <v>193</v>
      </c>
      <c r="B18" s="140">
        <v>-35</v>
      </c>
      <c r="C18" s="140">
        <v>156</v>
      </c>
      <c r="D18" s="140">
        <v>-168</v>
      </c>
      <c r="E18" s="140">
        <v>-59</v>
      </c>
      <c r="F18" s="140">
        <v>550</v>
      </c>
      <c r="G18" s="140">
        <v>-645</v>
      </c>
      <c r="H18" s="140">
        <v>-18</v>
      </c>
      <c r="I18" s="140">
        <v>-3</v>
      </c>
      <c r="J18" s="140">
        <v>-31</v>
      </c>
      <c r="K18" s="140">
        <v>-28</v>
      </c>
      <c r="L18" s="140">
        <v>-3155.3489999999997</v>
      </c>
      <c r="M18" s="140">
        <v>276.52199999999993</v>
      </c>
      <c r="N18" s="140">
        <v>1843</v>
      </c>
      <c r="O18" s="140">
        <v>2403</v>
      </c>
      <c r="P18" s="140">
        <v>472.668</v>
      </c>
      <c r="Q18" s="140">
        <v>1431.2050000000002</v>
      </c>
      <c r="R18" s="140">
        <v>754.8670000000001</v>
      </c>
      <c r="S18" s="140">
        <v>-777.622</v>
      </c>
      <c r="T18" s="140">
        <v>4019.745</v>
      </c>
      <c r="U18" s="140">
        <v>293</v>
      </c>
      <c r="V18" s="140">
        <v>-404</v>
      </c>
      <c r="W18" s="140">
        <v>927</v>
      </c>
      <c r="X18" s="140">
        <v>-5706.359</v>
      </c>
      <c r="Y18" s="140">
        <v>-1845.5149999999999</v>
      </c>
      <c r="Z18" s="140">
        <v>-2552.2309999999998</v>
      </c>
      <c r="AA18" s="140">
        <v>-820.774</v>
      </c>
      <c r="AB18" s="140">
        <v>-1865.74</v>
      </c>
      <c r="AC18" s="158"/>
    </row>
    <row r="19" spans="1:29" s="136" customFormat="1" ht="13.5">
      <c r="A19" s="139" t="s">
        <v>194</v>
      </c>
      <c r="B19" s="140">
        <v>-9433</v>
      </c>
      <c r="C19" s="140">
        <v>4577</v>
      </c>
      <c r="D19" s="140">
        <v>3443</v>
      </c>
      <c r="E19" s="140">
        <v>12655</v>
      </c>
      <c r="F19" s="140">
        <v>28665</v>
      </c>
      <c r="G19" s="140">
        <v>3773</v>
      </c>
      <c r="H19" s="140">
        <v>3460</v>
      </c>
      <c r="I19" s="140">
        <v>-5013</v>
      </c>
      <c r="J19" s="140">
        <v>16005</v>
      </c>
      <c r="K19" s="140">
        <v>6459</v>
      </c>
      <c r="L19" s="140">
        <v>19096.696</v>
      </c>
      <c r="M19" s="140">
        <v>34423</v>
      </c>
      <c r="N19" s="140">
        <v>12651.692000000001</v>
      </c>
      <c r="O19" s="140">
        <v>-12873.242</v>
      </c>
      <c r="P19" s="140">
        <v>-20083.451</v>
      </c>
      <c r="Q19" s="140">
        <v>4993.811</v>
      </c>
      <c r="R19" s="140">
        <v>19730.47500000001</v>
      </c>
      <c r="S19" s="140">
        <v>3192.8470000000025</v>
      </c>
      <c r="T19" s="140">
        <v>20351.017000000003</v>
      </c>
      <c r="U19" s="140">
        <v>50974.91808199999</v>
      </c>
      <c r="V19" s="140">
        <v>10198.510877999997</v>
      </c>
      <c r="W19" s="140">
        <v>6090.113</v>
      </c>
      <c r="X19" s="140">
        <v>84001.756</v>
      </c>
      <c r="Y19" s="140">
        <v>54850.10626171152</v>
      </c>
      <c r="Z19" s="140">
        <v>18777.682</v>
      </c>
      <c r="AA19" s="140">
        <v>157772.37333200002</v>
      </c>
      <c r="AB19" s="140">
        <v>73459.00200000001</v>
      </c>
      <c r="AC19" s="158"/>
    </row>
    <row r="20" spans="1:29" s="136" customFormat="1" ht="13.5">
      <c r="A20" s="139" t="s">
        <v>195</v>
      </c>
      <c r="B20" s="140"/>
      <c r="C20" s="140"/>
      <c r="D20" s="140"/>
      <c r="E20" s="140"/>
      <c r="F20" s="140"/>
      <c r="G20" s="140"/>
      <c r="H20" s="140"/>
      <c r="I20" s="140"/>
      <c r="J20" s="140"/>
      <c r="K20" s="140"/>
      <c r="L20" s="140">
        <v>37649.56800000001</v>
      </c>
      <c r="M20" s="140">
        <v>20610.212</v>
      </c>
      <c r="N20" s="140">
        <v>41178.703</v>
      </c>
      <c r="O20" s="140">
        <v>8672.779</v>
      </c>
      <c r="P20" s="140">
        <v>9876.230000000001</v>
      </c>
      <c r="Q20" s="140">
        <v>49030.252949999995</v>
      </c>
      <c r="R20" s="140">
        <v>48678.66471399999</v>
      </c>
      <c r="S20" s="140">
        <v>50243.11496699999</v>
      </c>
      <c r="T20" s="140">
        <v>-35771.475</v>
      </c>
      <c r="U20" s="140">
        <v>5595.280918999986</v>
      </c>
      <c r="V20" s="140">
        <v>14311.071947</v>
      </c>
      <c r="W20" s="140">
        <v>118565.146148</v>
      </c>
      <c r="X20" s="140">
        <v>67762.226751</v>
      </c>
      <c r="Y20" s="140">
        <v>25223.28629699999</v>
      </c>
      <c r="Z20" s="140">
        <v>67113.61192599998</v>
      </c>
      <c r="AA20" s="140">
        <v>102745.35059599997</v>
      </c>
      <c r="AB20" s="140">
        <v>104902.52633499997</v>
      </c>
      <c r="AC20" s="158"/>
    </row>
    <row r="21" spans="1:29" s="136" customFormat="1" ht="13.5">
      <c r="A21" s="165" t="s">
        <v>233</v>
      </c>
      <c r="B21" s="140">
        <v>266</v>
      </c>
      <c r="C21" s="140">
        <v>2212</v>
      </c>
      <c r="D21" s="140">
        <v>-1430</v>
      </c>
      <c r="E21" s="140">
        <v>2511</v>
      </c>
      <c r="F21" s="140">
        <v>6351</v>
      </c>
      <c r="G21" s="140">
        <v>2607</v>
      </c>
      <c r="H21" s="140">
        <v>1211</v>
      </c>
      <c r="I21" s="140">
        <v>8135</v>
      </c>
      <c r="J21" s="140">
        <v>2595</v>
      </c>
      <c r="K21" s="140">
        <v>2653</v>
      </c>
      <c r="L21" s="140">
        <v>1188.9699999999998</v>
      </c>
      <c r="M21" s="140">
        <v>2333.139</v>
      </c>
      <c r="N21" s="140">
        <v>-8381.768</v>
      </c>
      <c r="O21" s="140">
        <v>-2422.182</v>
      </c>
      <c r="P21" s="140">
        <v>6199.250999999999</v>
      </c>
      <c r="Q21" s="140">
        <v>6448.554000000001</v>
      </c>
      <c r="R21" s="140">
        <v>-7635.917109249999</v>
      </c>
      <c r="S21" s="140">
        <v>6392.198109245288</v>
      </c>
      <c r="T21" s="140">
        <v>116631.55200000001</v>
      </c>
      <c r="U21" s="140">
        <v>-4877.568</v>
      </c>
      <c r="V21" s="140">
        <v>-1833.607</v>
      </c>
      <c r="W21" s="140">
        <v>5717.791</v>
      </c>
      <c r="X21" s="140">
        <v>-15712.864000000001</v>
      </c>
      <c r="Y21" s="140">
        <v>-53998.59400000001</v>
      </c>
      <c r="Z21" s="140">
        <v>6566.810000000001</v>
      </c>
      <c r="AA21" s="140">
        <v>-10325.867000000002</v>
      </c>
      <c r="AB21" s="140">
        <v>1023.0649999999996</v>
      </c>
      <c r="AC21" s="158"/>
    </row>
    <row r="22" spans="1:29" ht="13.5">
      <c r="A22" s="139" t="s">
        <v>196</v>
      </c>
      <c r="B22" s="140">
        <v>-287</v>
      </c>
      <c r="C22" s="140"/>
      <c r="D22" s="140"/>
      <c r="E22" s="140"/>
      <c r="F22" s="140"/>
      <c r="H22" s="140">
        <v>10</v>
      </c>
      <c r="I22" s="140"/>
      <c r="J22" s="140">
        <v>-13</v>
      </c>
      <c r="K22" s="140">
        <v>-97</v>
      </c>
      <c r="L22" s="140">
        <v>-58.096</v>
      </c>
      <c r="M22" s="140">
        <v>3357.271</v>
      </c>
      <c r="N22" s="140">
        <v>118.928</v>
      </c>
      <c r="O22" s="140">
        <v>452.964</v>
      </c>
      <c r="P22" s="140">
        <v>-5197.53</v>
      </c>
      <c r="Q22" s="140">
        <v>11901.037</v>
      </c>
      <c r="R22" s="140">
        <v>-7189.713</v>
      </c>
      <c r="S22" s="140">
        <v>7057.870000000001</v>
      </c>
      <c r="T22" s="140">
        <v>-4942.37</v>
      </c>
      <c r="U22" s="140">
        <v>-2888</v>
      </c>
      <c r="V22" s="140">
        <v>-13500</v>
      </c>
      <c r="W22" s="140">
        <v>-1652</v>
      </c>
      <c r="X22" s="140">
        <v>8912.942</v>
      </c>
      <c r="Y22" s="140">
        <v>37230.943</v>
      </c>
      <c r="Z22" s="140">
        <v>-1087.0349999999999</v>
      </c>
      <c r="AA22" s="140">
        <v>-28392.746000000003</v>
      </c>
      <c r="AB22" s="140">
        <v>-2177.184</v>
      </c>
      <c r="AC22" s="158"/>
    </row>
    <row r="23" spans="1:29" ht="13.5">
      <c r="A23" s="139" t="s">
        <v>197</v>
      </c>
      <c r="B23" s="140">
        <v>553</v>
      </c>
      <c r="C23" s="140">
        <v>2212</v>
      </c>
      <c r="D23" s="140">
        <v>-1430</v>
      </c>
      <c r="E23" s="140">
        <v>2511</v>
      </c>
      <c r="F23" s="140">
        <v>6351</v>
      </c>
      <c r="G23" s="140">
        <v>2607</v>
      </c>
      <c r="H23" s="140">
        <v>1201</v>
      </c>
      <c r="I23" s="140">
        <v>8135</v>
      </c>
      <c r="J23" s="140">
        <v>2608</v>
      </c>
      <c r="K23" s="140">
        <v>2750</v>
      </c>
      <c r="L23" s="140">
        <v>1247.0659999999998</v>
      </c>
      <c r="M23" s="140">
        <v>-1024.132</v>
      </c>
      <c r="N23" s="140">
        <v>-8500.696</v>
      </c>
      <c r="O23" s="140">
        <v>-2875.1459999999997</v>
      </c>
      <c r="P23" s="140">
        <v>11396.780999999999</v>
      </c>
      <c r="Q23" s="140">
        <v>-5452.482999999999</v>
      </c>
      <c r="R23" s="140">
        <v>-446.2041092499998</v>
      </c>
      <c r="S23" s="140">
        <v>-665.6718907547132</v>
      </c>
      <c r="T23" s="140">
        <v>121573.922</v>
      </c>
      <c r="U23" s="140">
        <v>-1989.5680000000002</v>
      </c>
      <c r="V23" s="140">
        <v>11666.393</v>
      </c>
      <c r="W23" s="140">
        <v>7369.791</v>
      </c>
      <c r="X23" s="140">
        <v>-24625.806</v>
      </c>
      <c r="Y23" s="140">
        <v>-91229.53700000001</v>
      </c>
      <c r="Z23" s="140">
        <v>7653.845000000001</v>
      </c>
      <c r="AA23" s="140">
        <v>18066.879</v>
      </c>
      <c r="AB23" s="140">
        <v>3200.249</v>
      </c>
      <c r="AC23" s="158"/>
    </row>
    <row r="24" spans="1:29" ht="13.5">
      <c r="A24" s="165" t="s">
        <v>188</v>
      </c>
      <c r="B24" s="140">
        <v>-1657</v>
      </c>
      <c r="C24" s="140">
        <v>636</v>
      </c>
      <c r="D24" s="140">
        <v>687</v>
      </c>
      <c r="E24" s="140">
        <v>185</v>
      </c>
      <c r="F24" s="140">
        <v>161</v>
      </c>
      <c r="G24" s="140">
        <v>-237</v>
      </c>
      <c r="H24" s="140">
        <v>-1600</v>
      </c>
      <c r="I24" s="140">
        <v>-292</v>
      </c>
      <c r="J24" s="140">
        <v>684</v>
      </c>
      <c r="K24" s="140">
        <v>-159</v>
      </c>
      <c r="L24" s="140">
        <v>-399.28600000000006</v>
      </c>
      <c r="M24" s="140">
        <v>927.262</v>
      </c>
      <c r="N24" s="140">
        <v>337</v>
      </c>
      <c r="O24" s="140">
        <v>-2682</v>
      </c>
      <c r="P24" s="140">
        <v>50538.767</v>
      </c>
      <c r="Q24" s="140">
        <v>49539.310000000005</v>
      </c>
      <c r="R24" s="140">
        <v>-1019.4219999999999</v>
      </c>
      <c r="S24" s="140">
        <v>163.40000000000003</v>
      </c>
      <c r="T24" s="140">
        <v>-2485.0469999999996</v>
      </c>
      <c r="U24" s="140">
        <v>-18775</v>
      </c>
      <c r="V24" s="140">
        <v>2209</v>
      </c>
      <c r="W24" s="140">
        <v>-10432</v>
      </c>
      <c r="X24" s="140">
        <v>1659.368</v>
      </c>
      <c r="Y24" s="140">
        <v>1469.2359999999999</v>
      </c>
      <c r="Z24" s="140">
        <v>2923.7279999999996</v>
      </c>
      <c r="AA24" s="140">
        <v>-9792.427</v>
      </c>
      <c r="AB24" s="140">
        <v>2250.892</v>
      </c>
      <c r="AC24" s="158"/>
    </row>
    <row r="25" spans="1:29" s="136" customFormat="1" ht="13.5">
      <c r="A25" s="139" t="s">
        <v>196</v>
      </c>
      <c r="B25" s="140"/>
      <c r="C25" s="140"/>
      <c r="D25" s="140"/>
      <c r="E25" s="140"/>
      <c r="F25" s="140"/>
      <c r="G25" s="140"/>
      <c r="H25" s="140"/>
      <c r="I25" s="140"/>
      <c r="J25" s="140"/>
      <c r="K25" s="140"/>
      <c r="L25" s="140">
        <v>284.227</v>
      </c>
      <c r="M25" s="140">
        <v>1273.7269999999999</v>
      </c>
      <c r="N25" s="140">
        <v>836</v>
      </c>
      <c r="O25" s="140">
        <v>14024</v>
      </c>
      <c r="P25" s="140">
        <v>50008.861</v>
      </c>
      <c r="Q25" s="140">
        <v>50228.529</v>
      </c>
      <c r="R25" s="140">
        <v>-205.9770000000001</v>
      </c>
      <c r="S25" s="140">
        <v>158.517</v>
      </c>
      <c r="T25" s="140">
        <v>-3557.196</v>
      </c>
      <c r="U25" s="140">
        <v>-11391</v>
      </c>
      <c r="V25" s="140">
        <v>1602</v>
      </c>
      <c r="W25" s="140">
        <v>-10758</v>
      </c>
      <c r="X25" s="140">
        <v>566.2760000000001</v>
      </c>
      <c r="Y25" s="140">
        <v>801.461</v>
      </c>
      <c r="Z25" s="140">
        <v>1126.0839999999998</v>
      </c>
      <c r="AA25" s="140">
        <v>1112.843</v>
      </c>
      <c r="AB25" s="140">
        <v>1221.13</v>
      </c>
      <c r="AC25" s="158"/>
    </row>
    <row r="26" spans="1:29" ht="13.5">
      <c r="A26" s="139" t="s">
        <v>197</v>
      </c>
      <c r="B26" s="140">
        <v>-1657</v>
      </c>
      <c r="C26" s="140">
        <v>636</v>
      </c>
      <c r="D26" s="140">
        <v>687</v>
      </c>
      <c r="E26" s="140">
        <v>185</v>
      </c>
      <c r="F26" s="140">
        <v>161</v>
      </c>
      <c r="G26" s="140">
        <v>-237</v>
      </c>
      <c r="H26" s="140">
        <v>-1600</v>
      </c>
      <c r="I26" s="140">
        <v>-292</v>
      </c>
      <c r="J26" s="140">
        <v>684</v>
      </c>
      <c r="K26" s="140">
        <v>-159</v>
      </c>
      <c r="L26" s="140">
        <v>-683.513</v>
      </c>
      <c r="M26" s="140">
        <v>-346.465</v>
      </c>
      <c r="N26" s="140">
        <v>-499</v>
      </c>
      <c r="O26" s="140">
        <v>-16706</v>
      </c>
      <c r="P26" s="140">
        <v>529.906</v>
      </c>
      <c r="Q26" s="140">
        <v>-689.2189999999998</v>
      </c>
      <c r="R26" s="140">
        <v>-813.4449999999998</v>
      </c>
      <c r="S26" s="140">
        <v>4.883000000000038</v>
      </c>
      <c r="T26" s="140">
        <v>1072.1490000000001</v>
      </c>
      <c r="U26" s="140">
        <v>-7384</v>
      </c>
      <c r="V26" s="140">
        <v>607</v>
      </c>
      <c r="W26" s="140">
        <v>326</v>
      </c>
      <c r="X26" s="140">
        <v>1093.0919999999999</v>
      </c>
      <c r="Y26" s="140">
        <v>667.775</v>
      </c>
      <c r="Z26" s="140">
        <v>1797.6439999999998</v>
      </c>
      <c r="AA26" s="140">
        <v>-10905.27</v>
      </c>
      <c r="AB26" s="140">
        <v>1029.7619999999997</v>
      </c>
      <c r="AC26" s="158"/>
    </row>
    <row r="27" spans="1:29" ht="13.5">
      <c r="A27" s="165" t="s">
        <v>250</v>
      </c>
      <c r="B27" s="140">
        <v>428</v>
      </c>
      <c r="C27" s="140">
        <v>238</v>
      </c>
      <c r="D27" s="140">
        <v>98</v>
      </c>
      <c r="E27" s="140">
        <v>1789</v>
      </c>
      <c r="F27" s="140">
        <v>420</v>
      </c>
      <c r="G27" s="140">
        <v>-268</v>
      </c>
      <c r="H27" s="140">
        <v>392</v>
      </c>
      <c r="I27" s="140">
        <v>753</v>
      </c>
      <c r="J27" s="140">
        <v>1211</v>
      </c>
      <c r="K27" s="140">
        <v>562</v>
      </c>
      <c r="L27" s="140">
        <v>58584.288</v>
      </c>
      <c r="M27" s="140">
        <v>5556.896</v>
      </c>
      <c r="N27" s="140">
        <v>10548.767</v>
      </c>
      <c r="O27" s="140">
        <v>19865.47</v>
      </c>
      <c r="P27" s="140">
        <v>2463.284</v>
      </c>
      <c r="Q27" s="140">
        <v>1399.8729999999998</v>
      </c>
      <c r="R27" s="140">
        <v>-2449.1859999999997</v>
      </c>
      <c r="S27" s="140">
        <v>-37.725</v>
      </c>
      <c r="T27" s="140">
        <v>19406.973</v>
      </c>
      <c r="U27" s="140">
        <v>2670.54</v>
      </c>
      <c r="V27" s="140">
        <v>399.2159999999999</v>
      </c>
      <c r="W27" s="140">
        <v>6451.669999999999</v>
      </c>
      <c r="X27" s="140">
        <v>7381.639000000001</v>
      </c>
      <c r="Y27" s="140">
        <v>-17055.432</v>
      </c>
      <c r="Z27" s="140">
        <v>-18504.005999999998</v>
      </c>
      <c r="AA27" s="140">
        <v>-873.906</v>
      </c>
      <c r="AB27" s="140">
        <v>23314.778</v>
      </c>
      <c r="AC27" s="158"/>
    </row>
    <row r="28" spans="1:29" ht="13.5">
      <c r="A28" s="165" t="s">
        <v>253</v>
      </c>
      <c r="C28" s="140"/>
      <c r="D28" s="140"/>
      <c r="E28" s="140"/>
      <c r="F28" s="140"/>
      <c r="H28" s="140"/>
      <c r="I28" s="140"/>
      <c r="J28" s="140"/>
      <c r="K28" s="140"/>
      <c r="L28" s="140">
        <v>0</v>
      </c>
      <c r="M28" s="140">
        <v>0</v>
      </c>
      <c r="N28" s="140">
        <v>128</v>
      </c>
      <c r="O28" s="140">
        <v>1320</v>
      </c>
      <c r="P28" s="140">
        <v>26.192000000000007</v>
      </c>
      <c r="Q28" s="140">
        <v>-35.483000000000004</v>
      </c>
      <c r="R28" s="140">
        <v>41.19800000000001</v>
      </c>
      <c r="S28" s="140">
        <v>3.673</v>
      </c>
      <c r="T28" s="140">
        <v>152</v>
      </c>
      <c r="U28" s="140">
        <v>-234</v>
      </c>
      <c r="V28" s="140">
        <v>54</v>
      </c>
      <c r="W28" s="140">
        <v>33</v>
      </c>
      <c r="X28" s="140">
        <v>-12</v>
      </c>
      <c r="Y28" s="140">
        <v>30358.566000101</v>
      </c>
      <c r="Z28" s="140">
        <v>1475.7399998989983</v>
      </c>
      <c r="AA28" s="140">
        <v>2.85</v>
      </c>
      <c r="AB28" s="140">
        <v>-31611.127</v>
      </c>
      <c r="AC28" s="158"/>
    </row>
    <row r="29" spans="1:29" s="136" customFormat="1" ht="13.5">
      <c r="A29" s="165" t="s">
        <v>251</v>
      </c>
      <c r="B29" s="140"/>
      <c r="C29" s="140"/>
      <c r="D29" s="140"/>
      <c r="E29" s="140"/>
      <c r="F29" s="140"/>
      <c r="G29" s="140"/>
      <c r="H29" s="140"/>
      <c r="I29" s="140"/>
      <c r="J29" s="140"/>
      <c r="K29" s="140"/>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c r="AC29" s="158"/>
    </row>
    <row r="30" spans="1:29" s="136" customFormat="1" ht="13.5">
      <c r="A30" s="165" t="s">
        <v>200</v>
      </c>
      <c r="B30" s="140">
        <v>42160</v>
      </c>
      <c r="C30" s="140">
        <v>57910</v>
      </c>
      <c r="D30" s="140">
        <v>37281</v>
      </c>
      <c r="E30" s="140">
        <v>63235</v>
      </c>
      <c r="F30" s="140">
        <v>289068</v>
      </c>
      <c r="G30" s="140">
        <v>44778</v>
      </c>
      <c r="H30" s="140">
        <v>-108250</v>
      </c>
      <c r="I30" s="140">
        <v>48086</v>
      </c>
      <c r="J30" s="140">
        <v>28375</v>
      </c>
      <c r="K30" s="140">
        <v>55849</v>
      </c>
      <c r="L30" s="140">
        <v>97987.845</v>
      </c>
      <c r="M30" s="140">
        <v>181011.346</v>
      </c>
      <c r="N30" s="140">
        <v>106038</v>
      </c>
      <c r="O30" s="140">
        <v>308826</v>
      </c>
      <c r="P30" s="140">
        <v>322651.152</v>
      </c>
      <c r="Q30" s="140">
        <v>286861.952</v>
      </c>
      <c r="R30" s="140">
        <v>86546.321</v>
      </c>
      <c r="S30" s="140">
        <v>410749.573</v>
      </c>
      <c r="T30" s="140">
        <v>260877.311</v>
      </c>
      <c r="U30" s="140">
        <v>562616</v>
      </c>
      <c r="V30" s="140">
        <v>180365</v>
      </c>
      <c r="W30" s="140">
        <v>362716</v>
      </c>
      <c r="X30" s="140">
        <v>451234.378</v>
      </c>
      <c r="Y30" s="140">
        <v>338654.126</v>
      </c>
      <c r="Z30" s="140">
        <v>627897.2223586217</v>
      </c>
      <c r="AA30" s="140">
        <v>382458.412</v>
      </c>
      <c r="AB30" s="140">
        <v>298468.85</v>
      </c>
      <c r="AC30" s="158"/>
    </row>
    <row r="31" spans="1:29" ht="13.5">
      <c r="A31" s="139" t="s">
        <v>198</v>
      </c>
      <c r="C31" s="140"/>
      <c r="D31" s="140"/>
      <c r="E31" s="140"/>
      <c r="F31" s="140"/>
      <c r="H31" s="140"/>
      <c r="I31" s="140"/>
      <c r="J31" s="140"/>
      <c r="K31" s="140"/>
      <c r="L31" s="140">
        <v>69464.09</v>
      </c>
      <c r="M31" s="140">
        <v>106291.41399999999</v>
      </c>
      <c r="N31" s="140">
        <v>59234</v>
      </c>
      <c r="O31" s="140">
        <v>266692</v>
      </c>
      <c r="P31" s="140">
        <v>208798.666</v>
      </c>
      <c r="Q31" s="140">
        <v>275846.823</v>
      </c>
      <c r="R31" s="140">
        <v>95667.658</v>
      </c>
      <c r="S31" s="140">
        <v>363844.951</v>
      </c>
      <c r="T31" s="140">
        <v>68917.034</v>
      </c>
      <c r="U31" s="140">
        <v>503828</v>
      </c>
      <c r="V31" s="140">
        <v>86398</v>
      </c>
      <c r="W31" s="140">
        <v>176820</v>
      </c>
      <c r="X31" s="140">
        <v>180530.094</v>
      </c>
      <c r="Y31" s="140">
        <v>217089.187</v>
      </c>
      <c r="Z31" s="140">
        <v>239471.271</v>
      </c>
      <c r="AA31" s="140">
        <v>222827.148</v>
      </c>
      <c r="AB31" s="140">
        <v>154154.264</v>
      </c>
      <c r="AC31" s="158"/>
    </row>
    <row r="32" spans="1:29" ht="13.5">
      <c r="A32" s="139" t="s">
        <v>199</v>
      </c>
      <c r="B32" s="140">
        <v>42160</v>
      </c>
      <c r="C32" s="140">
        <v>57910</v>
      </c>
      <c r="D32" s="140">
        <v>37281</v>
      </c>
      <c r="E32" s="140">
        <v>63235</v>
      </c>
      <c r="F32" s="140">
        <v>289068</v>
      </c>
      <c r="G32" s="140">
        <v>44778</v>
      </c>
      <c r="H32" s="140">
        <v>-108250</v>
      </c>
      <c r="I32" s="140">
        <v>48086</v>
      </c>
      <c r="J32" s="140">
        <v>28375</v>
      </c>
      <c r="K32" s="140">
        <v>55849</v>
      </c>
      <c r="L32" s="140">
        <v>28523.754999999997</v>
      </c>
      <c r="M32" s="140">
        <v>74719.932</v>
      </c>
      <c r="N32" s="140">
        <v>46804</v>
      </c>
      <c r="O32" s="140">
        <v>42134</v>
      </c>
      <c r="P32" s="140">
        <v>113852.48599999999</v>
      </c>
      <c r="Q32" s="140">
        <v>11015.129</v>
      </c>
      <c r="R32" s="140">
        <v>-9121.337000000003</v>
      </c>
      <c r="S32" s="140">
        <v>46904.62199999999</v>
      </c>
      <c r="T32" s="140">
        <v>191960.27699999997</v>
      </c>
      <c r="U32" s="140">
        <v>58788</v>
      </c>
      <c r="V32" s="140">
        <v>93967</v>
      </c>
      <c r="W32" s="140">
        <v>185896</v>
      </c>
      <c r="X32" s="140">
        <v>270704.284</v>
      </c>
      <c r="Y32" s="140">
        <v>121564.939</v>
      </c>
      <c r="Z32" s="140">
        <v>388425.9513586217</v>
      </c>
      <c r="AA32" s="140">
        <v>159631.264</v>
      </c>
      <c r="AB32" s="140">
        <v>144314.586</v>
      </c>
      <c r="AC32" s="158"/>
    </row>
    <row r="33" spans="1:29" ht="13.5">
      <c r="A33" s="137" t="s">
        <v>210</v>
      </c>
      <c r="B33" s="138">
        <v>65668</v>
      </c>
      <c r="C33" s="138">
        <v>177101</v>
      </c>
      <c r="D33" s="138">
        <v>140127</v>
      </c>
      <c r="E33" s="138">
        <v>204014</v>
      </c>
      <c r="F33" s="138">
        <v>202940</v>
      </c>
      <c r="G33" s="138">
        <v>156163</v>
      </c>
      <c r="H33" s="138">
        <v>-78461</v>
      </c>
      <c r="I33" s="138">
        <v>115040</v>
      </c>
      <c r="J33" s="138">
        <v>-17297</v>
      </c>
      <c r="K33" s="138">
        <v>107265</v>
      </c>
      <c r="L33" s="138">
        <v>231686.57405</v>
      </c>
      <c r="M33" s="138">
        <v>318963.659</v>
      </c>
      <c r="N33" s="138">
        <v>226365.70799999998</v>
      </c>
      <c r="O33" s="138">
        <v>464926.126</v>
      </c>
      <c r="P33" s="138">
        <v>626501.1799999999</v>
      </c>
      <c r="Q33" s="138">
        <v>438453.846</v>
      </c>
      <c r="R33" s="138">
        <v>287921.48600000003</v>
      </c>
      <c r="S33" s="138">
        <v>600758.847</v>
      </c>
      <c r="T33" s="138">
        <v>695985.767</v>
      </c>
      <c r="U33" s="138">
        <v>554626.483</v>
      </c>
      <c r="V33" s="138">
        <v>268694.744</v>
      </c>
      <c r="W33" s="138">
        <v>982903.668</v>
      </c>
      <c r="X33" s="138">
        <v>1132705.3556713199</v>
      </c>
      <c r="Y33" s="138">
        <v>1002180.53595484</v>
      </c>
      <c r="Z33" s="138">
        <v>1258399.2589727112</v>
      </c>
      <c r="AA33" s="138">
        <v>1132945.6199279998</v>
      </c>
      <c r="AB33" s="138">
        <v>1186667.1707576357</v>
      </c>
      <c r="AC33" s="158"/>
    </row>
    <row r="34" spans="1:29"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c r="AC34" s="158"/>
    </row>
    <row r="35" spans="1:29" ht="13.5">
      <c r="A35" s="165" t="s">
        <v>187</v>
      </c>
      <c r="B35" s="140">
        <v>228</v>
      </c>
      <c r="C35" s="140">
        <v>235</v>
      </c>
      <c r="D35" s="140">
        <v>374</v>
      </c>
      <c r="E35" s="140">
        <v>230</v>
      </c>
      <c r="F35" s="140">
        <v>1155</v>
      </c>
      <c r="G35" s="141">
        <v>5057</v>
      </c>
      <c r="H35" s="141">
        <v>-1678</v>
      </c>
      <c r="I35" s="141">
        <v>218</v>
      </c>
      <c r="J35" s="141">
        <v>-3379</v>
      </c>
      <c r="K35" s="141">
        <v>271</v>
      </c>
      <c r="L35" s="140">
        <v>48968.388</v>
      </c>
      <c r="M35" s="140">
        <v>6181.224999999999</v>
      </c>
      <c r="N35" s="140">
        <v>12865</v>
      </c>
      <c r="O35" s="140">
        <v>26978</v>
      </c>
      <c r="P35" s="140">
        <v>33515.793999999994</v>
      </c>
      <c r="Q35" s="140">
        <v>30494.652</v>
      </c>
      <c r="R35" s="140">
        <v>35401.73</v>
      </c>
      <c r="S35" s="140">
        <v>40673.09300000001</v>
      </c>
      <c r="T35" s="140">
        <v>33424</v>
      </c>
      <c r="U35" s="140">
        <v>67009</v>
      </c>
      <c r="V35" s="140">
        <v>70508</v>
      </c>
      <c r="W35" s="140">
        <v>130197</v>
      </c>
      <c r="X35" s="140">
        <v>127695.7</v>
      </c>
      <c r="Y35" s="140">
        <v>209117.372</v>
      </c>
      <c r="Z35" s="140">
        <v>100469.76000000001</v>
      </c>
      <c r="AA35" s="140">
        <v>63968.813</v>
      </c>
      <c r="AB35" s="140">
        <v>57935.178</v>
      </c>
      <c r="AC35" s="158"/>
    </row>
    <row r="36" spans="1:29"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c r="AC36" s="158"/>
    </row>
    <row r="37" spans="1:29"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c r="AB37" s="140"/>
      <c r="AC37" s="158"/>
    </row>
    <row r="38" spans="1:29" ht="13.5">
      <c r="A38" s="139" t="s">
        <v>195</v>
      </c>
      <c r="B38" s="140">
        <v>228</v>
      </c>
      <c r="C38" s="140">
        <v>235</v>
      </c>
      <c r="D38" s="140">
        <v>374</v>
      </c>
      <c r="E38" s="140">
        <v>230</v>
      </c>
      <c r="F38" s="140">
        <v>1155</v>
      </c>
      <c r="G38" s="140">
        <v>5057</v>
      </c>
      <c r="H38" s="140">
        <v>-1678</v>
      </c>
      <c r="I38" s="140">
        <v>218</v>
      </c>
      <c r="J38" s="140">
        <v>-3379</v>
      </c>
      <c r="K38" s="140">
        <v>271</v>
      </c>
      <c r="L38" s="140">
        <v>48968.388</v>
      </c>
      <c r="M38" s="140">
        <v>6181.224999999999</v>
      </c>
      <c r="N38" s="140">
        <v>12865</v>
      </c>
      <c r="O38" s="140">
        <v>26978</v>
      </c>
      <c r="P38" s="140">
        <v>33515.793999999994</v>
      </c>
      <c r="Q38" s="140">
        <v>30494.652</v>
      </c>
      <c r="R38" s="140">
        <v>35401.73</v>
      </c>
      <c r="S38" s="140">
        <v>40673.09300000001</v>
      </c>
      <c r="T38" s="140">
        <v>33424</v>
      </c>
      <c r="U38" s="140">
        <v>67009</v>
      </c>
      <c r="V38" s="140">
        <v>70508</v>
      </c>
      <c r="W38" s="140">
        <v>130197</v>
      </c>
      <c r="X38" s="140">
        <v>127695.7</v>
      </c>
      <c r="Y38" s="140">
        <v>209117.372</v>
      </c>
      <c r="Z38" s="140">
        <v>100469.76000000001</v>
      </c>
      <c r="AA38" s="140">
        <v>63968.813</v>
      </c>
      <c r="AB38" s="140">
        <v>57935.178</v>
      </c>
      <c r="AC38" s="158"/>
    </row>
    <row r="39" spans="1:29" ht="13.5">
      <c r="A39" s="165" t="s">
        <v>233</v>
      </c>
      <c r="B39" s="140">
        <v>6081</v>
      </c>
      <c r="C39" s="140">
        <v>671</v>
      </c>
      <c r="D39" s="140">
        <v>21</v>
      </c>
      <c r="E39" s="140">
        <v>6357</v>
      </c>
      <c r="F39" s="140">
        <v>11255</v>
      </c>
      <c r="G39" s="140">
        <v>2260</v>
      </c>
      <c r="H39" s="140">
        <v>11424</v>
      </c>
      <c r="I39" s="140">
        <v>2914</v>
      </c>
      <c r="J39" s="140">
        <v>18226</v>
      </c>
      <c r="K39" s="140">
        <v>6579</v>
      </c>
      <c r="L39" s="140">
        <v>-234.92999999999995</v>
      </c>
      <c r="M39" s="140">
        <v>136.192</v>
      </c>
      <c r="N39" s="140">
        <v>-2613.9159999999997</v>
      </c>
      <c r="O39" s="140">
        <v>36669.229999999996</v>
      </c>
      <c r="P39" s="140">
        <v>25329.465</v>
      </c>
      <c r="Q39" s="140">
        <v>77836.73000000001</v>
      </c>
      <c r="R39" s="140">
        <v>-5121.620999999992</v>
      </c>
      <c r="S39" s="140">
        <v>-175786.83800000002</v>
      </c>
      <c r="T39" s="140">
        <v>-6478</v>
      </c>
      <c r="U39" s="140">
        <v>28182.245</v>
      </c>
      <c r="V39" s="140">
        <v>-1180.763</v>
      </c>
      <c r="W39" s="140">
        <v>28398.250999999997</v>
      </c>
      <c r="X39" s="140">
        <v>103955.25700000001</v>
      </c>
      <c r="Y39" s="140">
        <v>-23857.389268000006</v>
      </c>
      <c r="Z39" s="140">
        <v>195658.47143509315</v>
      </c>
      <c r="AA39" s="140">
        <v>162002.1073247906</v>
      </c>
      <c r="AB39" s="140">
        <v>-2982.912557292819</v>
      </c>
      <c r="AC39" s="158"/>
    </row>
    <row r="40" spans="1:29" ht="13.5">
      <c r="A40" s="139" t="s">
        <v>196</v>
      </c>
      <c r="C40" s="140"/>
      <c r="D40" s="140"/>
      <c r="E40" s="140"/>
      <c r="F40" s="140"/>
      <c r="H40" s="140"/>
      <c r="I40" s="140"/>
      <c r="J40" s="140"/>
      <c r="K40" s="140"/>
      <c r="L40" s="140">
        <v>164</v>
      </c>
      <c r="M40" s="140">
        <v>0</v>
      </c>
      <c r="N40" s="140">
        <v>-1664.159</v>
      </c>
      <c r="O40" s="140">
        <v>11272.168</v>
      </c>
      <c r="P40" s="140">
        <v>9519.094000000001</v>
      </c>
      <c r="Q40" s="140">
        <v>-8847.681</v>
      </c>
      <c r="R40" s="140">
        <v>354.1339999999998</v>
      </c>
      <c r="S40" s="140">
        <v>-3510.744</v>
      </c>
      <c r="T40" s="140">
        <v>-4099</v>
      </c>
      <c r="U40" s="140">
        <v>-1026.574</v>
      </c>
      <c r="V40" s="140">
        <v>1959.623</v>
      </c>
      <c r="W40" s="140">
        <v>1303.726</v>
      </c>
      <c r="X40" s="140">
        <v>50504.422000000006</v>
      </c>
      <c r="Y40" s="140">
        <v>-34234.304000000004</v>
      </c>
      <c r="Z40" s="140">
        <v>-2584.0790559999987</v>
      </c>
      <c r="AA40" s="140">
        <v>7395.314659999998</v>
      </c>
      <c r="AB40" s="140">
        <v>923.1813940000002</v>
      </c>
      <c r="AC40" s="158"/>
    </row>
    <row r="41" spans="1:29" ht="13.5">
      <c r="A41" s="139" t="s">
        <v>197</v>
      </c>
      <c r="B41" s="140">
        <v>6081</v>
      </c>
      <c r="C41" s="140">
        <v>671</v>
      </c>
      <c r="D41" s="140">
        <v>21</v>
      </c>
      <c r="E41" s="140">
        <v>6357</v>
      </c>
      <c r="F41" s="140">
        <v>11255</v>
      </c>
      <c r="G41" s="140">
        <v>2260</v>
      </c>
      <c r="H41" s="140">
        <v>11424</v>
      </c>
      <c r="I41" s="140">
        <v>2914</v>
      </c>
      <c r="J41" s="140">
        <v>18226</v>
      </c>
      <c r="K41" s="140">
        <v>6579</v>
      </c>
      <c r="L41" s="140">
        <v>-398.92999999999995</v>
      </c>
      <c r="M41" s="140">
        <v>136.192</v>
      </c>
      <c r="N41" s="140">
        <v>-949.7569999999996</v>
      </c>
      <c r="O41" s="140">
        <v>25397.061999999998</v>
      </c>
      <c r="P41" s="140">
        <v>15810.371</v>
      </c>
      <c r="Q41" s="140">
        <v>86684.41100000001</v>
      </c>
      <c r="R41" s="140">
        <v>-5475.754999999992</v>
      </c>
      <c r="S41" s="140">
        <v>-172276.094</v>
      </c>
      <c r="T41" s="140">
        <v>-2379</v>
      </c>
      <c r="U41" s="140">
        <v>29208.819</v>
      </c>
      <c r="V41" s="140">
        <v>-3140.386</v>
      </c>
      <c r="W41" s="140">
        <v>27094.524999999998</v>
      </c>
      <c r="X41" s="140">
        <v>53450.835</v>
      </c>
      <c r="Y41" s="140">
        <v>10376.914732</v>
      </c>
      <c r="Z41" s="140">
        <v>198242.55049109313</v>
      </c>
      <c r="AA41" s="140">
        <v>154606.79266479058</v>
      </c>
      <c r="AB41" s="140">
        <v>-3906.0939512928194</v>
      </c>
      <c r="AC41" s="158"/>
    </row>
    <row r="42" spans="1:29" ht="13.5">
      <c r="A42" s="165" t="s">
        <v>188</v>
      </c>
      <c r="B42" s="140">
        <v>26994</v>
      </c>
      <c r="C42" s="140">
        <v>97133</v>
      </c>
      <c r="D42" s="140">
        <v>60595</v>
      </c>
      <c r="E42" s="140">
        <v>71430</v>
      </c>
      <c r="F42" s="140">
        <v>76860</v>
      </c>
      <c r="G42" s="140">
        <v>51290</v>
      </c>
      <c r="H42" s="140">
        <v>6516</v>
      </c>
      <c r="I42" s="140">
        <v>2043</v>
      </c>
      <c r="J42" s="140">
        <v>-51520</v>
      </c>
      <c r="K42" s="140">
        <v>37927</v>
      </c>
      <c r="L42" s="140">
        <v>-13412.042000000001</v>
      </c>
      <c r="M42" s="140">
        <v>86381.38699999999</v>
      </c>
      <c r="N42" s="140">
        <v>59611.382</v>
      </c>
      <c r="O42" s="140">
        <v>-6697.101000000002</v>
      </c>
      <c r="P42" s="140">
        <v>193332.575</v>
      </c>
      <c r="Q42" s="140">
        <v>43447.416999999994</v>
      </c>
      <c r="R42" s="140">
        <v>157431.13400000002</v>
      </c>
      <c r="S42" s="140">
        <v>317633.21599999996</v>
      </c>
      <c r="T42" s="140">
        <v>381655.446</v>
      </c>
      <c r="U42" s="140">
        <v>117835.368</v>
      </c>
      <c r="V42" s="140">
        <v>137845.22</v>
      </c>
      <c r="W42" s="140">
        <v>358873.544</v>
      </c>
      <c r="X42" s="140">
        <v>476575.38699999993</v>
      </c>
      <c r="Y42" s="140">
        <v>417639.90259977995</v>
      </c>
      <c r="Z42" s="140">
        <v>256917.6889999999</v>
      </c>
      <c r="AA42" s="140">
        <v>162834.34121716485</v>
      </c>
      <c r="AB42" s="140">
        <v>569943.701</v>
      </c>
      <c r="AC42" s="158"/>
    </row>
    <row r="43" spans="1:29" ht="13.5">
      <c r="A43" s="139" t="s">
        <v>196</v>
      </c>
      <c r="C43" s="140"/>
      <c r="D43" s="140"/>
      <c r="E43" s="140"/>
      <c r="F43" s="140"/>
      <c r="H43" s="140"/>
      <c r="I43" s="140"/>
      <c r="J43" s="140"/>
      <c r="K43" s="140"/>
      <c r="L43" s="140">
        <v>-13620.698</v>
      </c>
      <c r="M43" s="140">
        <v>25475.335</v>
      </c>
      <c r="N43" s="140">
        <v>15214.921</v>
      </c>
      <c r="O43" s="140">
        <v>11086.867999999999</v>
      </c>
      <c r="P43" s="140">
        <v>51117.176999999996</v>
      </c>
      <c r="Q43" s="140">
        <v>-19209.130000000005</v>
      </c>
      <c r="R43" s="140">
        <v>83164.35400000002</v>
      </c>
      <c r="S43" s="140">
        <v>84690.11299999997</v>
      </c>
      <c r="T43" s="140">
        <v>109723.113</v>
      </c>
      <c r="U43" s="140">
        <v>81181</v>
      </c>
      <c r="V43" s="140">
        <v>26166.663</v>
      </c>
      <c r="W43" s="140">
        <v>-50632.784</v>
      </c>
      <c r="X43" s="140">
        <v>75594.572</v>
      </c>
      <c r="Y43" s="140">
        <v>-16993.845999999998</v>
      </c>
      <c r="Z43" s="140">
        <v>73472.25486600002</v>
      </c>
      <c r="AA43" s="140">
        <v>-27421.542648835144</v>
      </c>
      <c r="AB43" s="140">
        <v>19914.715000000004</v>
      </c>
      <c r="AC43" s="158"/>
    </row>
    <row r="44" spans="1:29" ht="13.5">
      <c r="A44" s="139" t="s">
        <v>197</v>
      </c>
      <c r="B44" s="140">
        <v>26994</v>
      </c>
      <c r="C44" s="140">
        <v>97133</v>
      </c>
      <c r="D44" s="140">
        <v>60595</v>
      </c>
      <c r="E44" s="140">
        <v>71430</v>
      </c>
      <c r="F44" s="140">
        <v>76860</v>
      </c>
      <c r="G44" s="140">
        <v>51290</v>
      </c>
      <c r="H44" s="140">
        <v>6516</v>
      </c>
      <c r="I44" s="140">
        <v>2043</v>
      </c>
      <c r="J44" s="140">
        <v>-51520</v>
      </c>
      <c r="K44" s="140">
        <v>37927</v>
      </c>
      <c r="L44" s="140">
        <v>208.65599999999904</v>
      </c>
      <c r="M44" s="140">
        <v>60906.051999999996</v>
      </c>
      <c r="N44" s="140">
        <v>44396.460999999996</v>
      </c>
      <c r="O44" s="140">
        <v>-17783.969</v>
      </c>
      <c r="P44" s="140">
        <v>142215.39800000002</v>
      </c>
      <c r="Q44" s="140">
        <v>62656.547</v>
      </c>
      <c r="R44" s="140">
        <v>74266.78</v>
      </c>
      <c r="S44" s="140">
        <v>232943.103</v>
      </c>
      <c r="T44" s="140">
        <v>271932.333</v>
      </c>
      <c r="U44" s="140">
        <v>36654.368</v>
      </c>
      <c r="V44" s="140">
        <v>111678.557</v>
      </c>
      <c r="W44" s="140">
        <v>409506.328</v>
      </c>
      <c r="X44" s="140">
        <v>400980.81499999994</v>
      </c>
      <c r="Y44" s="140">
        <v>434633.74859977997</v>
      </c>
      <c r="Z44" s="140">
        <v>183445.4341339999</v>
      </c>
      <c r="AA44" s="140">
        <v>190255.883866</v>
      </c>
      <c r="AB44" s="140">
        <v>550028.986</v>
      </c>
      <c r="AC44" s="158"/>
    </row>
    <row r="45" spans="1:29" ht="13.5">
      <c r="A45" s="165" t="s">
        <v>252</v>
      </c>
      <c r="B45" s="140">
        <v>18773</v>
      </c>
      <c r="C45" s="140">
        <v>46202</v>
      </c>
      <c r="D45" s="140">
        <v>4479</v>
      </c>
      <c r="E45" s="140">
        <v>16602</v>
      </c>
      <c r="F45" s="140">
        <v>30090</v>
      </c>
      <c r="G45" s="140">
        <v>13951</v>
      </c>
      <c r="H45" s="140">
        <v>-8068</v>
      </c>
      <c r="I45" s="140">
        <v>53382</v>
      </c>
      <c r="J45" s="140">
        <v>32216</v>
      </c>
      <c r="K45" s="140">
        <v>23070</v>
      </c>
      <c r="L45" s="140">
        <v>40105.48005</v>
      </c>
      <c r="M45" s="140">
        <v>8186.855</v>
      </c>
      <c r="N45" s="140">
        <v>57280.242</v>
      </c>
      <c r="O45" s="140">
        <v>23147.997</v>
      </c>
      <c r="P45" s="140">
        <v>15194.302000000003</v>
      </c>
      <c r="Q45" s="140">
        <v>11633.207999999999</v>
      </c>
      <c r="R45" s="140">
        <v>65535.515999999996</v>
      </c>
      <c r="S45" s="140">
        <v>37189.240000000005</v>
      </c>
      <c r="T45" s="140">
        <v>65673.63799999999</v>
      </c>
      <c r="U45" s="140">
        <v>336961.87</v>
      </c>
      <c r="V45" s="140">
        <v>34046.287</v>
      </c>
      <c r="W45" s="140">
        <v>120629.873</v>
      </c>
      <c r="X45" s="140">
        <v>121469.78067132</v>
      </c>
      <c r="Y45" s="140">
        <v>106142.66662305998</v>
      </c>
      <c r="Z45" s="140">
        <v>25906.28153761802</v>
      </c>
      <c r="AA45" s="140">
        <v>33420.60263581999</v>
      </c>
      <c r="AB45" s="140">
        <v>32854.24631492843</v>
      </c>
      <c r="AC45" s="158"/>
    </row>
    <row r="46" spans="1:29"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row>
    <row r="47" spans="1:29"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row>
    <row r="48" spans="1:29" ht="13.5">
      <c r="A48" s="165" t="s">
        <v>201</v>
      </c>
      <c r="B48" s="140">
        <v>13592</v>
      </c>
      <c r="C48" s="140">
        <v>32860</v>
      </c>
      <c r="D48" s="140">
        <v>74658</v>
      </c>
      <c r="E48" s="140">
        <v>109395</v>
      </c>
      <c r="F48" s="140">
        <v>83580</v>
      </c>
      <c r="G48" s="140">
        <v>83605</v>
      </c>
      <c r="H48" s="140">
        <v>-86655</v>
      </c>
      <c r="I48" s="140">
        <v>56483</v>
      </c>
      <c r="J48" s="140">
        <v>-12840</v>
      </c>
      <c r="K48" s="140">
        <v>39418</v>
      </c>
      <c r="L48" s="140">
        <v>156259.67799999999</v>
      </c>
      <c r="M48" s="140">
        <v>218078</v>
      </c>
      <c r="N48" s="140">
        <v>99223</v>
      </c>
      <c r="O48" s="140">
        <v>384828</v>
      </c>
      <c r="P48" s="140">
        <v>359129.044</v>
      </c>
      <c r="Q48" s="140">
        <v>275041.83900000004</v>
      </c>
      <c r="R48" s="140">
        <v>34674.727</v>
      </c>
      <c r="S48" s="140">
        <v>381050.136</v>
      </c>
      <c r="T48" s="140">
        <v>221710.68300000002</v>
      </c>
      <c r="U48" s="140">
        <v>4638</v>
      </c>
      <c r="V48" s="140">
        <v>27476</v>
      </c>
      <c r="W48" s="140">
        <v>344805</v>
      </c>
      <c r="X48" s="140">
        <v>303009.2309999999</v>
      </c>
      <c r="Y48" s="140">
        <v>293137.984</v>
      </c>
      <c r="Z48" s="140">
        <v>679447.057</v>
      </c>
      <c r="AA48" s="140">
        <v>710719.7557502245</v>
      </c>
      <c r="AB48" s="140">
        <v>528916.9580000001</v>
      </c>
      <c r="AC48" s="158"/>
    </row>
    <row r="49" spans="1:29" s="136" customFormat="1" ht="13.5">
      <c r="A49" s="139" t="s">
        <v>205</v>
      </c>
      <c r="B49" s="140"/>
      <c r="C49" s="140"/>
      <c r="D49" s="140"/>
      <c r="E49" s="140"/>
      <c r="F49" s="140"/>
      <c r="G49" s="140"/>
      <c r="H49" s="140"/>
      <c r="I49" s="140"/>
      <c r="J49" s="140"/>
      <c r="K49" s="140"/>
      <c r="L49" s="140">
        <v>0</v>
      </c>
      <c r="M49" s="140">
        <v>68647</v>
      </c>
      <c r="N49" s="140">
        <v>18372</v>
      </c>
      <c r="O49" s="140">
        <v>254743</v>
      </c>
      <c r="P49" s="140">
        <v>153231.135</v>
      </c>
      <c r="Q49" s="140">
        <v>124764.81</v>
      </c>
      <c r="R49" s="140">
        <v>24391.3</v>
      </c>
      <c r="S49" s="140">
        <v>286670.042</v>
      </c>
      <c r="T49" s="140">
        <v>122332</v>
      </c>
      <c r="U49" s="140">
        <v>17142</v>
      </c>
      <c r="V49" s="140">
        <v>67398</v>
      </c>
      <c r="W49" s="140">
        <v>144473</v>
      </c>
      <c r="X49" s="140">
        <v>11106.8</v>
      </c>
      <c r="Y49" s="140">
        <v>31986.656</v>
      </c>
      <c r="Z49" s="140">
        <v>290505.103</v>
      </c>
      <c r="AA49" s="140">
        <v>154576.016</v>
      </c>
      <c r="AB49" s="140">
        <v>163535.028</v>
      </c>
      <c r="AC49" s="158"/>
    </row>
    <row r="50" spans="1:29" ht="13.5">
      <c r="A50" s="139" t="s">
        <v>206</v>
      </c>
      <c r="B50" s="140">
        <v>13592</v>
      </c>
      <c r="C50" s="140">
        <v>32860</v>
      </c>
      <c r="D50" s="140">
        <v>74658</v>
      </c>
      <c r="E50" s="140">
        <v>109395</v>
      </c>
      <c r="F50" s="140">
        <v>83580</v>
      </c>
      <c r="G50" s="140">
        <v>83605</v>
      </c>
      <c r="H50" s="140">
        <v>-86655</v>
      </c>
      <c r="I50" s="140">
        <v>56483</v>
      </c>
      <c r="J50" s="140">
        <v>-12840</v>
      </c>
      <c r="K50" s="140">
        <v>39418</v>
      </c>
      <c r="L50" s="140">
        <v>156259.67799999999</v>
      </c>
      <c r="M50" s="140">
        <v>149431</v>
      </c>
      <c r="N50" s="140">
        <v>80851</v>
      </c>
      <c r="O50" s="140">
        <v>130085</v>
      </c>
      <c r="P50" s="140">
        <v>205897.90899999999</v>
      </c>
      <c r="Q50" s="140">
        <v>150277.029</v>
      </c>
      <c r="R50" s="140">
        <v>10283.427</v>
      </c>
      <c r="S50" s="140">
        <v>94380.09399999998</v>
      </c>
      <c r="T50" s="140">
        <v>99378.683</v>
      </c>
      <c r="U50" s="140">
        <v>-12504</v>
      </c>
      <c r="V50" s="140">
        <v>-39922</v>
      </c>
      <c r="W50" s="140">
        <v>200332</v>
      </c>
      <c r="X50" s="140">
        <v>291902.4309999999</v>
      </c>
      <c r="Y50" s="140">
        <v>261151.32799999998</v>
      </c>
      <c r="Z50" s="140">
        <v>388941.95399999997</v>
      </c>
      <c r="AA50" s="140">
        <v>556143.7397502245</v>
      </c>
      <c r="AB50" s="140">
        <v>365381.93000000005</v>
      </c>
      <c r="AC50" s="158"/>
    </row>
    <row r="51" spans="1:29" s="145" customFormat="1" ht="13.5">
      <c r="A51" s="143" t="s">
        <v>192</v>
      </c>
      <c r="B51" s="144">
        <v>0</v>
      </c>
      <c r="C51" s="144">
        <v>0</v>
      </c>
      <c r="D51" s="144">
        <v>0</v>
      </c>
      <c r="E51" s="144">
        <v>0</v>
      </c>
      <c r="F51" s="144">
        <v>0</v>
      </c>
      <c r="G51" s="144">
        <v>-672</v>
      </c>
      <c r="H51" s="144">
        <v>0</v>
      </c>
      <c r="I51" s="144">
        <v>0</v>
      </c>
      <c r="J51" s="144">
        <v>0</v>
      </c>
      <c r="K51" s="144">
        <v>0</v>
      </c>
      <c r="L51" s="144">
        <v>0.49804999996558763</v>
      </c>
      <c r="M51" s="144">
        <v>0.22200000000884756</v>
      </c>
      <c r="N51" s="144">
        <v>3.3139999999839347</v>
      </c>
      <c r="O51" s="144">
        <v>-0.15600000001722947</v>
      </c>
      <c r="P51" s="144">
        <v>-66.54100000005565</v>
      </c>
      <c r="Q51" s="144">
        <v>0.535050000064075</v>
      </c>
      <c r="R51" s="144">
        <v>-73.722604749928</v>
      </c>
      <c r="S51" s="144">
        <v>-0.21907624531013425</v>
      </c>
      <c r="T51" s="144">
        <v>0.4020000000600703</v>
      </c>
      <c r="U51" s="144">
        <v>0.0019990000291727483</v>
      </c>
      <c r="V51" s="144">
        <v>-0.04782499998691492</v>
      </c>
      <c r="W51" s="144">
        <v>-0.15214800013927743</v>
      </c>
      <c r="X51" s="144">
        <v>0.4489203200209886</v>
      </c>
      <c r="Y51" s="144">
        <v>0.4523960273945704</v>
      </c>
      <c r="Z51" s="144">
        <v>-0.058311809436418116</v>
      </c>
      <c r="AA51" s="144">
        <v>-0.21000000019557774</v>
      </c>
      <c r="AB51" s="144">
        <v>-0.3535773642361164</v>
      </c>
      <c r="AC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sheetPr>
    <pageSetUpPr fitToPage="1"/>
  </sheetPr>
  <dimension ref="A1:AD52"/>
  <sheetViews>
    <sheetView showGridLines="0" zoomScalePageLayoutView="0" workbookViewId="0" topLeftCell="A1">
      <pane xSplit="1" ySplit="4" topLeftCell="N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6.8515625" style="140" bestFit="1" customWidth="1"/>
    <col min="3" max="3" width="6.8515625" style="153" bestFit="1" customWidth="1"/>
    <col min="4" max="6" width="7.28125" style="153" bestFit="1" customWidth="1"/>
    <col min="7" max="7" width="8.57421875" style="140" bestFit="1" customWidth="1"/>
    <col min="8" max="8" width="7.28125" style="153" bestFit="1" customWidth="1"/>
    <col min="9" max="9" width="7.140625" style="153" bestFit="1" customWidth="1"/>
    <col min="10" max="11" width="6.8515625" style="153" bestFit="1" customWidth="1"/>
    <col min="12" max="12" width="7.28125" style="148" bestFit="1" customWidth="1"/>
    <col min="13" max="13" width="6.8515625" style="148" bestFit="1" customWidth="1"/>
    <col min="14" max="15" width="7.28125" style="148" bestFit="1" customWidth="1"/>
    <col min="16" max="17" width="7.8515625" style="148" bestFit="1" customWidth="1"/>
    <col min="18" max="21" width="8.57421875" style="148" bestFit="1" customWidth="1"/>
    <col min="22" max="28" width="8.57421875" style="127" bestFit="1" customWidth="1"/>
    <col min="29" max="16384" width="9.140625" style="127" customWidth="1"/>
  </cols>
  <sheetData>
    <row r="1" spans="1:21" ht="15">
      <c r="A1" s="177" t="s">
        <v>240</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30" ht="13.5">
      <c r="A5" s="133" t="s">
        <v>232</v>
      </c>
      <c r="B5" s="134">
        <v>-64008</v>
      </c>
      <c r="C5" s="134">
        <v>-98772</v>
      </c>
      <c r="D5" s="134">
        <v>-116335</v>
      </c>
      <c r="E5" s="134">
        <v>-116514</v>
      </c>
      <c r="F5" s="134">
        <v>-132397</v>
      </c>
      <c r="G5" s="134">
        <v>-133370</v>
      </c>
      <c r="H5" s="134">
        <v>-107884</v>
      </c>
      <c r="I5" s="134">
        <v>-46361</v>
      </c>
      <c r="J5" s="134">
        <v>-14887</v>
      </c>
      <c r="K5" s="134">
        <v>51706</v>
      </c>
      <c r="L5" s="134">
        <v>-47136</v>
      </c>
      <c r="M5" s="134">
        <v>-81780</v>
      </c>
      <c r="N5" s="134">
        <v>-283022</v>
      </c>
      <c r="O5" s="134">
        <v>-494801</v>
      </c>
      <c r="P5" s="134">
        <v>-112759</v>
      </c>
      <c r="Q5" s="134">
        <v>-486574</v>
      </c>
      <c r="R5" s="134">
        <v>-208164</v>
      </c>
      <c r="S5" s="134">
        <v>-632000</v>
      </c>
      <c r="T5" s="134">
        <v>-724130</v>
      </c>
      <c r="U5" s="134">
        <v>-450890</v>
      </c>
      <c r="V5" s="134">
        <v>-790225</v>
      </c>
      <c r="W5" s="134">
        <v>-1015568</v>
      </c>
      <c r="X5" s="134">
        <v>-1598127</v>
      </c>
      <c r="Y5" s="134">
        <v>-3165204.3279999997</v>
      </c>
      <c r="Z5" s="134">
        <v>-3026671</v>
      </c>
      <c r="AA5" s="134">
        <v>-996372</v>
      </c>
      <c r="AB5" s="134">
        <v>-1241418</v>
      </c>
      <c r="AC5" s="158"/>
      <c r="AD5" s="158"/>
    </row>
    <row r="6" spans="1:30" ht="13.5">
      <c r="A6" s="164" t="s">
        <v>180</v>
      </c>
      <c r="B6" s="126">
        <v>-4430</v>
      </c>
      <c r="C6" s="126">
        <v>-31406</v>
      </c>
      <c r="D6" s="126">
        <v>-59299</v>
      </c>
      <c r="E6" s="126">
        <v>-62682</v>
      </c>
      <c r="F6" s="126">
        <v>-62774</v>
      </c>
      <c r="G6" s="126">
        <v>-58990</v>
      </c>
      <c r="H6" s="126">
        <v>-26165</v>
      </c>
      <c r="I6" s="126">
        <v>23523</v>
      </c>
      <c r="J6" s="126">
        <v>49520</v>
      </c>
      <c r="K6" s="126">
        <v>157601</v>
      </c>
      <c r="L6" s="126">
        <v>105900</v>
      </c>
      <c r="M6" s="126">
        <v>116300</v>
      </c>
      <c r="N6" s="126">
        <v>25731</v>
      </c>
      <c r="O6" s="126">
        <v>-141800</v>
      </c>
      <c r="P6" s="126">
        <v>264300</v>
      </c>
      <c r="Q6" s="126">
        <v>-147000</v>
      </c>
      <c r="R6" s="126">
        <v>162800</v>
      </c>
      <c r="S6" s="126">
        <v>-192400</v>
      </c>
      <c r="T6" s="126">
        <v>-221400</v>
      </c>
      <c r="U6" s="126">
        <v>187900</v>
      </c>
      <c r="V6" s="126">
        <v>-46900</v>
      </c>
      <c r="W6" s="126">
        <v>-153970</v>
      </c>
      <c r="X6" s="126">
        <v>-510390</v>
      </c>
      <c r="Y6" s="126">
        <v>-1802864.328</v>
      </c>
      <c r="Z6" s="126">
        <v>-2128900</v>
      </c>
      <c r="AA6" s="126">
        <v>0</v>
      </c>
      <c r="AB6" s="126">
        <v>0</v>
      </c>
      <c r="AC6" s="158"/>
      <c r="AD6" s="158"/>
    </row>
    <row r="7" spans="1:30" ht="13.5">
      <c r="A7" s="164" t="s">
        <v>181</v>
      </c>
      <c r="B7" s="126"/>
      <c r="C7" s="126"/>
      <c r="D7" s="126"/>
      <c r="E7" s="126"/>
      <c r="F7" s="126"/>
      <c r="G7" s="126"/>
      <c r="H7" s="126"/>
      <c r="I7" s="126"/>
      <c r="J7" s="126"/>
      <c r="K7" s="126"/>
      <c r="L7" s="126">
        <v>0</v>
      </c>
      <c r="M7" s="126">
        <v>0</v>
      </c>
      <c r="N7" s="126">
        <v>15304</v>
      </c>
      <c r="O7" s="126">
        <v>0</v>
      </c>
      <c r="P7" s="126">
        <v>18854</v>
      </c>
      <c r="Q7" s="126">
        <v>0</v>
      </c>
      <c r="R7" s="126">
        <v>0</v>
      </c>
      <c r="S7" s="126">
        <v>0</v>
      </c>
      <c r="T7" s="126">
        <v>0</v>
      </c>
      <c r="U7" s="126">
        <v>0</v>
      </c>
      <c r="V7" s="126">
        <v>0</v>
      </c>
      <c r="W7" s="126">
        <v>0</v>
      </c>
      <c r="X7" s="126">
        <v>0</v>
      </c>
      <c r="Y7" s="126">
        <v>0</v>
      </c>
      <c r="Z7" s="126">
        <v>0</v>
      </c>
      <c r="AA7" s="126">
        <v>0</v>
      </c>
      <c r="AB7" s="126">
        <v>0</v>
      </c>
      <c r="AC7" s="158"/>
      <c r="AD7" s="158"/>
    </row>
    <row r="8" spans="1:30" ht="13.5">
      <c r="A8" s="164" t="s">
        <v>231</v>
      </c>
      <c r="B8" s="126">
        <v>-4430</v>
      </c>
      <c r="C8" s="126">
        <v>-31406</v>
      </c>
      <c r="D8" s="126">
        <v>-59299</v>
      </c>
      <c r="E8" s="126">
        <v>-62682</v>
      </c>
      <c r="F8" s="126">
        <v>-62774</v>
      </c>
      <c r="G8" s="126">
        <v>-58990</v>
      </c>
      <c r="H8" s="126">
        <v>-26165</v>
      </c>
      <c r="I8" s="126">
        <v>23523</v>
      </c>
      <c r="J8" s="126">
        <v>49520</v>
      </c>
      <c r="K8" s="126">
        <v>157601</v>
      </c>
      <c r="L8" s="126">
        <v>105900</v>
      </c>
      <c r="M8" s="126">
        <v>116300</v>
      </c>
      <c r="N8" s="126">
        <v>10427</v>
      </c>
      <c r="O8" s="126">
        <v>-141800</v>
      </c>
      <c r="P8" s="126">
        <v>245446</v>
      </c>
      <c r="Q8" s="126">
        <v>-147000</v>
      </c>
      <c r="R8" s="126">
        <v>162800</v>
      </c>
      <c r="S8" s="126">
        <v>-192400</v>
      </c>
      <c r="T8" s="126">
        <v>-221400</v>
      </c>
      <c r="U8" s="126">
        <v>187900</v>
      </c>
      <c r="V8" s="126">
        <v>-46900</v>
      </c>
      <c r="W8" s="126">
        <v>-153970</v>
      </c>
      <c r="X8" s="126">
        <v>-510390</v>
      </c>
      <c r="Y8" s="126">
        <v>-1802864.328</v>
      </c>
      <c r="Z8" s="126">
        <v>-2128900</v>
      </c>
      <c r="AA8" s="126">
        <v>0</v>
      </c>
      <c r="AB8" s="126">
        <v>0</v>
      </c>
      <c r="AC8" s="158"/>
      <c r="AD8" s="158"/>
    </row>
    <row r="9" spans="1:30"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v>0</v>
      </c>
      <c r="AB9" s="126">
        <v>0</v>
      </c>
      <c r="AC9" s="158"/>
      <c r="AD9" s="158"/>
    </row>
    <row r="10" spans="1:30"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v>0</v>
      </c>
      <c r="AB10" s="126">
        <v>0</v>
      </c>
      <c r="AC10" s="158"/>
      <c r="AD10" s="158"/>
    </row>
    <row r="11" spans="1:30" ht="13.5">
      <c r="A11" s="136" t="s">
        <v>183</v>
      </c>
      <c r="B11" s="134">
        <v>59578</v>
      </c>
      <c r="C11" s="134">
        <v>67366</v>
      </c>
      <c r="D11" s="134">
        <v>57036</v>
      </c>
      <c r="E11" s="134">
        <v>53832</v>
      </c>
      <c r="F11" s="134">
        <v>69623</v>
      </c>
      <c r="G11" s="134">
        <v>74380</v>
      </c>
      <c r="H11" s="134">
        <v>81719</v>
      </c>
      <c r="I11" s="134">
        <v>69884</v>
      </c>
      <c r="J11" s="134">
        <v>64407</v>
      </c>
      <c r="K11" s="134">
        <v>105895</v>
      </c>
      <c r="L11" s="134">
        <v>153036</v>
      </c>
      <c r="M11" s="134">
        <v>198080</v>
      </c>
      <c r="N11" s="134">
        <v>308753</v>
      </c>
      <c r="O11" s="134">
        <v>353001</v>
      </c>
      <c r="P11" s="134">
        <v>377059</v>
      </c>
      <c r="Q11" s="134">
        <v>339574</v>
      </c>
      <c r="R11" s="134">
        <v>370964</v>
      </c>
      <c r="S11" s="134">
        <v>439600</v>
      </c>
      <c r="T11" s="134">
        <v>502730</v>
      </c>
      <c r="U11" s="134">
        <v>638790</v>
      </c>
      <c r="V11" s="134">
        <v>743325</v>
      </c>
      <c r="W11" s="134">
        <v>861598</v>
      </c>
      <c r="X11" s="134">
        <v>1087737</v>
      </c>
      <c r="Y11" s="134">
        <v>1362340</v>
      </c>
      <c r="Z11" s="134">
        <v>897771</v>
      </c>
      <c r="AA11" s="134">
        <v>996372</v>
      </c>
      <c r="AB11" s="134">
        <v>1241418</v>
      </c>
      <c r="AC11" s="158"/>
      <c r="AD11" s="158"/>
    </row>
    <row r="12" spans="1:30" ht="13.5">
      <c r="A12" s="164" t="s">
        <v>184</v>
      </c>
      <c r="B12" s="126">
        <v>58559</v>
      </c>
      <c r="C12" s="126">
        <v>62864</v>
      </c>
      <c r="D12" s="126">
        <v>52974</v>
      </c>
      <c r="E12" s="126">
        <v>59665</v>
      </c>
      <c r="F12" s="126">
        <v>62269</v>
      </c>
      <c r="G12" s="126">
        <v>64690</v>
      </c>
      <c r="H12" s="126">
        <v>66986</v>
      </c>
      <c r="I12" s="126">
        <v>70385</v>
      </c>
      <c r="J12" s="126">
        <v>87278</v>
      </c>
      <c r="K12" s="126">
        <v>105895</v>
      </c>
      <c r="L12" s="126">
        <v>153036</v>
      </c>
      <c r="M12" s="126">
        <v>198080</v>
      </c>
      <c r="N12" s="126">
        <v>307551</v>
      </c>
      <c r="O12" s="126">
        <v>353001</v>
      </c>
      <c r="P12" s="126">
        <v>377059</v>
      </c>
      <c r="Q12" s="126">
        <v>339574</v>
      </c>
      <c r="R12" s="126">
        <v>370964</v>
      </c>
      <c r="S12" s="126">
        <v>439600</v>
      </c>
      <c r="T12" s="126">
        <v>502730</v>
      </c>
      <c r="U12" s="126">
        <v>638790</v>
      </c>
      <c r="V12" s="126">
        <v>743325</v>
      </c>
      <c r="W12" s="126">
        <v>861598</v>
      </c>
      <c r="X12" s="126">
        <v>1087737</v>
      </c>
      <c r="Y12" s="126">
        <v>1362340</v>
      </c>
      <c r="Z12" s="126">
        <v>897771</v>
      </c>
      <c r="AA12" s="126">
        <v>996372</v>
      </c>
      <c r="AB12" s="126">
        <v>1241418</v>
      </c>
      <c r="AC12" s="158"/>
      <c r="AD12" s="158"/>
    </row>
    <row r="13" spans="1:30" ht="13.5">
      <c r="A13" s="164" t="s">
        <v>185</v>
      </c>
      <c r="B13" s="126">
        <v>1019</v>
      </c>
      <c r="C13" s="126">
        <v>4502</v>
      </c>
      <c r="D13" s="126">
        <v>4062</v>
      </c>
      <c r="E13" s="126">
        <v>-5833</v>
      </c>
      <c r="F13" s="126">
        <v>7354</v>
      </c>
      <c r="G13" s="126">
        <v>9690</v>
      </c>
      <c r="H13" s="126">
        <v>14733</v>
      </c>
      <c r="I13" s="126">
        <v>-501</v>
      </c>
      <c r="J13" s="126">
        <v>-22871</v>
      </c>
      <c r="K13" s="126">
        <v>0</v>
      </c>
      <c r="L13" s="126">
        <v>0</v>
      </c>
      <c r="M13" s="126">
        <v>0</v>
      </c>
      <c r="N13" s="126">
        <v>1202</v>
      </c>
      <c r="O13" s="126">
        <v>0</v>
      </c>
      <c r="P13" s="126">
        <v>0</v>
      </c>
      <c r="Q13" s="126">
        <v>0</v>
      </c>
      <c r="R13" s="126">
        <v>0</v>
      </c>
      <c r="S13" s="126">
        <v>0</v>
      </c>
      <c r="T13" s="126">
        <v>0</v>
      </c>
      <c r="U13" s="126">
        <v>0</v>
      </c>
      <c r="V13" s="126">
        <v>0</v>
      </c>
      <c r="W13" s="126">
        <v>0</v>
      </c>
      <c r="X13" s="126">
        <v>0</v>
      </c>
      <c r="Y13" s="126">
        <v>0</v>
      </c>
      <c r="Z13" s="126">
        <v>0</v>
      </c>
      <c r="AA13" s="126">
        <v>0</v>
      </c>
      <c r="AB13" s="126">
        <v>0</v>
      </c>
      <c r="AC13" s="158"/>
      <c r="AD13" s="158"/>
    </row>
    <row r="14" spans="1:30" s="136" customFormat="1" ht="13.5">
      <c r="A14" s="137" t="s">
        <v>207</v>
      </c>
      <c r="B14" s="134">
        <v>-65458</v>
      </c>
      <c r="C14" s="134">
        <v>-96027</v>
      </c>
      <c r="D14" s="134">
        <v>-108482</v>
      </c>
      <c r="E14" s="134">
        <v>-143653</v>
      </c>
      <c r="F14" s="134">
        <v>-52803</v>
      </c>
      <c r="G14" s="134">
        <v>-152596</v>
      </c>
      <c r="H14" s="134">
        <v>-89637</v>
      </c>
      <c r="I14" s="134">
        <v>-71711</v>
      </c>
      <c r="J14" s="134">
        <v>-48361</v>
      </c>
      <c r="K14" s="134">
        <v>15964</v>
      </c>
      <c r="L14" s="134">
        <v>-140504.97078000003</v>
      </c>
      <c r="M14" s="134">
        <v>-89756.60165999999</v>
      </c>
      <c r="N14" s="134">
        <v>-295279.9819999999</v>
      </c>
      <c r="O14" s="134">
        <v>-767715.8530700001</v>
      </c>
      <c r="P14" s="134">
        <v>-809485.2243819999</v>
      </c>
      <c r="Q14" s="134">
        <v>-997347.4805018002</v>
      </c>
      <c r="R14" s="134">
        <v>-1111707.935672755</v>
      </c>
      <c r="S14" s="134">
        <v>-1730607.5032303333</v>
      </c>
      <c r="T14" s="134">
        <v>-1700526.0158189996</v>
      </c>
      <c r="U14" s="134">
        <v>-1048451.0893109997</v>
      </c>
      <c r="V14" s="134">
        <v>-1290025.1485710002</v>
      </c>
      <c r="W14" s="134">
        <v>-1387060.1759354763</v>
      </c>
      <c r="X14" s="134">
        <v>-1811568.7081317478</v>
      </c>
      <c r="Y14" s="134">
        <v>-2461534.5531406826</v>
      </c>
      <c r="Z14" s="134">
        <v>-7416875.685086153</v>
      </c>
      <c r="AA14" s="134">
        <v>-4265946.786121057</v>
      </c>
      <c r="AB14" s="134">
        <v>-2840368.362411706</v>
      </c>
      <c r="AC14" s="158"/>
      <c r="AD14" s="158"/>
    </row>
    <row r="15" spans="1:30" ht="13.5">
      <c r="A15" s="137" t="s">
        <v>209</v>
      </c>
      <c r="B15" s="138">
        <v>86537</v>
      </c>
      <c r="C15" s="138">
        <v>75921</v>
      </c>
      <c r="D15" s="138">
        <v>76759</v>
      </c>
      <c r="E15" s="138">
        <v>44447</v>
      </c>
      <c r="F15" s="138">
        <v>256873</v>
      </c>
      <c r="G15" s="138">
        <v>152682</v>
      </c>
      <c r="H15" s="138">
        <v>90247</v>
      </c>
      <c r="I15" s="138">
        <v>-15896</v>
      </c>
      <c r="J15" s="138">
        <v>140269</v>
      </c>
      <c r="K15" s="138">
        <v>126883</v>
      </c>
      <c r="L15" s="138">
        <v>121800.14356000001</v>
      </c>
      <c r="M15" s="138">
        <v>174149.6177</v>
      </c>
      <c r="N15" s="138">
        <v>109346.25900000002</v>
      </c>
      <c r="O15" s="138">
        <v>14138.32193</v>
      </c>
      <c r="P15" s="138">
        <v>328394.111898</v>
      </c>
      <c r="Q15" s="138">
        <v>159190.3689624</v>
      </c>
      <c r="R15" s="138">
        <v>258817.15731324517</v>
      </c>
      <c r="S15" s="138">
        <v>158089.1118356668</v>
      </c>
      <c r="T15" s="138">
        <v>301071.464096</v>
      </c>
      <c r="U15" s="138">
        <v>936031.2816750002</v>
      </c>
      <c r="V15" s="138">
        <v>74158.43585699996</v>
      </c>
      <c r="W15" s="138">
        <v>753358.5482506936</v>
      </c>
      <c r="X15" s="138">
        <v>228396.52718755373</v>
      </c>
      <c r="Y15" s="138">
        <v>404232.54595930874</v>
      </c>
      <c r="Z15" s="138">
        <v>1455458.648963736</v>
      </c>
      <c r="AA15" s="138">
        <v>255937.2040078435</v>
      </c>
      <c r="AB15" s="138">
        <v>1429220.8304653326</v>
      </c>
      <c r="AC15" s="158"/>
      <c r="AD15" s="158"/>
    </row>
    <row r="16" spans="1:30"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v>0</v>
      </c>
      <c r="AA16" s="140">
        <v>0</v>
      </c>
      <c r="AB16" s="140">
        <v>0</v>
      </c>
      <c r="AC16" s="158"/>
      <c r="AD16" s="158"/>
    </row>
    <row r="17" spans="1:30" s="136" customFormat="1" ht="13.5">
      <c r="A17" s="165" t="s">
        <v>187</v>
      </c>
      <c r="B17" s="141">
        <v>18400</v>
      </c>
      <c r="C17" s="141">
        <v>2218</v>
      </c>
      <c r="D17" s="141">
        <v>-844</v>
      </c>
      <c r="E17" s="141">
        <v>-24480</v>
      </c>
      <c r="F17" s="141">
        <v>155073</v>
      </c>
      <c r="G17" s="141">
        <v>59074</v>
      </c>
      <c r="H17" s="141">
        <v>62362</v>
      </c>
      <c r="I17" s="141">
        <v>-147449</v>
      </c>
      <c r="J17" s="141">
        <v>60900</v>
      </c>
      <c r="K17" s="141">
        <v>46596</v>
      </c>
      <c r="L17" s="141">
        <v>106245.65958</v>
      </c>
      <c r="M17" s="141">
        <v>113263.2158</v>
      </c>
      <c r="N17" s="141">
        <v>63924.673</v>
      </c>
      <c r="O17" s="141">
        <v>2224.772929999999</v>
      </c>
      <c r="P17" s="141">
        <v>100390.57289800001</v>
      </c>
      <c r="Q17" s="141">
        <v>78122.95967360001</v>
      </c>
      <c r="R17" s="141">
        <v>200017.5050642452</v>
      </c>
      <c r="S17" s="141">
        <v>-33727.882664333214</v>
      </c>
      <c r="T17" s="141">
        <v>20181.128096</v>
      </c>
      <c r="U17" s="141">
        <v>537492.9356750001</v>
      </c>
      <c r="V17" s="141">
        <v>20018.433926999955</v>
      </c>
      <c r="W17" s="141">
        <v>466475.40090079687</v>
      </c>
      <c r="X17" s="141">
        <v>-58087.43992260797</v>
      </c>
      <c r="Y17" s="141">
        <v>199187.3666802402</v>
      </c>
      <c r="Z17" s="141">
        <v>1224178.559161521</v>
      </c>
      <c r="AA17" s="141">
        <v>-15629.666900598473</v>
      </c>
      <c r="AB17" s="141">
        <v>1025583.6491405545</v>
      </c>
      <c r="AC17" s="158"/>
      <c r="AD17" s="158"/>
    </row>
    <row r="18" spans="1:30" s="136" customFormat="1" ht="13.5">
      <c r="A18" s="139" t="s">
        <v>193</v>
      </c>
      <c r="B18" s="140">
        <v>2</v>
      </c>
      <c r="C18" s="140">
        <v>-6</v>
      </c>
      <c r="D18" s="140"/>
      <c r="E18" s="140"/>
      <c r="F18" s="140">
        <v>110</v>
      </c>
      <c r="G18" s="140">
        <v>19</v>
      </c>
      <c r="H18" s="140">
        <v>22</v>
      </c>
      <c r="I18" s="140">
        <v>22</v>
      </c>
      <c r="J18" s="140">
        <v>-175</v>
      </c>
      <c r="K18" s="140">
        <v>-1</v>
      </c>
      <c r="L18" s="140">
        <v>0</v>
      </c>
      <c r="M18" s="140">
        <v>68</v>
      </c>
      <c r="N18" s="140">
        <v>134</v>
      </c>
      <c r="O18" s="140">
        <v>88</v>
      </c>
      <c r="P18" s="140">
        <v>179</v>
      </c>
      <c r="Q18" s="140">
        <v>197</v>
      </c>
      <c r="R18" s="140">
        <v>85</v>
      </c>
      <c r="S18" s="140">
        <v>0</v>
      </c>
      <c r="T18" s="140">
        <v>0</v>
      </c>
      <c r="U18" s="140">
        <v>0</v>
      </c>
      <c r="V18" s="140">
        <v>0</v>
      </c>
      <c r="W18" s="140">
        <v>0</v>
      </c>
      <c r="X18" s="140">
        <v>0.06000000000000001</v>
      </c>
      <c r="Y18" s="140">
        <v>0.06000000000000001</v>
      </c>
      <c r="Z18" s="140">
        <v>22.013</v>
      </c>
      <c r="AA18" s="140">
        <v>22.013</v>
      </c>
      <c r="AB18" s="140">
        <v>22.013</v>
      </c>
      <c r="AC18" s="158"/>
      <c r="AD18" s="158"/>
    </row>
    <row r="19" spans="1:30" s="136" customFormat="1" ht="13.5">
      <c r="A19" s="139" t="s">
        <v>194</v>
      </c>
      <c r="B19" s="140">
        <v>18398</v>
      </c>
      <c r="C19" s="140">
        <v>2224</v>
      </c>
      <c r="D19" s="140">
        <v>-844</v>
      </c>
      <c r="E19" s="140">
        <v>-24480</v>
      </c>
      <c r="F19" s="140">
        <v>154963</v>
      </c>
      <c r="G19" s="140">
        <v>59055</v>
      </c>
      <c r="H19" s="140">
        <v>62340</v>
      </c>
      <c r="I19" s="140">
        <v>-147471</v>
      </c>
      <c r="J19" s="140">
        <v>61075</v>
      </c>
      <c r="K19" s="140">
        <v>46597</v>
      </c>
      <c r="L19" s="140">
        <v>65030</v>
      </c>
      <c r="M19" s="140">
        <v>79384</v>
      </c>
      <c r="N19" s="140">
        <v>23982.589</v>
      </c>
      <c r="O19" s="140">
        <v>-17225.74307</v>
      </c>
      <c r="P19" s="140">
        <v>60906.494898000004</v>
      </c>
      <c r="Q19" s="140">
        <v>58270.596000000005</v>
      </c>
      <c r="R19" s="140">
        <v>192967.43800000002</v>
      </c>
      <c r="S19" s="140">
        <v>-36991.08600000001</v>
      </c>
      <c r="T19" s="140">
        <v>32125.79</v>
      </c>
      <c r="U19" s="140">
        <v>507550.57101300004</v>
      </c>
      <c r="V19" s="140">
        <v>-23824.268000000025</v>
      </c>
      <c r="W19" s="140">
        <v>379631.049</v>
      </c>
      <c r="X19" s="140">
        <v>-142602.92599999998</v>
      </c>
      <c r="Y19" s="140">
        <v>120929.56419924017</v>
      </c>
      <c r="Z19" s="140">
        <v>1178398.9619999998</v>
      </c>
      <c r="AA19" s="140">
        <v>-109199.89210299999</v>
      </c>
      <c r="AB19" s="140">
        <v>953298.104</v>
      </c>
      <c r="AC19" s="158"/>
      <c r="AD19" s="158"/>
    </row>
    <row r="20" spans="1:30" s="136" customFormat="1" ht="13.5">
      <c r="A20" s="139" t="s">
        <v>195</v>
      </c>
      <c r="B20" s="140"/>
      <c r="C20" s="140"/>
      <c r="D20" s="140"/>
      <c r="E20" s="140"/>
      <c r="F20" s="140"/>
      <c r="G20" s="140"/>
      <c r="H20" s="140"/>
      <c r="I20" s="140"/>
      <c r="J20" s="140"/>
      <c r="K20" s="140"/>
      <c r="L20" s="140">
        <v>41215.65958</v>
      </c>
      <c r="M20" s="140">
        <v>33811.215800000005</v>
      </c>
      <c r="N20" s="140">
        <v>39808.084</v>
      </c>
      <c r="O20" s="140">
        <v>19362.516</v>
      </c>
      <c r="P20" s="140">
        <v>39305.07800000001</v>
      </c>
      <c r="Q20" s="140">
        <v>19655.363673600004</v>
      </c>
      <c r="R20" s="140">
        <v>6965.067064245166</v>
      </c>
      <c r="S20" s="140">
        <v>3263.2033356667985</v>
      </c>
      <c r="T20" s="140">
        <v>-11944.661904000002</v>
      </c>
      <c r="U20" s="140">
        <v>29942.364662000004</v>
      </c>
      <c r="V20" s="140">
        <v>43842.70192699998</v>
      </c>
      <c r="W20" s="140">
        <v>86844.3519007969</v>
      </c>
      <c r="X20" s="140">
        <v>84515.42607739201</v>
      </c>
      <c r="Y20" s="140">
        <v>78257.74248100002</v>
      </c>
      <c r="Z20" s="140">
        <v>45757.58416152114</v>
      </c>
      <c r="AA20" s="140">
        <v>93548.21220240151</v>
      </c>
      <c r="AB20" s="140">
        <v>72263.53214055441</v>
      </c>
      <c r="AC20" s="158"/>
      <c r="AD20" s="158"/>
    </row>
    <row r="21" spans="1:30" s="136" customFormat="1" ht="13.5">
      <c r="A21" s="165" t="s">
        <v>233</v>
      </c>
      <c r="B21" s="140"/>
      <c r="C21" s="140"/>
      <c r="D21" s="140"/>
      <c r="E21" s="140"/>
      <c r="F21" s="140"/>
      <c r="G21" s="140"/>
      <c r="H21" s="140"/>
      <c r="I21" s="140"/>
      <c r="J21" s="140">
        <v>0</v>
      </c>
      <c r="K21" s="140">
        <v>0</v>
      </c>
      <c r="L21" s="140">
        <v>0</v>
      </c>
      <c r="M21" s="140">
        <v>613</v>
      </c>
      <c r="N21" s="140">
        <v>6654</v>
      </c>
      <c r="O21" s="140">
        <v>3595</v>
      </c>
      <c r="P21" s="140">
        <v>21548</v>
      </c>
      <c r="Q21" s="140">
        <v>14728</v>
      </c>
      <c r="R21" s="140">
        <v>8297</v>
      </c>
      <c r="S21" s="140">
        <v>-2637</v>
      </c>
      <c r="T21" s="140">
        <v>0</v>
      </c>
      <c r="U21" s="140">
        <v>3321</v>
      </c>
      <c r="V21" s="140">
        <v>0</v>
      </c>
      <c r="W21" s="140">
        <v>2941</v>
      </c>
      <c r="X21" s="140">
        <v>2374.051</v>
      </c>
      <c r="Y21" s="140">
        <v>-248.93700000000004</v>
      </c>
      <c r="Z21" s="140">
        <v>1676.213</v>
      </c>
      <c r="AA21" s="140">
        <v>-144.393</v>
      </c>
      <c r="AB21" s="140">
        <v>-144.393</v>
      </c>
      <c r="AC21" s="158"/>
      <c r="AD21" s="158"/>
    </row>
    <row r="22" spans="1:30" ht="13.5">
      <c r="A22" s="139" t="s">
        <v>196</v>
      </c>
      <c r="C22" s="140"/>
      <c r="D22" s="140"/>
      <c r="E22" s="140"/>
      <c r="F22" s="140"/>
      <c r="H22" s="140"/>
      <c r="I22" s="140"/>
      <c r="J22" s="140"/>
      <c r="K22" s="140"/>
      <c r="L22" s="140">
        <v>0</v>
      </c>
      <c r="M22" s="140">
        <v>0</v>
      </c>
      <c r="N22" s="140">
        <v>0</v>
      </c>
      <c r="O22" s="140">
        <v>1259</v>
      </c>
      <c r="P22" s="140">
        <v>6902</v>
      </c>
      <c r="Q22" s="140">
        <v>96</v>
      </c>
      <c r="R22" s="140">
        <v>50</v>
      </c>
      <c r="S22" s="140">
        <v>3526</v>
      </c>
      <c r="T22" s="140">
        <v>0</v>
      </c>
      <c r="U22" s="140">
        <v>4464</v>
      </c>
      <c r="V22" s="140">
        <v>0</v>
      </c>
      <c r="W22" s="140">
        <v>2941</v>
      </c>
      <c r="X22" s="140">
        <v>2622.988</v>
      </c>
      <c r="Y22" s="140">
        <v>0</v>
      </c>
      <c r="Z22" s="140">
        <v>1700.749</v>
      </c>
      <c r="AA22" s="140">
        <v>-119.857</v>
      </c>
      <c r="AB22" s="140">
        <v>-119.857</v>
      </c>
      <c r="AC22" s="158"/>
      <c r="AD22" s="158"/>
    </row>
    <row r="23" spans="1:30" ht="13.5">
      <c r="A23" s="139" t="s">
        <v>197</v>
      </c>
      <c r="C23" s="140"/>
      <c r="D23" s="140"/>
      <c r="E23" s="140"/>
      <c r="F23" s="140"/>
      <c r="H23" s="140"/>
      <c r="I23" s="140"/>
      <c r="J23" s="140"/>
      <c r="K23" s="140"/>
      <c r="L23" s="140">
        <v>0</v>
      </c>
      <c r="M23" s="140">
        <v>613</v>
      </c>
      <c r="N23" s="140">
        <v>6654</v>
      </c>
      <c r="O23" s="140">
        <v>2336</v>
      </c>
      <c r="P23" s="140">
        <v>14646</v>
      </c>
      <c r="Q23" s="140">
        <v>14632</v>
      </c>
      <c r="R23" s="140">
        <v>8247</v>
      </c>
      <c r="S23" s="140">
        <v>-6163</v>
      </c>
      <c r="T23" s="140">
        <v>0</v>
      </c>
      <c r="U23" s="140">
        <v>-1143</v>
      </c>
      <c r="V23" s="140">
        <v>0</v>
      </c>
      <c r="W23" s="140">
        <v>0</v>
      </c>
      <c r="X23" s="140">
        <v>-248.93700000000004</v>
      </c>
      <c r="Y23" s="140">
        <v>-248.93700000000004</v>
      </c>
      <c r="Z23" s="140">
        <v>-24.536</v>
      </c>
      <c r="AA23" s="140">
        <v>-24.536</v>
      </c>
      <c r="AB23" s="140">
        <v>-24.536</v>
      </c>
      <c r="AC23" s="158"/>
      <c r="AD23" s="158"/>
    </row>
    <row r="24" spans="1:30" ht="13.5">
      <c r="A24" s="165" t="s">
        <v>188</v>
      </c>
      <c r="B24" s="140">
        <v>59108</v>
      </c>
      <c r="C24" s="140">
        <v>66013</v>
      </c>
      <c r="D24" s="140">
        <v>67656</v>
      </c>
      <c r="E24" s="140">
        <v>66538</v>
      </c>
      <c r="F24" s="140">
        <v>86364</v>
      </c>
      <c r="G24" s="140">
        <v>31857</v>
      </c>
      <c r="H24" s="140">
        <v>22545</v>
      </c>
      <c r="I24" s="140">
        <v>-11781</v>
      </c>
      <c r="J24" s="140">
        <v>23094</v>
      </c>
      <c r="K24" s="140">
        <v>45710</v>
      </c>
      <c r="L24" s="140">
        <v>14964.86898</v>
      </c>
      <c r="M24" s="140">
        <v>37793.34068</v>
      </c>
      <c r="N24" s="140">
        <v>40154.785</v>
      </c>
      <c r="O24" s="140">
        <v>-1161.46</v>
      </c>
      <c r="P24" s="140">
        <v>122092.18900000001</v>
      </c>
      <c r="Q24" s="140">
        <v>36827.8679088</v>
      </c>
      <c r="R24" s="140">
        <v>56269.783249</v>
      </c>
      <c r="S24" s="140">
        <v>73943.11</v>
      </c>
      <c r="T24" s="140">
        <v>58951.525</v>
      </c>
      <c r="U24" s="140">
        <v>14122.274999999998</v>
      </c>
      <c r="V24" s="140">
        <v>18109.273</v>
      </c>
      <c r="W24" s="140">
        <v>122390.62035</v>
      </c>
      <c r="X24" s="140">
        <v>110006.108</v>
      </c>
      <c r="Y24" s="140">
        <v>118326.035</v>
      </c>
      <c r="Z24" s="140">
        <v>101057.4093</v>
      </c>
      <c r="AA24" s="140">
        <v>167115.437</v>
      </c>
      <c r="AB24" s="140">
        <v>276697.078</v>
      </c>
      <c r="AC24" s="158"/>
      <c r="AD24" s="158"/>
    </row>
    <row r="25" spans="1:30" s="136" customFormat="1" ht="13.5">
      <c r="A25" s="139" t="s">
        <v>196</v>
      </c>
      <c r="B25" s="140"/>
      <c r="C25" s="140"/>
      <c r="D25" s="140"/>
      <c r="E25" s="140"/>
      <c r="F25" s="140"/>
      <c r="G25" s="140"/>
      <c r="H25" s="140"/>
      <c r="I25" s="140"/>
      <c r="J25" s="140"/>
      <c r="K25" s="140"/>
      <c r="L25" s="140">
        <v>-731.582</v>
      </c>
      <c r="M25" s="140">
        <v>43.452999999999996</v>
      </c>
      <c r="N25" s="140">
        <v>29</v>
      </c>
      <c r="O25" s="140">
        <v>-5946</v>
      </c>
      <c r="P25" s="140">
        <v>-14.246000000000002</v>
      </c>
      <c r="Q25" s="140">
        <v>152.339</v>
      </c>
      <c r="R25" s="140">
        <v>11172.856499</v>
      </c>
      <c r="S25" s="140">
        <v>3.1199999999999974</v>
      </c>
      <c r="T25" s="140">
        <v>1741</v>
      </c>
      <c r="U25" s="140">
        <v>9</v>
      </c>
      <c r="V25" s="140">
        <v>0</v>
      </c>
      <c r="W25" s="140">
        <v>255</v>
      </c>
      <c r="X25" s="140">
        <v>-15079.329</v>
      </c>
      <c r="Y25" s="140">
        <v>-13602.329</v>
      </c>
      <c r="Z25" s="140">
        <v>251.866</v>
      </c>
      <c r="AA25" s="140">
        <v>31009.098</v>
      </c>
      <c r="AB25" s="140">
        <v>31009.098</v>
      </c>
      <c r="AC25" s="158"/>
      <c r="AD25" s="158"/>
    </row>
    <row r="26" spans="1:30" ht="13.5">
      <c r="A26" s="139" t="s">
        <v>197</v>
      </c>
      <c r="B26" s="140">
        <v>59108</v>
      </c>
      <c r="C26" s="140">
        <v>66013</v>
      </c>
      <c r="D26" s="140">
        <v>67656</v>
      </c>
      <c r="E26" s="140">
        <v>66538</v>
      </c>
      <c r="F26" s="140">
        <v>86364</v>
      </c>
      <c r="G26" s="140">
        <v>31857</v>
      </c>
      <c r="H26" s="140">
        <v>22545</v>
      </c>
      <c r="I26" s="140">
        <v>-11781</v>
      </c>
      <c r="J26" s="140">
        <v>23094</v>
      </c>
      <c r="K26" s="140">
        <v>45710</v>
      </c>
      <c r="L26" s="140">
        <v>15696.45098</v>
      </c>
      <c r="M26" s="140">
        <v>37749.88768</v>
      </c>
      <c r="N26" s="140">
        <v>40125.785</v>
      </c>
      <c r="O26" s="140">
        <v>4784.54</v>
      </c>
      <c r="P26" s="140">
        <v>122106.43500000001</v>
      </c>
      <c r="Q26" s="140">
        <v>36675.5289088</v>
      </c>
      <c r="R26" s="140">
        <v>45096.92675</v>
      </c>
      <c r="S26" s="140">
        <v>73939.99</v>
      </c>
      <c r="T26" s="140">
        <v>57210.525</v>
      </c>
      <c r="U26" s="140">
        <v>14113.274999999998</v>
      </c>
      <c r="V26" s="140">
        <v>18109.273</v>
      </c>
      <c r="W26" s="140">
        <v>122135.62035</v>
      </c>
      <c r="X26" s="140">
        <v>125085.43699999999</v>
      </c>
      <c r="Y26" s="140">
        <v>131928.364</v>
      </c>
      <c r="Z26" s="140">
        <v>100805.5433</v>
      </c>
      <c r="AA26" s="140">
        <v>136106.339</v>
      </c>
      <c r="AB26" s="140">
        <v>245687.97999999998</v>
      </c>
      <c r="AC26" s="158"/>
      <c r="AD26" s="158"/>
    </row>
    <row r="27" spans="1:30" ht="13.5">
      <c r="A27" s="165" t="s">
        <v>250</v>
      </c>
      <c r="B27" s="140">
        <v>6169</v>
      </c>
      <c r="C27" s="140">
        <v>7432</v>
      </c>
      <c r="D27" s="140">
        <v>4162</v>
      </c>
      <c r="E27" s="140">
        <v>4877</v>
      </c>
      <c r="F27" s="140">
        <v>6617</v>
      </c>
      <c r="G27" s="140">
        <v>40246</v>
      </c>
      <c r="H27" s="140">
        <v>3715</v>
      </c>
      <c r="I27" s="140">
        <v>95097</v>
      </c>
      <c r="J27" s="140">
        <v>36770</v>
      </c>
      <c r="K27" s="140">
        <v>22787</v>
      </c>
      <c r="L27" s="140">
        <v>589.615</v>
      </c>
      <c r="M27" s="140">
        <v>9211.06122</v>
      </c>
      <c r="N27" s="140">
        <v>7077.801</v>
      </c>
      <c r="O27" s="140">
        <v>9402.698</v>
      </c>
      <c r="P27" s="140">
        <v>24675.35</v>
      </c>
      <c r="Q27" s="140">
        <v>29431.541380000002</v>
      </c>
      <c r="R27" s="140">
        <v>17150.869</v>
      </c>
      <c r="S27" s="140">
        <v>20446.8845</v>
      </c>
      <c r="T27" s="140">
        <v>14182.811</v>
      </c>
      <c r="U27" s="140">
        <v>323129.254</v>
      </c>
      <c r="V27" s="140">
        <v>37295.90593</v>
      </c>
      <c r="W27" s="140">
        <v>84940.7182</v>
      </c>
      <c r="X27" s="140">
        <v>133610.68448</v>
      </c>
      <c r="Y27" s="140">
        <v>89180.92004125002</v>
      </c>
      <c r="Z27" s="140">
        <v>46252.9055133</v>
      </c>
      <c r="AA27" s="140">
        <v>20963.1747283</v>
      </c>
      <c r="AB27" s="140">
        <v>16424.3087521</v>
      </c>
      <c r="AC27" s="158"/>
      <c r="AD27" s="158"/>
    </row>
    <row r="28" spans="1:30" ht="13.5">
      <c r="A28" s="165" t="s">
        <v>253</v>
      </c>
      <c r="C28" s="140"/>
      <c r="D28" s="140"/>
      <c r="E28" s="140"/>
      <c r="F28" s="140"/>
      <c r="H28" s="140"/>
      <c r="I28" s="140"/>
      <c r="J28" s="140"/>
      <c r="K28" s="140"/>
      <c r="L28" s="140">
        <v>0</v>
      </c>
      <c r="M28" s="140">
        <v>0</v>
      </c>
      <c r="N28" s="140">
        <v>0</v>
      </c>
      <c r="O28" s="140">
        <v>10</v>
      </c>
      <c r="P28" s="140">
        <v>0</v>
      </c>
      <c r="Q28" s="140">
        <v>0</v>
      </c>
      <c r="R28" s="140">
        <v>0</v>
      </c>
      <c r="S28" s="140">
        <v>0</v>
      </c>
      <c r="T28" s="140">
        <v>0</v>
      </c>
      <c r="U28" s="140">
        <v>0</v>
      </c>
      <c r="V28" s="140">
        <v>0</v>
      </c>
      <c r="W28" s="140">
        <v>0</v>
      </c>
      <c r="X28" s="140">
        <v>0</v>
      </c>
      <c r="Y28" s="140">
        <v>0</v>
      </c>
      <c r="Z28" s="140">
        <v>0</v>
      </c>
      <c r="AA28" s="140">
        <v>0</v>
      </c>
      <c r="AB28" s="140">
        <v>0.185</v>
      </c>
      <c r="AC28" s="158"/>
      <c r="AD28" s="158"/>
    </row>
    <row r="29" spans="1:30" s="136" customFormat="1" ht="13.5">
      <c r="A29" s="165" t="s">
        <v>251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58"/>
      <c r="AD29" s="158"/>
    </row>
    <row r="30" spans="1:30" s="136" customFormat="1" ht="13.5">
      <c r="A30" s="165" t="s">
        <v>200</v>
      </c>
      <c r="B30" s="140">
        <v>2860</v>
      </c>
      <c r="C30" s="140">
        <v>258</v>
      </c>
      <c r="D30" s="140">
        <v>5785</v>
      </c>
      <c r="E30" s="140">
        <v>-2488</v>
      </c>
      <c r="F30" s="140">
        <v>8819</v>
      </c>
      <c r="G30" s="140">
        <v>21505</v>
      </c>
      <c r="H30" s="140">
        <v>1625</v>
      </c>
      <c r="I30" s="140">
        <v>48237</v>
      </c>
      <c r="J30" s="140">
        <v>19505</v>
      </c>
      <c r="K30" s="140">
        <v>11790</v>
      </c>
      <c r="L30" s="140">
        <v>0</v>
      </c>
      <c r="M30" s="140">
        <v>13269</v>
      </c>
      <c r="N30" s="140">
        <v>-8465</v>
      </c>
      <c r="O30" s="140">
        <v>67.31099999999992</v>
      </c>
      <c r="P30" s="140">
        <v>59688</v>
      </c>
      <c r="Q30" s="140">
        <v>80</v>
      </c>
      <c r="R30" s="140">
        <v>-22918</v>
      </c>
      <c r="S30" s="140">
        <v>100064</v>
      </c>
      <c r="T30" s="140">
        <v>207756</v>
      </c>
      <c r="U30" s="140">
        <v>57965.816999999995</v>
      </c>
      <c r="V30" s="140">
        <v>-1265.177</v>
      </c>
      <c r="W30" s="140">
        <v>76610.8087998968</v>
      </c>
      <c r="X30" s="140">
        <v>40492.9396301617</v>
      </c>
      <c r="Y30" s="140">
        <v>-2212.838762181474</v>
      </c>
      <c r="Z30" s="140">
        <v>82293.37698891478</v>
      </c>
      <c r="AA30" s="140">
        <v>83632.46718014199</v>
      </c>
      <c r="AB30" s="140">
        <v>110660.0025726781</v>
      </c>
      <c r="AC30" s="158"/>
      <c r="AD30" s="158"/>
    </row>
    <row r="31" spans="1:30" ht="13.5">
      <c r="A31" s="139" t="s">
        <v>198</v>
      </c>
      <c r="C31" s="140"/>
      <c r="D31" s="140"/>
      <c r="E31" s="140"/>
      <c r="F31" s="140"/>
      <c r="H31" s="140"/>
      <c r="I31" s="140"/>
      <c r="J31" s="140"/>
      <c r="K31" s="140"/>
      <c r="L31" s="140">
        <v>0</v>
      </c>
      <c r="M31" s="140">
        <v>-705</v>
      </c>
      <c r="N31" s="140">
        <v>1</v>
      </c>
      <c r="O31" s="140">
        <v>-440.86400000000003</v>
      </c>
      <c r="P31" s="140">
        <v>-1836</v>
      </c>
      <c r="Q31" s="140">
        <v>0</v>
      </c>
      <c r="R31" s="140">
        <v>507</v>
      </c>
      <c r="S31" s="140">
        <v>134</v>
      </c>
      <c r="T31" s="140">
        <v>0</v>
      </c>
      <c r="U31" s="140">
        <v>1025</v>
      </c>
      <c r="V31" s="140">
        <v>0</v>
      </c>
      <c r="W31" s="140">
        <v>-21</v>
      </c>
      <c r="X31" s="140">
        <v>157.205</v>
      </c>
      <c r="Y31" s="140">
        <v>157.205</v>
      </c>
      <c r="Z31" s="140">
        <v>-138.428</v>
      </c>
      <c r="AA31" s="140">
        <v>-138.428</v>
      </c>
      <c r="AB31" s="140">
        <v>-138.428</v>
      </c>
      <c r="AC31" s="158"/>
      <c r="AD31" s="158"/>
    </row>
    <row r="32" spans="1:30" ht="13.5">
      <c r="A32" s="139" t="s">
        <v>199</v>
      </c>
      <c r="B32" s="140">
        <v>2860</v>
      </c>
      <c r="C32" s="140">
        <v>258</v>
      </c>
      <c r="D32" s="140">
        <v>5785</v>
      </c>
      <c r="E32" s="140">
        <v>-2488</v>
      </c>
      <c r="F32" s="140">
        <v>8819</v>
      </c>
      <c r="G32" s="140">
        <v>21505</v>
      </c>
      <c r="H32" s="140">
        <v>1625</v>
      </c>
      <c r="I32" s="140">
        <v>48237</v>
      </c>
      <c r="J32" s="140">
        <v>19505</v>
      </c>
      <c r="K32" s="140">
        <v>11790</v>
      </c>
      <c r="L32" s="140">
        <v>0</v>
      </c>
      <c r="M32" s="140">
        <v>13974</v>
      </c>
      <c r="N32" s="140">
        <v>-8466</v>
      </c>
      <c r="O32" s="140">
        <v>508.17499999999995</v>
      </c>
      <c r="P32" s="140">
        <v>61524</v>
      </c>
      <c r="Q32" s="140">
        <v>80</v>
      </c>
      <c r="R32" s="140">
        <v>-23425</v>
      </c>
      <c r="S32" s="140">
        <v>99930</v>
      </c>
      <c r="T32" s="140">
        <v>207756</v>
      </c>
      <c r="U32" s="140">
        <v>56940.816999999995</v>
      </c>
      <c r="V32" s="140">
        <v>-1265.177</v>
      </c>
      <c r="W32" s="140">
        <v>76631.8087998968</v>
      </c>
      <c r="X32" s="140">
        <v>40335.7346301617</v>
      </c>
      <c r="Y32" s="140">
        <v>-2370.043762181474</v>
      </c>
      <c r="Z32" s="140">
        <v>82431.80498891478</v>
      </c>
      <c r="AA32" s="140">
        <v>83770.89518014199</v>
      </c>
      <c r="AB32" s="140">
        <v>110798.4305726781</v>
      </c>
      <c r="AC32" s="158"/>
      <c r="AD32" s="158"/>
    </row>
    <row r="33" spans="1:30" ht="13.5">
      <c r="A33" s="137" t="s">
        <v>210</v>
      </c>
      <c r="B33" s="138">
        <v>151995</v>
      </c>
      <c r="C33" s="138">
        <v>171948</v>
      </c>
      <c r="D33" s="138">
        <v>185241</v>
      </c>
      <c r="E33" s="138">
        <v>188100</v>
      </c>
      <c r="F33" s="138">
        <v>309676</v>
      </c>
      <c r="G33" s="138">
        <v>305278</v>
      </c>
      <c r="H33" s="138">
        <v>179884</v>
      </c>
      <c r="I33" s="138">
        <v>55815</v>
      </c>
      <c r="J33" s="138">
        <v>188630</v>
      </c>
      <c r="K33" s="138">
        <v>110919</v>
      </c>
      <c r="L33" s="138">
        <v>262305.11434000003</v>
      </c>
      <c r="M33" s="138">
        <v>263906.21936</v>
      </c>
      <c r="N33" s="138">
        <v>404626.2409999999</v>
      </c>
      <c r="O33" s="138">
        <v>781854.175</v>
      </c>
      <c r="P33" s="138">
        <v>1137879.33628</v>
      </c>
      <c r="Q33" s="138">
        <v>1156537.8494642002</v>
      </c>
      <c r="R33" s="138">
        <v>1370525.092986</v>
      </c>
      <c r="S33" s="138">
        <v>1888696.615066</v>
      </c>
      <c r="T33" s="138">
        <v>2001597.4799149996</v>
      </c>
      <c r="U33" s="138">
        <v>1984482.370986</v>
      </c>
      <c r="V33" s="138">
        <v>1364183.5844280003</v>
      </c>
      <c r="W33" s="138">
        <v>2140418.72418617</v>
      </c>
      <c r="X33" s="138">
        <v>2039965.2353193015</v>
      </c>
      <c r="Y33" s="138">
        <v>2865767.0990999914</v>
      </c>
      <c r="Z33" s="138">
        <v>8872334.33404989</v>
      </c>
      <c r="AA33" s="138">
        <v>4521883.990128901</v>
      </c>
      <c r="AB33" s="138">
        <v>4269589.192877038</v>
      </c>
      <c r="AC33" s="158"/>
      <c r="AD33" s="158"/>
    </row>
    <row r="34" spans="1:30"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v>0</v>
      </c>
      <c r="AB34" s="140">
        <v>0</v>
      </c>
      <c r="AC34" s="158"/>
      <c r="AD34" s="158"/>
    </row>
    <row r="35" spans="1:30" ht="13.5">
      <c r="A35" s="165" t="s">
        <v>187</v>
      </c>
      <c r="B35" s="140">
        <v>3229</v>
      </c>
      <c r="C35" s="140">
        <v>3253</v>
      </c>
      <c r="D35" s="140">
        <v>229</v>
      </c>
      <c r="E35" s="140">
        <v>3177</v>
      </c>
      <c r="F35" s="140">
        <v>6517</v>
      </c>
      <c r="G35" s="141">
        <v>14099</v>
      </c>
      <c r="H35" s="141">
        <v>13528</v>
      </c>
      <c r="I35" s="141">
        <v>16080</v>
      </c>
      <c r="J35" s="141">
        <v>15163</v>
      </c>
      <c r="K35" s="141">
        <v>-13086</v>
      </c>
      <c r="L35" s="140">
        <v>22798.45278</v>
      </c>
      <c r="M35" s="140">
        <v>13153.15832</v>
      </c>
      <c r="N35" s="140">
        <v>40798.24</v>
      </c>
      <c r="O35" s="140">
        <v>57191.936</v>
      </c>
      <c r="P35" s="140">
        <v>37161.764</v>
      </c>
      <c r="Q35" s="140">
        <v>67359.0569432</v>
      </c>
      <c r="R35" s="140">
        <v>41903.189</v>
      </c>
      <c r="S35" s="140">
        <v>103593.95999999999</v>
      </c>
      <c r="T35" s="140">
        <v>197073.321756</v>
      </c>
      <c r="U35" s="140">
        <v>-15247</v>
      </c>
      <c r="V35" s="140">
        <v>140813.928</v>
      </c>
      <c r="W35" s="140">
        <v>110768</v>
      </c>
      <c r="X35" s="140">
        <v>52597.7938616</v>
      </c>
      <c r="Y35" s="140">
        <v>101957.67610124999</v>
      </c>
      <c r="Z35" s="140">
        <v>-61936.20899999997</v>
      </c>
      <c r="AA35" s="140">
        <v>185310.07283956686</v>
      </c>
      <c r="AB35" s="140">
        <v>-32539.861652365573</v>
      </c>
      <c r="AC35" s="158"/>
      <c r="AD35" s="158"/>
    </row>
    <row r="36" spans="1:30" ht="13.5">
      <c r="A36" s="139" t="s">
        <v>193</v>
      </c>
      <c r="B36" s="140">
        <v>15</v>
      </c>
      <c r="C36" s="140">
        <v>12</v>
      </c>
      <c r="D36" s="140">
        <v>-62</v>
      </c>
      <c r="E36" s="140">
        <v>39</v>
      </c>
      <c r="F36" s="140">
        <v>-49</v>
      </c>
      <c r="G36" s="140">
        <v>41</v>
      </c>
      <c r="H36" s="140">
        <v>177</v>
      </c>
      <c r="I36" s="140">
        <v>332</v>
      </c>
      <c r="J36" s="140">
        <v>901</v>
      </c>
      <c r="K36" s="140">
        <v>448</v>
      </c>
      <c r="L36" s="140">
        <v>0</v>
      </c>
      <c r="M36" s="140">
        <v>0</v>
      </c>
      <c r="N36" s="140">
        <v>0</v>
      </c>
      <c r="O36" s="140">
        <v>0</v>
      </c>
      <c r="P36" s="140">
        <v>0</v>
      </c>
      <c r="Q36" s="140">
        <v>0</v>
      </c>
      <c r="R36" s="140">
        <v>0</v>
      </c>
      <c r="S36" s="140">
        <v>0</v>
      </c>
      <c r="T36" s="140">
        <v>0</v>
      </c>
      <c r="U36" s="140">
        <v>0</v>
      </c>
      <c r="V36" s="140">
        <v>0</v>
      </c>
      <c r="W36" s="140">
        <v>0</v>
      </c>
      <c r="X36" s="140">
        <v>0</v>
      </c>
      <c r="Y36" s="140">
        <v>0</v>
      </c>
      <c r="Z36" s="140">
        <v>0</v>
      </c>
      <c r="AA36" s="140">
        <v>0</v>
      </c>
      <c r="AB36" s="140">
        <v>0</v>
      </c>
      <c r="AC36" s="158"/>
      <c r="AD36" s="158"/>
    </row>
    <row r="37" spans="1:30" ht="13.5">
      <c r="A37" s="139" t="s">
        <v>194</v>
      </c>
      <c r="B37" s="140">
        <v>2061</v>
      </c>
      <c r="C37" s="140">
        <v>1969</v>
      </c>
      <c r="D37" s="140">
        <v>-2911</v>
      </c>
      <c r="E37" s="140">
        <v>185</v>
      </c>
      <c r="F37" s="140">
        <v>1275</v>
      </c>
      <c r="G37" s="140">
        <v>9744</v>
      </c>
      <c r="H37" s="140">
        <v>11715</v>
      </c>
      <c r="I37" s="140">
        <v>7233</v>
      </c>
      <c r="J37" s="140">
        <v>8601</v>
      </c>
      <c r="K37" s="140"/>
      <c r="L37" s="140">
        <v>0</v>
      </c>
      <c r="M37" s="140">
        <v>0</v>
      </c>
      <c r="N37" s="140">
        <v>0</v>
      </c>
      <c r="O37" s="140">
        <v>0</v>
      </c>
      <c r="P37" s="140">
        <v>0</v>
      </c>
      <c r="Q37" s="140">
        <v>0</v>
      </c>
      <c r="R37" s="140">
        <v>0</v>
      </c>
      <c r="S37" s="140">
        <v>0</v>
      </c>
      <c r="T37" s="140">
        <v>0</v>
      </c>
      <c r="U37" s="140">
        <v>0</v>
      </c>
      <c r="V37" s="140">
        <v>0</v>
      </c>
      <c r="W37" s="140">
        <v>0</v>
      </c>
      <c r="X37" s="140">
        <v>0</v>
      </c>
      <c r="Y37" s="140">
        <v>0</v>
      </c>
      <c r="Z37" s="140">
        <v>0</v>
      </c>
      <c r="AA37" s="140">
        <v>0</v>
      </c>
      <c r="AB37" s="140">
        <v>0</v>
      </c>
      <c r="AC37" s="158"/>
      <c r="AD37" s="158"/>
    </row>
    <row r="38" spans="1:30" ht="13.5">
      <c r="A38" s="139" t="s">
        <v>195</v>
      </c>
      <c r="B38" s="140">
        <v>1153</v>
      </c>
      <c r="C38" s="140">
        <v>1272</v>
      </c>
      <c r="D38" s="140">
        <v>3202</v>
      </c>
      <c r="E38" s="140">
        <v>2953</v>
      </c>
      <c r="F38" s="140">
        <v>5291</v>
      </c>
      <c r="G38" s="140">
        <v>4314</v>
      </c>
      <c r="H38" s="140">
        <v>1636</v>
      </c>
      <c r="I38" s="140">
        <v>8515</v>
      </c>
      <c r="J38" s="140">
        <v>5661</v>
      </c>
      <c r="K38" s="140">
        <v>-13534</v>
      </c>
      <c r="L38" s="140">
        <v>22798.45278</v>
      </c>
      <c r="M38" s="140">
        <v>13153.15832</v>
      </c>
      <c r="N38" s="140">
        <v>40798.24</v>
      </c>
      <c r="O38" s="140">
        <v>57191.936</v>
      </c>
      <c r="P38" s="140">
        <v>37161.764</v>
      </c>
      <c r="Q38" s="140">
        <v>67359.0569432</v>
      </c>
      <c r="R38" s="140">
        <v>41903.189</v>
      </c>
      <c r="S38" s="140">
        <v>103593.95999999999</v>
      </c>
      <c r="T38" s="140">
        <v>197073.321756</v>
      </c>
      <c r="U38" s="140">
        <v>-15247</v>
      </c>
      <c r="V38" s="140">
        <v>140813.928</v>
      </c>
      <c r="W38" s="140">
        <v>110768</v>
      </c>
      <c r="X38" s="140">
        <v>52597.7938616</v>
      </c>
      <c r="Y38" s="140">
        <v>101957.67610124999</v>
      </c>
      <c r="Z38" s="140">
        <v>-61936.20899999997</v>
      </c>
      <c r="AA38" s="140">
        <v>185310.07283956686</v>
      </c>
      <c r="AB38" s="140">
        <v>-32539.861652365573</v>
      </c>
      <c r="AC38" s="158"/>
      <c r="AD38" s="158"/>
    </row>
    <row r="39" spans="1:30" ht="13.5">
      <c r="A39" s="165" t="s">
        <v>233</v>
      </c>
      <c r="B39" s="140">
        <v>96206</v>
      </c>
      <c r="C39" s="140">
        <v>112178</v>
      </c>
      <c r="D39" s="140">
        <v>134647</v>
      </c>
      <c r="E39" s="140">
        <v>112075</v>
      </c>
      <c r="F39" s="140">
        <v>152640</v>
      </c>
      <c r="G39" s="140">
        <v>179231</v>
      </c>
      <c r="H39" s="140">
        <v>147963</v>
      </c>
      <c r="I39" s="140">
        <v>-19884</v>
      </c>
      <c r="J39" s="140">
        <v>127328</v>
      </c>
      <c r="K39" s="140">
        <v>117337</v>
      </c>
      <c r="L39" s="140">
        <v>152110.07456000004</v>
      </c>
      <c r="M39" s="140">
        <v>177064.06104</v>
      </c>
      <c r="N39" s="140">
        <v>277148.421</v>
      </c>
      <c r="O39" s="140">
        <v>559231.8030000001</v>
      </c>
      <c r="P39" s="140">
        <v>513055.87228</v>
      </c>
      <c r="Q39" s="140">
        <v>752814.796388</v>
      </c>
      <c r="R39" s="140">
        <v>1334129.6586</v>
      </c>
      <c r="S39" s="140">
        <v>1487190.209</v>
      </c>
      <c r="T39" s="140">
        <v>1685578.4597119996</v>
      </c>
      <c r="U39" s="140">
        <v>1657816.5439860001</v>
      </c>
      <c r="V39" s="140">
        <v>819331.5139250004</v>
      </c>
      <c r="W39" s="140">
        <v>1290513.6421029998</v>
      </c>
      <c r="X39" s="140">
        <v>1174175.1454389005</v>
      </c>
      <c r="Y39" s="140">
        <v>1889972.2473405385</v>
      </c>
      <c r="Z39" s="140">
        <v>8319703.180417423</v>
      </c>
      <c r="AA39" s="140">
        <v>2788602.4372674664</v>
      </c>
      <c r="AB39" s="140">
        <v>3435010.217616582</v>
      </c>
      <c r="AC39" s="158"/>
      <c r="AD39" s="158"/>
    </row>
    <row r="40" spans="1:30" ht="13.5">
      <c r="A40" s="139" t="s">
        <v>196</v>
      </c>
      <c r="B40" s="140">
        <v>37032</v>
      </c>
      <c r="C40" s="140">
        <v>67414</v>
      </c>
      <c r="D40" s="140">
        <v>72855</v>
      </c>
      <c r="E40" s="140">
        <v>40076</v>
      </c>
      <c r="F40" s="140">
        <v>87532</v>
      </c>
      <c r="G40" s="140">
        <v>85176</v>
      </c>
      <c r="H40" s="140">
        <v>90124</v>
      </c>
      <c r="I40" s="140">
        <v>-180131</v>
      </c>
      <c r="J40" s="140">
        <v>-41601</v>
      </c>
      <c r="K40" s="140">
        <v>50017</v>
      </c>
      <c r="L40" s="140">
        <v>238947.98812000002</v>
      </c>
      <c r="M40" s="140">
        <v>163501.53126</v>
      </c>
      <c r="N40" s="140">
        <v>171277.617</v>
      </c>
      <c r="O40" s="140">
        <v>526698.236</v>
      </c>
      <c r="P40" s="140">
        <v>274829.235</v>
      </c>
      <c r="Q40" s="140">
        <v>538295.859312</v>
      </c>
      <c r="R40" s="140">
        <v>872827.3099999999</v>
      </c>
      <c r="S40" s="140">
        <v>943051.0825</v>
      </c>
      <c r="T40" s="140">
        <v>1071804.2117959997</v>
      </c>
      <c r="U40" s="140">
        <v>-527987.0789999998</v>
      </c>
      <c r="V40" s="140">
        <v>-24055.756875000057</v>
      </c>
      <c r="W40" s="140">
        <v>303612.81499999994</v>
      </c>
      <c r="X40" s="140">
        <v>1862408.6087844998</v>
      </c>
      <c r="Y40" s="140">
        <v>2510364.0050928993</v>
      </c>
      <c r="Z40" s="140">
        <v>657114.7598306</v>
      </c>
      <c r="AA40" s="140">
        <v>364833.63454580045</v>
      </c>
      <c r="AB40" s="140">
        <v>701225.8870228002</v>
      </c>
      <c r="AC40" s="158"/>
      <c r="AD40" s="158"/>
    </row>
    <row r="41" spans="1:30" ht="13.5">
      <c r="A41" s="139" t="s">
        <v>197</v>
      </c>
      <c r="B41" s="140">
        <v>59174</v>
      </c>
      <c r="C41" s="140">
        <v>44764</v>
      </c>
      <c r="D41" s="140">
        <v>61792</v>
      </c>
      <c r="E41" s="140">
        <v>71999</v>
      </c>
      <c r="F41" s="140">
        <v>65108</v>
      </c>
      <c r="G41" s="140">
        <v>94055</v>
      </c>
      <c r="H41" s="140">
        <v>57839</v>
      </c>
      <c r="I41" s="140">
        <v>160247</v>
      </c>
      <c r="J41" s="140">
        <v>168929</v>
      </c>
      <c r="K41" s="140">
        <v>67320</v>
      </c>
      <c r="L41" s="140">
        <v>-86837.91356</v>
      </c>
      <c r="M41" s="140">
        <v>13562.52978</v>
      </c>
      <c r="N41" s="140">
        <v>105870.804</v>
      </c>
      <c r="O41" s="140">
        <v>32533.567</v>
      </c>
      <c r="P41" s="140">
        <v>238226.63728000002</v>
      </c>
      <c r="Q41" s="140">
        <v>214518.93707600003</v>
      </c>
      <c r="R41" s="140">
        <v>461302.34859999997</v>
      </c>
      <c r="S41" s="140">
        <v>544139.1265</v>
      </c>
      <c r="T41" s="140">
        <v>613774.2479160001</v>
      </c>
      <c r="U41" s="140">
        <v>2185803.622986</v>
      </c>
      <c r="V41" s="140">
        <v>843387.2708000005</v>
      </c>
      <c r="W41" s="140">
        <v>986900.8271029999</v>
      </c>
      <c r="X41" s="140">
        <v>-688233.4633455994</v>
      </c>
      <c r="Y41" s="140">
        <v>-620391.7577523608</v>
      </c>
      <c r="Z41" s="140">
        <v>7662588.4205868235</v>
      </c>
      <c r="AA41" s="140">
        <v>2423768.802721666</v>
      </c>
      <c r="AB41" s="140">
        <v>2733784.3305937815</v>
      </c>
      <c r="AC41" s="158"/>
      <c r="AD41" s="158"/>
    </row>
    <row r="42" spans="1:30" ht="13.5">
      <c r="A42" s="165" t="s">
        <v>188</v>
      </c>
      <c r="B42" s="140">
        <v>54701</v>
      </c>
      <c r="C42" s="140">
        <v>52500</v>
      </c>
      <c r="D42" s="140">
        <v>54145</v>
      </c>
      <c r="E42" s="140">
        <v>70686</v>
      </c>
      <c r="F42" s="140">
        <v>121469</v>
      </c>
      <c r="G42" s="140">
        <v>95618</v>
      </c>
      <c r="H42" s="140">
        <v>49294</v>
      </c>
      <c r="I42" s="140">
        <v>-14324</v>
      </c>
      <c r="J42" s="140">
        <v>6259</v>
      </c>
      <c r="K42" s="140">
        <v>-7616</v>
      </c>
      <c r="L42" s="140">
        <v>87396.587</v>
      </c>
      <c r="M42" s="140">
        <v>71829</v>
      </c>
      <c r="N42" s="140">
        <v>74162.57999999999</v>
      </c>
      <c r="O42" s="140">
        <v>156205.86200000002</v>
      </c>
      <c r="P42" s="140">
        <v>457928.7</v>
      </c>
      <c r="Q42" s="140">
        <v>257589.99613300007</v>
      </c>
      <c r="R42" s="140">
        <v>-57098.75461399996</v>
      </c>
      <c r="S42" s="140">
        <v>179177.44606600003</v>
      </c>
      <c r="T42" s="140">
        <v>37591.69844700003</v>
      </c>
      <c r="U42" s="140">
        <v>168791.748</v>
      </c>
      <c r="V42" s="140">
        <v>291604.050503</v>
      </c>
      <c r="W42" s="140">
        <v>556167.6598140001</v>
      </c>
      <c r="X42" s="140">
        <v>633458.3498170003</v>
      </c>
      <c r="Y42" s="140">
        <v>678730.8978454566</v>
      </c>
      <c r="Z42" s="140">
        <v>517326.12915855605</v>
      </c>
      <c r="AA42" s="140">
        <v>1550783.7400218677</v>
      </c>
      <c r="AB42" s="140">
        <v>843097.8321751639</v>
      </c>
      <c r="AC42" s="158"/>
      <c r="AD42" s="158"/>
    </row>
    <row r="43" spans="1:30" ht="13.5">
      <c r="A43" s="139" t="s">
        <v>196</v>
      </c>
      <c r="C43" s="140"/>
      <c r="D43" s="140"/>
      <c r="E43" s="140"/>
      <c r="F43" s="140"/>
      <c r="H43" s="140"/>
      <c r="I43" s="140"/>
      <c r="J43" s="140"/>
      <c r="K43" s="140"/>
      <c r="L43" s="140">
        <v>30503.625</v>
      </c>
      <c r="M43" s="140">
        <v>23386</v>
      </c>
      <c r="N43" s="140">
        <v>-8051.695</v>
      </c>
      <c r="O43" s="140">
        <v>45077.004</v>
      </c>
      <c r="P43" s="140">
        <v>300660.842</v>
      </c>
      <c r="Q43" s="140">
        <v>83782.347833</v>
      </c>
      <c r="R43" s="140">
        <v>-83011.16481399996</v>
      </c>
      <c r="S43" s="140">
        <v>67161.97296600003</v>
      </c>
      <c r="T43" s="140">
        <v>11438.755447000032</v>
      </c>
      <c r="U43" s="140">
        <v>14846.748000000001</v>
      </c>
      <c r="V43" s="140">
        <v>38683.48450299999</v>
      </c>
      <c r="W43" s="140">
        <v>134672.70516099996</v>
      </c>
      <c r="X43" s="140">
        <v>23854.16976400002</v>
      </c>
      <c r="Y43" s="140">
        <v>125290.9454849999</v>
      </c>
      <c r="Z43" s="140">
        <v>-86199.3370169999</v>
      </c>
      <c r="AA43" s="140">
        <v>798.1816470226622</v>
      </c>
      <c r="AB43" s="140">
        <v>54600.46430582847</v>
      </c>
      <c r="AC43" s="158"/>
      <c r="AD43" s="158"/>
    </row>
    <row r="44" spans="1:30" ht="13.5">
      <c r="A44" s="139" t="s">
        <v>197</v>
      </c>
      <c r="B44" s="140">
        <v>54701</v>
      </c>
      <c r="C44" s="140">
        <v>52500</v>
      </c>
      <c r="D44" s="140">
        <v>54145</v>
      </c>
      <c r="E44" s="140">
        <v>70686</v>
      </c>
      <c r="F44" s="140">
        <v>121469</v>
      </c>
      <c r="G44" s="140">
        <v>95618</v>
      </c>
      <c r="H44" s="140">
        <v>49294</v>
      </c>
      <c r="I44" s="140">
        <v>-14324</v>
      </c>
      <c r="J44" s="140">
        <v>6259</v>
      </c>
      <c r="K44" s="140">
        <v>-7616</v>
      </c>
      <c r="L44" s="140">
        <v>56892.962</v>
      </c>
      <c r="M44" s="140">
        <v>48443</v>
      </c>
      <c r="N44" s="140">
        <v>82214.275</v>
      </c>
      <c r="O44" s="140">
        <v>111128.85800000001</v>
      </c>
      <c r="P44" s="140">
        <v>157267.858</v>
      </c>
      <c r="Q44" s="140">
        <v>173807.64830000006</v>
      </c>
      <c r="R44" s="140">
        <v>25912.4102</v>
      </c>
      <c r="S44" s="140">
        <v>112015.47309999999</v>
      </c>
      <c r="T44" s="140">
        <v>26152.943</v>
      </c>
      <c r="U44" s="140">
        <v>153945</v>
      </c>
      <c r="V44" s="140">
        <v>252920.566</v>
      </c>
      <c r="W44" s="140">
        <v>421494.9546530002</v>
      </c>
      <c r="X44" s="140">
        <v>609604.1800530003</v>
      </c>
      <c r="Y44" s="140">
        <v>553439.9523604567</v>
      </c>
      <c r="Z44" s="140">
        <v>603525.466175556</v>
      </c>
      <c r="AA44" s="140">
        <v>1549985.558374845</v>
      </c>
      <c r="AB44" s="140">
        <v>788497.3678693355</v>
      </c>
      <c r="AC44" s="158"/>
      <c r="AD44" s="158"/>
    </row>
    <row r="45" spans="1:30" ht="13.5">
      <c r="A45" s="165" t="s">
        <v>252</v>
      </c>
      <c r="C45" s="140"/>
      <c r="D45" s="140"/>
      <c r="E45" s="140"/>
      <c r="F45" s="140"/>
      <c r="H45" s="140"/>
      <c r="I45" s="140"/>
      <c r="J45" s="140"/>
      <c r="K45" s="140"/>
      <c r="L45" s="140"/>
      <c r="M45" s="140"/>
      <c r="N45" s="140"/>
      <c r="O45" s="140"/>
      <c r="P45" s="140"/>
      <c r="Q45" s="140"/>
      <c r="R45" s="140"/>
      <c r="S45" s="140"/>
      <c r="T45" s="140"/>
      <c r="U45" s="140"/>
      <c r="V45" s="140"/>
      <c r="W45" s="140"/>
      <c r="X45" s="140"/>
      <c r="Y45" s="140"/>
      <c r="Z45" s="140"/>
      <c r="AA45" s="140"/>
      <c r="AB45" s="140"/>
      <c r="AC45" s="158"/>
      <c r="AD45" s="158"/>
    </row>
    <row r="46" spans="1:30"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c r="AD46" s="158"/>
    </row>
    <row r="47" spans="1:30"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c r="AD47" s="158"/>
    </row>
    <row r="48" spans="1:30" ht="13.5">
      <c r="A48" s="165" t="s">
        <v>201</v>
      </c>
      <c r="B48" s="140">
        <v>-2141</v>
      </c>
      <c r="C48" s="140">
        <v>4017</v>
      </c>
      <c r="D48" s="140">
        <v>-3780</v>
      </c>
      <c r="E48" s="140">
        <v>2162</v>
      </c>
      <c r="F48" s="140">
        <v>29050</v>
      </c>
      <c r="G48" s="140">
        <v>16330</v>
      </c>
      <c r="H48" s="140">
        <v>-30901</v>
      </c>
      <c r="I48" s="140">
        <v>73943</v>
      </c>
      <c r="J48" s="140">
        <v>39880</v>
      </c>
      <c r="K48" s="140">
        <v>14284</v>
      </c>
      <c r="L48" s="140">
        <v>0</v>
      </c>
      <c r="M48" s="140">
        <v>1860</v>
      </c>
      <c r="N48" s="140">
        <v>12517</v>
      </c>
      <c r="O48" s="140">
        <v>9224.574</v>
      </c>
      <c r="P48" s="140">
        <v>129733</v>
      </c>
      <c r="Q48" s="140">
        <v>78774</v>
      </c>
      <c r="R48" s="140">
        <v>51591</v>
      </c>
      <c r="S48" s="140">
        <v>118735</v>
      </c>
      <c r="T48" s="140">
        <v>81354</v>
      </c>
      <c r="U48" s="140">
        <v>173121.079</v>
      </c>
      <c r="V48" s="140">
        <v>112434.09199999998</v>
      </c>
      <c r="W48" s="140">
        <v>182969.42226917003</v>
      </c>
      <c r="X48" s="140">
        <v>179733.94620180057</v>
      </c>
      <c r="Y48" s="140">
        <v>195106.277812746</v>
      </c>
      <c r="Z48" s="140">
        <v>97241.23347391031</v>
      </c>
      <c r="AA48" s="140">
        <v>-2812.2599999999998</v>
      </c>
      <c r="AB48" s="140">
        <v>24021.004737658634</v>
      </c>
      <c r="AC48" s="158"/>
      <c r="AD48" s="158"/>
    </row>
    <row r="49" spans="1:30" s="136" customFormat="1" ht="13.5">
      <c r="A49" s="139" t="s">
        <v>205</v>
      </c>
      <c r="B49" s="140">
        <v>0</v>
      </c>
      <c r="C49" s="140">
        <v>0</v>
      </c>
      <c r="D49" s="140">
        <v>0</v>
      </c>
      <c r="E49" s="140">
        <v>0</v>
      </c>
      <c r="F49" s="140">
        <v>0</v>
      </c>
      <c r="G49" s="140">
        <v>0</v>
      </c>
      <c r="H49" s="140">
        <v>0</v>
      </c>
      <c r="I49" s="140">
        <v>0</v>
      </c>
      <c r="J49" s="140">
        <v>0</v>
      </c>
      <c r="K49" s="140">
        <v>0</v>
      </c>
      <c r="L49" s="140">
        <v>0</v>
      </c>
      <c r="M49" s="140">
        <v>0</v>
      </c>
      <c r="N49" s="140">
        <v>-29</v>
      </c>
      <c r="O49" s="140">
        <v>1081.627</v>
      </c>
      <c r="P49" s="140">
        <v>965</v>
      </c>
      <c r="Q49" s="140">
        <v>0</v>
      </c>
      <c r="R49" s="140">
        <v>546</v>
      </c>
      <c r="S49" s="140">
        <v>3798</v>
      </c>
      <c r="T49" s="140">
        <v>0</v>
      </c>
      <c r="U49" s="140">
        <v>0</v>
      </c>
      <c r="V49" s="140">
        <v>0</v>
      </c>
      <c r="W49" s="140">
        <v>-98</v>
      </c>
      <c r="X49" s="140">
        <v>-170.985</v>
      </c>
      <c r="Y49" s="140">
        <v>-170.985</v>
      </c>
      <c r="Z49" s="140">
        <v>54.346</v>
      </c>
      <c r="AA49" s="140">
        <v>54.346</v>
      </c>
      <c r="AB49" s="140">
        <v>54.346</v>
      </c>
      <c r="AC49" s="158"/>
      <c r="AD49" s="158"/>
    </row>
    <row r="50" spans="1:30" ht="13.5">
      <c r="A50" s="139" t="s">
        <v>206</v>
      </c>
      <c r="B50" s="140">
        <v>-2141</v>
      </c>
      <c r="C50" s="140">
        <v>4017</v>
      </c>
      <c r="D50" s="140">
        <v>-3780</v>
      </c>
      <c r="E50" s="140">
        <v>2162</v>
      </c>
      <c r="F50" s="140">
        <v>29050</v>
      </c>
      <c r="G50" s="140">
        <v>16330</v>
      </c>
      <c r="H50" s="140">
        <v>-30901</v>
      </c>
      <c r="I50" s="140">
        <v>73943</v>
      </c>
      <c r="J50" s="140">
        <v>39880</v>
      </c>
      <c r="K50" s="140">
        <v>14284</v>
      </c>
      <c r="L50" s="140">
        <v>0</v>
      </c>
      <c r="M50" s="140">
        <v>1860</v>
      </c>
      <c r="N50" s="140">
        <v>12546</v>
      </c>
      <c r="O50" s="140">
        <v>8142.947</v>
      </c>
      <c r="P50" s="140">
        <v>128768</v>
      </c>
      <c r="Q50" s="140">
        <v>78774</v>
      </c>
      <c r="R50" s="140">
        <v>51045</v>
      </c>
      <c r="S50" s="140">
        <v>114937</v>
      </c>
      <c r="T50" s="140">
        <v>81354</v>
      </c>
      <c r="U50" s="140">
        <v>173121.079</v>
      </c>
      <c r="V50" s="140">
        <v>112434.09199999998</v>
      </c>
      <c r="W50" s="140">
        <v>183067.42226917003</v>
      </c>
      <c r="X50" s="140">
        <v>179904.93120180056</v>
      </c>
      <c r="Y50" s="140">
        <v>195277.262812746</v>
      </c>
      <c r="Z50" s="140">
        <v>97186.8874739103</v>
      </c>
      <c r="AA50" s="140">
        <v>-2866.6059999999998</v>
      </c>
      <c r="AB50" s="140">
        <v>23966.658737658632</v>
      </c>
      <c r="AC50" s="158"/>
      <c r="AD50" s="158"/>
    </row>
    <row r="51" spans="1:30" s="145" customFormat="1" ht="13.5">
      <c r="A51" s="143" t="s">
        <v>192</v>
      </c>
      <c r="B51" s="144">
        <v>1450</v>
      </c>
      <c r="C51" s="144">
        <v>-2745</v>
      </c>
      <c r="D51" s="144">
        <v>-7853</v>
      </c>
      <c r="E51" s="144">
        <v>27139</v>
      </c>
      <c r="F51" s="144">
        <v>-79594</v>
      </c>
      <c r="G51" s="144">
        <v>19226</v>
      </c>
      <c r="H51" s="144">
        <v>-18247</v>
      </c>
      <c r="I51" s="144">
        <v>25350</v>
      </c>
      <c r="J51" s="144">
        <v>33474</v>
      </c>
      <c r="K51" s="144">
        <v>35742</v>
      </c>
      <c r="L51" s="144">
        <v>93368.97078000003</v>
      </c>
      <c r="M51" s="144">
        <v>7976.601659999986</v>
      </c>
      <c r="N51" s="144">
        <v>12257.981999999902</v>
      </c>
      <c r="O51" s="144">
        <v>272914.85307000007</v>
      </c>
      <c r="P51" s="144">
        <v>696726.2243819999</v>
      </c>
      <c r="Q51" s="144">
        <v>510773.4805018002</v>
      </c>
      <c r="R51" s="144">
        <v>903543.9356727549</v>
      </c>
      <c r="S51" s="144">
        <v>1098607.5032303333</v>
      </c>
      <c r="T51" s="144">
        <v>976396.0158189996</v>
      </c>
      <c r="U51" s="144">
        <v>597561.0893109997</v>
      </c>
      <c r="V51" s="144">
        <v>499800.1485710002</v>
      </c>
      <c r="W51" s="144">
        <v>371492.1759354763</v>
      </c>
      <c r="X51" s="144">
        <v>213441.7081317478</v>
      </c>
      <c r="Y51" s="144">
        <v>-703669.7748593171</v>
      </c>
      <c r="Z51" s="144">
        <v>4390204.685086153</v>
      </c>
      <c r="AA51" s="144">
        <v>3269574.7861210573</v>
      </c>
      <c r="AB51" s="144">
        <v>1598950.3624117058</v>
      </c>
      <c r="AC51" s="158"/>
      <c r="AD51" s="158"/>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6.xml><?xml version="1.0" encoding="utf-8"?>
<worksheet xmlns="http://schemas.openxmlformats.org/spreadsheetml/2006/main" xmlns:r="http://schemas.openxmlformats.org/officeDocument/2006/relationships">
  <dimension ref="A1:Q65"/>
  <sheetViews>
    <sheetView showGridLines="0" zoomScale="82" zoomScaleNormal="82" zoomScalePageLayoutView="0" workbookViewId="0" topLeftCell="B1">
      <selection activeCell="D27" sqref="D27"/>
    </sheetView>
  </sheetViews>
  <sheetFormatPr defaultColWidth="9.140625" defaultRowHeight="19.5" customHeight="1"/>
  <cols>
    <col min="1" max="1" width="7.7109375" style="62" hidden="1" customWidth="1"/>
    <col min="2" max="2" width="7.7109375" style="62" customWidth="1"/>
    <col min="3" max="3" width="49.28125" style="65" customWidth="1"/>
    <col min="4" max="4" width="12.8515625" style="87" customWidth="1"/>
    <col min="5" max="8" width="12.7109375" style="66" customWidth="1"/>
    <col min="9" max="9" width="12.7109375" style="87" customWidth="1"/>
    <col min="10" max="12" width="12.7109375" style="66" customWidth="1"/>
    <col min="13" max="16" width="12.7109375" style="65" customWidth="1"/>
    <col min="17" max="17" width="13.7109375" style="65" customWidth="1"/>
    <col min="18" max="16384" width="9.140625" style="65" customWidth="1"/>
  </cols>
  <sheetData>
    <row r="1" spans="3:12" ht="19.5" customHeight="1">
      <c r="C1" s="63"/>
      <c r="D1" s="64"/>
      <c r="E1" s="64"/>
      <c r="F1" s="64"/>
      <c r="G1" s="64"/>
      <c r="H1" s="64"/>
      <c r="I1" s="64"/>
      <c r="J1" s="64"/>
      <c r="K1" s="64"/>
      <c r="L1" s="64"/>
    </row>
    <row r="2" spans="3:12" ht="19.5" customHeight="1">
      <c r="C2" s="63"/>
      <c r="D2" s="64"/>
      <c r="E2" s="65"/>
      <c r="G2" s="64"/>
      <c r="I2" s="64"/>
      <c r="J2" s="64"/>
      <c r="K2" s="64"/>
      <c r="L2" s="64"/>
    </row>
    <row r="3" spans="1:17" s="67" customFormat="1" ht="19.5" customHeight="1">
      <c r="A3" s="91"/>
      <c r="B3" s="112" t="s">
        <v>156</v>
      </c>
      <c r="C3" s="113"/>
      <c r="D3" s="113"/>
      <c r="E3" s="112"/>
      <c r="F3" s="112"/>
      <c r="G3" s="112"/>
      <c r="H3" s="68"/>
      <c r="I3" s="68"/>
      <c r="J3" s="112"/>
      <c r="K3" s="112"/>
      <c r="L3" s="112"/>
      <c r="M3" s="113"/>
      <c r="N3" s="113"/>
      <c r="O3" s="113"/>
      <c r="P3" s="113"/>
      <c r="Q3" s="113"/>
    </row>
    <row r="4" spans="1:17" s="67" customFormat="1" ht="19.5" customHeight="1">
      <c r="A4" s="91"/>
      <c r="B4" s="105" t="s">
        <v>157</v>
      </c>
      <c r="C4" s="113"/>
      <c r="D4" s="112"/>
      <c r="E4" s="114"/>
      <c r="F4" s="114"/>
      <c r="G4" s="112"/>
      <c r="H4" s="115"/>
      <c r="I4" s="115"/>
      <c r="J4" s="112"/>
      <c r="K4" s="112"/>
      <c r="L4" s="112"/>
      <c r="M4" s="113"/>
      <c r="N4" s="113"/>
      <c r="O4" s="113"/>
      <c r="P4" s="113"/>
      <c r="Q4" s="113"/>
    </row>
    <row r="5" spans="1:17" s="67" customFormat="1" ht="19.5" customHeight="1" thickBot="1">
      <c r="A5" s="91"/>
      <c r="B5" s="116" t="s">
        <v>88</v>
      </c>
      <c r="C5" s="113"/>
      <c r="D5" s="112"/>
      <c r="E5" s="114"/>
      <c r="F5" s="114"/>
      <c r="G5" s="112"/>
      <c r="H5" s="115"/>
      <c r="I5" s="115"/>
      <c r="J5" s="112"/>
      <c r="K5" s="112"/>
      <c r="L5" s="112"/>
      <c r="M5" s="113"/>
      <c r="N5" s="113"/>
      <c r="O5" s="113"/>
      <c r="P5" s="113"/>
      <c r="Q5" s="113"/>
    </row>
    <row r="6" spans="2:17" s="67" customFormat="1" ht="19.5" customHeight="1">
      <c r="B6" s="117"/>
      <c r="C6" s="118"/>
      <c r="D6" s="97"/>
      <c r="E6" s="98"/>
      <c r="F6" s="98"/>
      <c r="G6" s="97"/>
      <c r="H6" s="119"/>
      <c r="I6" s="119"/>
      <c r="J6" s="97"/>
      <c r="K6" s="97"/>
      <c r="L6" s="97"/>
      <c r="M6" s="97"/>
      <c r="N6" s="97"/>
      <c r="O6" s="97"/>
      <c r="P6" s="97"/>
      <c r="Q6" s="113"/>
    </row>
    <row r="7" spans="2:17" s="67" customFormat="1" ht="19.5" customHeight="1" thickBot="1">
      <c r="B7" s="120" t="s">
        <v>49</v>
      </c>
      <c r="C7" s="100" t="s">
        <v>50</v>
      </c>
      <c r="D7" s="101" t="s">
        <v>98</v>
      </c>
      <c r="E7" s="101" t="s">
        <v>99</v>
      </c>
      <c r="F7" s="101" t="s">
        <v>100</v>
      </c>
      <c r="G7" s="101" t="s">
        <v>101</v>
      </c>
      <c r="H7" s="101" t="s">
        <v>102</v>
      </c>
      <c r="I7" s="101" t="s">
        <v>103</v>
      </c>
      <c r="J7" s="101" t="s">
        <v>104</v>
      </c>
      <c r="K7" s="101" t="s">
        <v>105</v>
      </c>
      <c r="L7" s="101" t="s">
        <v>106</v>
      </c>
      <c r="M7" s="101" t="s">
        <v>120</v>
      </c>
      <c r="N7" s="101" t="s">
        <v>121</v>
      </c>
      <c r="O7" s="101" t="s">
        <v>122</v>
      </c>
      <c r="P7" s="101" t="s">
        <v>123</v>
      </c>
      <c r="Q7" s="101" t="s">
        <v>160</v>
      </c>
    </row>
    <row r="8" spans="1:17" s="67" customFormat="1" ht="23.25" customHeight="1">
      <c r="A8" s="91"/>
      <c r="B8" s="121"/>
      <c r="C8" s="102"/>
      <c r="D8" s="103"/>
      <c r="E8" s="103"/>
      <c r="F8" s="103"/>
      <c r="G8" s="103"/>
      <c r="H8" s="103"/>
      <c r="I8" s="103"/>
      <c r="J8" s="103"/>
      <c r="K8" s="103"/>
      <c r="L8" s="103"/>
      <c r="M8" s="103"/>
      <c r="N8" s="103"/>
      <c r="O8" s="103"/>
      <c r="P8" s="103"/>
      <c r="Q8" s="113"/>
    </row>
    <row r="9" spans="1:17" s="81" customFormat="1" ht="19.5" customHeight="1">
      <c r="A9" s="89"/>
      <c r="B9" s="122" t="s">
        <v>51</v>
      </c>
      <c r="C9" s="99" t="s">
        <v>170</v>
      </c>
      <c r="D9" s="104">
        <f>D10+D13-D15</f>
        <v>-52959</v>
      </c>
      <c r="E9" s="104">
        <f aca="true" t="shared" si="0" ref="E9:N9">E10+E13-E15</f>
        <v>-86503</v>
      </c>
      <c r="F9" s="104">
        <f t="shared" si="0"/>
        <v>-116195</v>
      </c>
      <c r="G9" s="104">
        <f t="shared" si="0"/>
        <v>-102303</v>
      </c>
      <c r="H9" s="104">
        <f t="shared" si="0"/>
        <v>-108787</v>
      </c>
      <c r="I9" s="104">
        <f t="shared" si="0"/>
        <v>-103201</v>
      </c>
      <c r="J9" s="104">
        <f t="shared" si="0"/>
        <v>-112375</v>
      </c>
      <c r="K9" s="104">
        <f>K10+K13-K15</f>
        <v>-66555</v>
      </c>
      <c r="L9" s="104">
        <f t="shared" si="0"/>
        <v>-36561</v>
      </c>
      <c r="M9" s="104">
        <f t="shared" si="0"/>
        <v>0</v>
      </c>
      <c r="N9" s="104">
        <f t="shared" si="0"/>
        <v>0</v>
      </c>
      <c r="O9" s="104">
        <f>O10+O13-O15</f>
        <v>0</v>
      </c>
      <c r="P9" s="104">
        <f>P10+P13-P15</f>
        <v>0</v>
      </c>
      <c r="Q9" s="104">
        <f>Q10+Q13-Q15</f>
        <v>0</v>
      </c>
    </row>
    <row r="10" spans="1:17" s="81" customFormat="1" ht="19.5" customHeight="1">
      <c r="A10" s="89"/>
      <c r="B10" s="122" t="s">
        <v>52</v>
      </c>
      <c r="C10" s="99" t="s">
        <v>107</v>
      </c>
      <c r="D10" s="104">
        <v>-32923</v>
      </c>
      <c r="E10" s="104">
        <v>-65812</v>
      </c>
      <c r="F10" s="104">
        <v>-93576</v>
      </c>
      <c r="G10" s="104">
        <v>-80117</v>
      </c>
      <c r="H10" s="104">
        <v>-84580</v>
      </c>
      <c r="I10" s="104">
        <v>-78023</v>
      </c>
      <c r="J10" s="104">
        <v>-88384</v>
      </c>
      <c r="K10" s="104">
        <v>-36900</v>
      </c>
      <c r="L10" s="104">
        <v>-5019</v>
      </c>
      <c r="M10" s="104"/>
      <c r="N10" s="104"/>
      <c r="O10" s="104"/>
      <c r="P10" s="104"/>
      <c r="Q10" s="104"/>
    </row>
    <row r="11" spans="1:17" s="81" customFormat="1" ht="19.5" customHeight="1">
      <c r="A11" s="89"/>
      <c r="B11" s="122" t="s">
        <v>53</v>
      </c>
      <c r="C11" s="113" t="s">
        <v>89</v>
      </c>
      <c r="D11" s="115"/>
      <c r="E11" s="115"/>
      <c r="F11" s="115"/>
      <c r="G11" s="115"/>
      <c r="H11" s="115"/>
      <c r="I11" s="115"/>
      <c r="J11" s="115"/>
      <c r="K11" s="115"/>
      <c r="L11" s="115"/>
      <c r="M11" s="115"/>
      <c r="N11" s="115"/>
      <c r="O11" s="115"/>
      <c r="P11" s="115"/>
      <c r="Q11" s="115"/>
    </row>
    <row r="12" spans="1:17" s="81" customFormat="1" ht="19.5" customHeight="1">
      <c r="A12" s="89"/>
      <c r="B12" s="122" t="s">
        <v>54</v>
      </c>
      <c r="C12" s="113" t="s">
        <v>108</v>
      </c>
      <c r="D12" s="115">
        <f>D10-D11</f>
        <v>-32923</v>
      </c>
      <c r="E12" s="115">
        <f aca="true" t="shared" si="1" ref="E12:N12">E10-E11</f>
        <v>-65812</v>
      </c>
      <c r="F12" s="115">
        <f t="shared" si="1"/>
        <v>-93576</v>
      </c>
      <c r="G12" s="115">
        <f t="shared" si="1"/>
        <v>-80117</v>
      </c>
      <c r="H12" s="115">
        <f t="shared" si="1"/>
        <v>-84580</v>
      </c>
      <c r="I12" s="115">
        <f t="shared" si="1"/>
        <v>-78023</v>
      </c>
      <c r="J12" s="115">
        <f t="shared" si="1"/>
        <v>-88384</v>
      </c>
      <c r="K12" s="115">
        <f>K10-K11</f>
        <v>-36900</v>
      </c>
      <c r="L12" s="115">
        <f t="shared" si="1"/>
        <v>-5019</v>
      </c>
      <c r="M12" s="115">
        <f t="shared" si="1"/>
        <v>0</v>
      </c>
      <c r="N12" s="115">
        <f t="shared" si="1"/>
        <v>0</v>
      </c>
      <c r="O12" s="115">
        <f>O10-O11</f>
        <v>0</v>
      </c>
      <c r="P12" s="115">
        <f>P10-P11</f>
        <v>0</v>
      </c>
      <c r="Q12" s="115">
        <f>Q10-Q11</f>
        <v>0</v>
      </c>
    </row>
    <row r="13" spans="1:17" s="81" customFormat="1" ht="19.5" customHeight="1">
      <c r="A13" s="89"/>
      <c r="B13" s="122" t="s">
        <v>55</v>
      </c>
      <c r="C13" s="99" t="s">
        <v>110</v>
      </c>
      <c r="D13" s="115"/>
      <c r="E13" s="104"/>
      <c r="F13" s="104"/>
      <c r="G13" s="104"/>
      <c r="H13" s="104"/>
      <c r="I13" s="104"/>
      <c r="J13" s="104"/>
      <c r="K13" s="104"/>
      <c r="L13" s="104"/>
      <c r="M13" s="104"/>
      <c r="N13" s="104"/>
      <c r="O13" s="104"/>
      <c r="P13" s="104"/>
      <c r="Q13" s="104"/>
    </row>
    <row r="14" spans="1:17" s="81" customFormat="1" ht="19.5" customHeight="1">
      <c r="A14" s="89"/>
      <c r="B14" s="122" t="s">
        <v>56</v>
      </c>
      <c r="C14" s="105" t="s">
        <v>111</v>
      </c>
      <c r="D14" s="115"/>
      <c r="E14" s="104"/>
      <c r="F14" s="104"/>
      <c r="G14" s="104"/>
      <c r="H14" s="104"/>
      <c r="I14" s="104"/>
      <c r="J14" s="104"/>
      <c r="K14" s="104"/>
      <c r="L14" s="104"/>
      <c r="M14" s="104"/>
      <c r="N14" s="104"/>
      <c r="O14" s="104"/>
      <c r="P14" s="104"/>
      <c r="Q14" s="104"/>
    </row>
    <row r="15" spans="1:17" s="81" customFormat="1" ht="19.5" customHeight="1">
      <c r="A15" s="89"/>
      <c r="B15" s="122" t="s">
        <v>57</v>
      </c>
      <c r="C15" s="99" t="s">
        <v>90</v>
      </c>
      <c r="D15" s="104">
        <f>D16+D17</f>
        <v>20036</v>
      </c>
      <c r="E15" s="104">
        <f aca="true" t="shared" si="2" ref="E15:N15">E16+E17</f>
        <v>20691</v>
      </c>
      <c r="F15" s="104">
        <f t="shared" si="2"/>
        <v>22619</v>
      </c>
      <c r="G15" s="104">
        <f t="shared" si="2"/>
        <v>22186</v>
      </c>
      <c r="H15" s="104">
        <f t="shared" si="2"/>
        <v>24207</v>
      </c>
      <c r="I15" s="104">
        <f t="shared" si="2"/>
        <v>25178</v>
      </c>
      <c r="J15" s="104">
        <f t="shared" si="2"/>
        <v>23991</v>
      </c>
      <c r="K15" s="104">
        <f>K16+K17</f>
        <v>29655</v>
      </c>
      <c r="L15" s="104">
        <f t="shared" si="2"/>
        <v>31542</v>
      </c>
      <c r="M15" s="104">
        <f t="shared" si="2"/>
        <v>0</v>
      </c>
      <c r="N15" s="104">
        <f t="shared" si="2"/>
        <v>0</v>
      </c>
      <c r="O15" s="104">
        <f>O16+O17</f>
        <v>0</v>
      </c>
      <c r="P15" s="104">
        <f>P16+P17</f>
        <v>0</v>
      </c>
      <c r="Q15" s="104">
        <f>Q16+Q17</f>
        <v>0</v>
      </c>
    </row>
    <row r="16" spans="1:17" s="81" customFormat="1" ht="19.5" customHeight="1">
      <c r="A16" s="89"/>
      <c r="B16" s="122" t="s">
        <v>58</v>
      </c>
      <c r="C16" s="123" t="s">
        <v>91</v>
      </c>
      <c r="D16" s="115">
        <v>19612</v>
      </c>
      <c r="E16" s="115">
        <v>20162</v>
      </c>
      <c r="F16" s="115">
        <v>21626</v>
      </c>
      <c r="G16" s="115">
        <v>23860</v>
      </c>
      <c r="H16" s="115">
        <v>24428</v>
      </c>
      <c r="I16" s="115">
        <v>24976</v>
      </c>
      <c r="J16" s="115">
        <v>24029</v>
      </c>
      <c r="K16" s="115">
        <v>29656</v>
      </c>
      <c r="L16" s="115">
        <v>31581</v>
      </c>
      <c r="M16" s="115"/>
      <c r="N16" s="115"/>
      <c r="O16" s="115"/>
      <c r="P16" s="115"/>
      <c r="Q16" s="115"/>
    </row>
    <row r="17" spans="1:17" s="81" customFormat="1" ht="19.5" customHeight="1">
      <c r="A17" s="89"/>
      <c r="B17" s="122" t="s">
        <v>59</v>
      </c>
      <c r="C17" s="123" t="s">
        <v>116</v>
      </c>
      <c r="D17" s="115">
        <v>424</v>
      </c>
      <c r="E17" s="115">
        <v>529</v>
      </c>
      <c r="F17" s="115">
        <v>993</v>
      </c>
      <c r="G17" s="115">
        <v>-1674</v>
      </c>
      <c r="H17" s="115">
        <v>-221</v>
      </c>
      <c r="I17" s="115">
        <v>202</v>
      </c>
      <c r="J17" s="115">
        <v>-38</v>
      </c>
      <c r="K17" s="115">
        <v>-1</v>
      </c>
      <c r="L17" s="115">
        <v>-39</v>
      </c>
      <c r="M17" s="115"/>
      <c r="N17" s="115"/>
      <c r="O17" s="115"/>
      <c r="P17" s="115"/>
      <c r="Q17" s="115"/>
    </row>
    <row r="18" spans="1:17" s="82" customFormat="1" ht="19.5" customHeight="1">
      <c r="A18" s="93"/>
      <c r="B18" s="122" t="s">
        <v>60</v>
      </c>
      <c r="C18" s="106" t="s">
        <v>171</v>
      </c>
      <c r="D18" s="104">
        <f aca="true" t="shared" si="3" ref="D18:Q18">D19-D37</f>
        <v>-59863</v>
      </c>
      <c r="E18" s="104">
        <f t="shared" si="3"/>
        <v>-82461</v>
      </c>
      <c r="F18" s="104">
        <f t="shared" si="3"/>
        <v>-115416</v>
      </c>
      <c r="G18" s="104">
        <f t="shared" si="3"/>
        <v>-117339</v>
      </c>
      <c r="H18" s="104">
        <f t="shared" si="3"/>
        <v>-38438</v>
      </c>
      <c r="I18" s="104">
        <f t="shared" si="3"/>
        <v>-103390</v>
      </c>
      <c r="J18" s="104">
        <f t="shared" si="3"/>
        <v>-121901</v>
      </c>
      <c r="K18" s="104">
        <f t="shared" si="3"/>
        <v>-96600</v>
      </c>
      <c r="L18" s="104">
        <f t="shared" si="3"/>
        <v>-65561</v>
      </c>
      <c r="M18" s="104">
        <f t="shared" si="3"/>
        <v>-152844</v>
      </c>
      <c r="N18" s="104">
        <f t="shared" si="3"/>
        <v>-104224</v>
      </c>
      <c r="O18" s="104">
        <f t="shared" si="3"/>
        <v>-330248</v>
      </c>
      <c r="P18" s="104">
        <f t="shared" si="3"/>
        <v>-768399</v>
      </c>
      <c r="Q18" s="104">
        <f t="shared" si="3"/>
        <v>-449397</v>
      </c>
    </row>
    <row r="19" spans="2:17" ht="15">
      <c r="B19" s="122" t="s">
        <v>61</v>
      </c>
      <c r="C19" s="106" t="s">
        <v>161</v>
      </c>
      <c r="D19" s="107">
        <f>D20+D21+D25+D28+D31+D33+D34</f>
        <v>75720</v>
      </c>
      <c r="E19" s="107">
        <f aca="true" t="shared" si="4" ref="E19:L19">E20+E21+E25+E28+E31+E33+E34</f>
        <v>77769</v>
      </c>
      <c r="F19" s="107">
        <f t="shared" si="4"/>
        <v>65508</v>
      </c>
      <c r="G19" s="107">
        <f t="shared" si="4"/>
        <v>48565</v>
      </c>
      <c r="H19" s="107">
        <f t="shared" si="4"/>
        <v>243391</v>
      </c>
      <c r="I19" s="107">
        <f t="shared" si="4"/>
        <v>138683</v>
      </c>
      <c r="J19" s="107">
        <f t="shared" si="4"/>
        <v>82453</v>
      </c>
      <c r="K19" s="107">
        <f t="shared" si="4"/>
        <v>-56304</v>
      </c>
      <c r="L19" s="107">
        <f t="shared" si="4"/>
        <v>126760</v>
      </c>
      <c r="M19" s="107">
        <f>M20+M21+M25+M28+M31+M32+M33+M34</f>
        <v>97704</v>
      </c>
      <c r="N19" s="107">
        <f>N20+N21+N25+N28+N31+N32+N33+N34</f>
        <v>138278</v>
      </c>
      <c r="O19" s="107">
        <f>O20+O21+O25+O28+O31+O32+O33+O34</f>
        <v>75479</v>
      </c>
      <c r="P19" s="107">
        <f>P20+P21+P25+P28+P31+P32+P33+P34</f>
        <v>-9853</v>
      </c>
      <c r="Q19" s="107">
        <f>Q20+Q21+Q25+Q28+Q31+Q32+Q33+Q34</f>
        <v>337529</v>
      </c>
    </row>
    <row r="20" spans="1:17" s="82" customFormat="1" ht="19.5" customHeight="1">
      <c r="A20" s="93"/>
      <c r="B20" s="122" t="s">
        <v>62</v>
      </c>
      <c r="C20" s="108" t="s">
        <v>162</v>
      </c>
      <c r="D20" s="107"/>
      <c r="E20" s="107"/>
      <c r="F20" s="107"/>
      <c r="G20" s="107"/>
      <c r="H20" s="107"/>
      <c r="I20" s="107"/>
      <c r="J20" s="107"/>
      <c r="K20" s="107"/>
      <c r="L20" s="107"/>
      <c r="M20" s="107"/>
      <c r="N20" s="107"/>
      <c r="O20" s="107"/>
      <c r="P20" s="107"/>
      <c r="Q20" s="107"/>
    </row>
    <row r="21" spans="1:17" s="82" customFormat="1" ht="19.5" customHeight="1">
      <c r="A21" s="93"/>
      <c r="B21" s="122" t="s">
        <v>63</v>
      </c>
      <c r="C21" s="108" t="s">
        <v>163</v>
      </c>
      <c r="D21" s="109">
        <f aca="true" t="shared" si="5" ref="D21:N21">D22+D23+D24</f>
        <v>8862</v>
      </c>
      <c r="E21" s="109">
        <f t="shared" si="5"/>
        <v>5884</v>
      </c>
      <c r="F21" s="109">
        <f t="shared" si="5"/>
        <v>-10955</v>
      </c>
      <c r="G21" s="109">
        <f t="shared" si="5"/>
        <v>-19179</v>
      </c>
      <c r="H21" s="109">
        <f t="shared" si="5"/>
        <v>143416</v>
      </c>
      <c r="I21" s="109">
        <f t="shared" si="5"/>
        <v>48799</v>
      </c>
      <c r="J21" s="109">
        <f t="shared" si="5"/>
        <v>53231</v>
      </c>
      <c r="K21" s="109">
        <f>K22+K23+K24</f>
        <v>-164218</v>
      </c>
      <c r="L21" s="109">
        <f t="shared" si="5"/>
        <v>49211</v>
      </c>
      <c r="M21" s="109">
        <f t="shared" si="5"/>
        <v>82720</v>
      </c>
      <c r="N21" s="109">
        <f t="shared" si="5"/>
        <v>77955</v>
      </c>
      <c r="O21" s="109">
        <f>O22+O23+O24</f>
        <v>28159</v>
      </c>
      <c r="P21" s="109">
        <f>P22+P23+P24</f>
        <v>-19750</v>
      </c>
      <c r="Q21" s="109">
        <f>Q22+Q23+Q24</f>
        <v>53799</v>
      </c>
    </row>
    <row r="22" spans="1:17" s="82" customFormat="1" ht="19.5" customHeight="1">
      <c r="A22" s="93"/>
      <c r="B22" s="122" t="s">
        <v>64</v>
      </c>
      <c r="C22" s="124" t="s">
        <v>172</v>
      </c>
      <c r="D22" s="125">
        <v>2</v>
      </c>
      <c r="E22" s="125">
        <v>-6</v>
      </c>
      <c r="F22" s="125"/>
      <c r="G22" s="125"/>
      <c r="H22" s="125">
        <v>110</v>
      </c>
      <c r="I22" s="125">
        <v>19</v>
      </c>
      <c r="J22" s="125">
        <v>22</v>
      </c>
      <c r="K22" s="125">
        <v>22</v>
      </c>
      <c r="L22" s="125">
        <v>-175</v>
      </c>
      <c r="M22" s="125">
        <v>0</v>
      </c>
      <c r="N22" s="125">
        <v>68</v>
      </c>
      <c r="O22" s="125">
        <v>134</v>
      </c>
      <c r="P22" s="125">
        <v>88</v>
      </c>
      <c r="Q22" s="125">
        <v>143</v>
      </c>
    </row>
    <row r="23" spans="1:17" s="82" customFormat="1" ht="19.5" customHeight="1">
      <c r="A23" s="93"/>
      <c r="B23" s="122" t="s">
        <v>65</v>
      </c>
      <c r="C23" s="124" t="s">
        <v>173</v>
      </c>
      <c r="D23" s="125">
        <f>3589+5271</f>
        <v>8860</v>
      </c>
      <c r="E23" s="125">
        <f>-2946+8836</f>
        <v>5890</v>
      </c>
      <c r="F23" s="125">
        <v>-10955</v>
      </c>
      <c r="G23" s="125">
        <v>-19179</v>
      </c>
      <c r="H23" s="125">
        <f>104858+38448</f>
        <v>143306</v>
      </c>
      <c r="I23" s="125">
        <v>48780</v>
      </c>
      <c r="J23" s="125">
        <v>53209</v>
      </c>
      <c r="K23" s="125">
        <f>-181609+17369</f>
        <v>-164240</v>
      </c>
      <c r="L23" s="125">
        <v>49386</v>
      </c>
      <c r="M23" s="125">
        <v>46713</v>
      </c>
      <c r="N23" s="125">
        <v>50245</v>
      </c>
      <c r="O23" s="125">
        <v>15469</v>
      </c>
      <c r="P23" s="125">
        <v>-31418</v>
      </c>
      <c r="Q23" s="125">
        <v>44502</v>
      </c>
    </row>
    <row r="24" spans="1:17" s="82" customFormat="1" ht="19.5" customHeight="1">
      <c r="A24" s="93"/>
      <c r="B24" s="122" t="s">
        <v>66</v>
      </c>
      <c r="C24" s="124" t="s">
        <v>174</v>
      </c>
      <c r="D24" s="125"/>
      <c r="E24" s="125"/>
      <c r="F24" s="125"/>
      <c r="G24" s="125"/>
      <c r="H24" s="125"/>
      <c r="I24" s="125"/>
      <c r="J24" s="125"/>
      <c r="K24" s="125"/>
      <c r="L24" s="125"/>
      <c r="M24" s="125">
        <v>36007</v>
      </c>
      <c r="N24" s="125">
        <v>27642</v>
      </c>
      <c r="O24" s="125">
        <v>12556</v>
      </c>
      <c r="P24" s="125">
        <v>11580</v>
      </c>
      <c r="Q24" s="125">
        <v>9154</v>
      </c>
    </row>
    <row r="25" spans="1:17" s="82" customFormat="1" ht="19.5" customHeight="1">
      <c r="A25" s="93"/>
      <c r="B25" s="122" t="s">
        <v>67</v>
      </c>
      <c r="C25" s="108" t="s">
        <v>164</v>
      </c>
      <c r="D25" s="107">
        <f>D26+D27</f>
        <v>0</v>
      </c>
      <c r="E25" s="107">
        <f aca="true" t="shared" si="6" ref="E25:N25">E26+E27</f>
        <v>0</v>
      </c>
      <c r="F25" s="107">
        <f t="shared" si="6"/>
        <v>0</v>
      </c>
      <c r="G25" s="107">
        <f t="shared" si="6"/>
        <v>0</v>
      </c>
      <c r="H25" s="107">
        <f t="shared" si="6"/>
        <v>0</v>
      </c>
      <c r="I25" s="107">
        <f t="shared" si="6"/>
        <v>0</v>
      </c>
      <c r="J25" s="107">
        <f t="shared" si="6"/>
        <v>0</v>
      </c>
      <c r="K25" s="107">
        <f>K26+K27</f>
        <v>0</v>
      </c>
      <c r="L25" s="107">
        <f t="shared" si="6"/>
        <v>0</v>
      </c>
      <c r="M25" s="107">
        <f t="shared" si="6"/>
        <v>0</v>
      </c>
      <c r="N25" s="107">
        <f t="shared" si="6"/>
        <v>770</v>
      </c>
      <c r="O25" s="107">
        <f>O26+O27</f>
        <v>6807</v>
      </c>
      <c r="P25" s="107">
        <f>P26+P27</f>
        <v>3513</v>
      </c>
      <c r="Q25" s="107">
        <f>Q26+Q27</f>
        <v>21534</v>
      </c>
    </row>
    <row r="26" spans="2:17" ht="19.5" customHeight="1">
      <c r="B26" s="122" t="s">
        <v>68</v>
      </c>
      <c r="C26" s="124" t="s">
        <v>175</v>
      </c>
      <c r="D26" s="125"/>
      <c r="E26" s="125"/>
      <c r="F26" s="125"/>
      <c r="G26" s="125"/>
      <c r="H26" s="125"/>
      <c r="I26" s="125"/>
      <c r="J26" s="125"/>
      <c r="K26" s="125"/>
      <c r="L26" s="125"/>
      <c r="M26" s="125">
        <v>0</v>
      </c>
      <c r="N26" s="125">
        <v>0</v>
      </c>
      <c r="O26" s="125">
        <v>0</v>
      </c>
      <c r="P26" s="125">
        <v>1191</v>
      </c>
      <c r="Q26" s="125">
        <v>6902</v>
      </c>
    </row>
    <row r="27" spans="2:17" ht="19.5" customHeight="1">
      <c r="B27" s="122" t="s">
        <v>69</v>
      </c>
      <c r="C27" s="124" t="s">
        <v>176</v>
      </c>
      <c r="D27" s="125"/>
      <c r="E27" s="125"/>
      <c r="F27" s="125"/>
      <c r="G27" s="125"/>
      <c r="H27" s="125"/>
      <c r="I27" s="125"/>
      <c r="J27" s="125"/>
      <c r="K27" s="125"/>
      <c r="L27" s="125"/>
      <c r="M27" s="125">
        <v>0</v>
      </c>
      <c r="N27" s="125">
        <v>770</v>
      </c>
      <c r="O27" s="125">
        <v>6807</v>
      </c>
      <c r="P27" s="125">
        <v>2322</v>
      </c>
      <c r="Q27" s="125">
        <v>14632</v>
      </c>
    </row>
    <row r="28" spans="2:17" ht="19.5" customHeight="1">
      <c r="B28" s="122" t="s">
        <v>70</v>
      </c>
      <c r="C28" s="108" t="s">
        <v>165</v>
      </c>
      <c r="D28" s="107">
        <f>D29+D30</f>
        <v>58082</v>
      </c>
      <c r="E28" s="107">
        <f aca="true" t="shared" si="7" ref="E28:N28">E29+E30</f>
        <v>64462</v>
      </c>
      <c r="F28" s="107">
        <f t="shared" si="7"/>
        <v>66403</v>
      </c>
      <c r="G28" s="107">
        <f t="shared" si="7"/>
        <v>65390</v>
      </c>
      <c r="H28" s="107">
        <f t="shared" si="7"/>
        <v>84408</v>
      </c>
      <c r="I28" s="107">
        <f t="shared" si="7"/>
        <v>29019</v>
      </c>
      <c r="J28" s="107">
        <f t="shared" si="7"/>
        <v>22316</v>
      </c>
      <c r="K28" s="107">
        <f>K29+K30</f>
        <v>-13203</v>
      </c>
      <c r="L28" s="107">
        <f t="shared" si="7"/>
        <v>21535</v>
      </c>
      <c r="M28" s="107">
        <f t="shared" si="7"/>
        <v>14953</v>
      </c>
      <c r="N28" s="107">
        <f t="shared" si="7"/>
        <v>37333</v>
      </c>
      <c r="O28" s="107">
        <f>O29+O30</f>
        <v>39492</v>
      </c>
      <c r="P28" s="107">
        <f>P29+P30</f>
        <v>-1237</v>
      </c>
      <c r="Q28" s="107">
        <f>Q29+Q30</f>
        <v>120377</v>
      </c>
    </row>
    <row r="29" spans="1:17" s="82" customFormat="1" ht="19.5" customHeight="1">
      <c r="A29" s="93"/>
      <c r="B29" s="122" t="s">
        <v>71</v>
      </c>
      <c r="C29" s="124" t="s">
        <v>175</v>
      </c>
      <c r="D29" s="125"/>
      <c r="E29" s="125"/>
      <c r="F29" s="125"/>
      <c r="G29" s="125"/>
      <c r="H29" s="125"/>
      <c r="I29" s="125"/>
      <c r="J29" s="125"/>
      <c r="K29" s="125"/>
      <c r="L29" s="125"/>
      <c r="M29" s="125">
        <v>-748</v>
      </c>
      <c r="N29" s="125">
        <v>0</v>
      </c>
      <c r="O29" s="125">
        <v>-8</v>
      </c>
      <c r="P29" s="125">
        <v>-5953</v>
      </c>
      <c r="Q29" s="125">
        <v>-21</v>
      </c>
    </row>
    <row r="30" spans="2:17" ht="19.5" customHeight="1">
      <c r="B30" s="122" t="s">
        <v>72</v>
      </c>
      <c r="C30" s="124" t="s">
        <v>176</v>
      </c>
      <c r="D30" s="125">
        <v>58082</v>
      </c>
      <c r="E30" s="125">
        <v>64462</v>
      </c>
      <c r="F30" s="125">
        <v>66403</v>
      </c>
      <c r="G30" s="125">
        <v>65390</v>
      </c>
      <c r="H30" s="125">
        <v>84408</v>
      </c>
      <c r="I30" s="125">
        <v>29019</v>
      </c>
      <c r="J30" s="125">
        <v>22316</v>
      </c>
      <c r="K30" s="125">
        <v>-13203</v>
      </c>
      <c r="L30" s="125">
        <v>21535</v>
      </c>
      <c r="M30" s="125">
        <v>15701</v>
      </c>
      <c r="N30" s="125">
        <v>37333</v>
      </c>
      <c r="O30" s="125">
        <v>39500</v>
      </c>
      <c r="P30" s="125">
        <v>4716</v>
      </c>
      <c r="Q30" s="125">
        <v>120398</v>
      </c>
    </row>
    <row r="31" spans="2:17" ht="19.5" customHeight="1">
      <c r="B31" s="122" t="s">
        <v>73</v>
      </c>
      <c r="C31" s="108" t="s">
        <v>166</v>
      </c>
      <c r="D31" s="107">
        <v>6018</v>
      </c>
      <c r="E31" s="107">
        <v>7224</v>
      </c>
      <c r="F31" s="107">
        <v>3998</v>
      </c>
      <c r="G31" s="107">
        <v>4692</v>
      </c>
      <c r="H31" s="107">
        <v>6524</v>
      </c>
      <c r="I31" s="107">
        <v>39450</v>
      </c>
      <c r="J31" s="107">
        <v>3747</v>
      </c>
      <c r="K31" s="107">
        <v>95008</v>
      </c>
      <c r="L31" s="107">
        <v>36509</v>
      </c>
      <c r="M31" s="107">
        <v>31</v>
      </c>
      <c r="N31" s="107">
        <v>8951</v>
      </c>
      <c r="O31" s="107">
        <v>5552</v>
      </c>
      <c r="P31" s="107">
        <v>9595</v>
      </c>
      <c r="Q31" s="107">
        <v>145108</v>
      </c>
    </row>
    <row r="32" spans="1:17" s="82" customFormat="1" ht="19.5" customHeight="1">
      <c r="A32" s="93"/>
      <c r="B32" s="122" t="s">
        <v>74</v>
      </c>
      <c r="C32" s="108" t="s">
        <v>167</v>
      </c>
      <c r="D32" s="107"/>
      <c r="E32" s="107"/>
      <c r="F32" s="107"/>
      <c r="G32" s="107"/>
      <c r="H32" s="107"/>
      <c r="I32" s="107"/>
      <c r="J32" s="107"/>
      <c r="K32" s="107"/>
      <c r="L32" s="107"/>
      <c r="M32" s="107">
        <v>0</v>
      </c>
      <c r="N32" s="107">
        <v>0</v>
      </c>
      <c r="O32" s="107">
        <v>0</v>
      </c>
      <c r="P32" s="107">
        <v>10</v>
      </c>
      <c r="Q32" s="107">
        <v>0</v>
      </c>
    </row>
    <row r="33" spans="2:17" ht="19.5" customHeight="1">
      <c r="B33" s="122" t="s">
        <v>75</v>
      </c>
      <c r="C33" s="108" t="s">
        <v>135</v>
      </c>
      <c r="D33" s="107"/>
      <c r="E33" s="107"/>
      <c r="F33" s="107"/>
      <c r="G33" s="107"/>
      <c r="H33" s="107"/>
      <c r="I33" s="107"/>
      <c r="J33" s="107"/>
      <c r="K33" s="107"/>
      <c r="L33" s="107"/>
      <c r="M33" s="107">
        <v>0</v>
      </c>
      <c r="N33" s="107">
        <v>0</v>
      </c>
      <c r="O33" s="107">
        <v>0</v>
      </c>
      <c r="P33" s="107">
        <v>0</v>
      </c>
      <c r="Q33" s="107">
        <v>0</v>
      </c>
    </row>
    <row r="34" spans="1:17" s="82" customFormat="1" ht="19.5" customHeight="1">
      <c r="A34" s="93"/>
      <c r="B34" s="122" t="s">
        <v>76</v>
      </c>
      <c r="C34" s="108" t="s">
        <v>168</v>
      </c>
      <c r="D34" s="107">
        <f>D35+D36</f>
        <v>2758</v>
      </c>
      <c r="E34" s="107">
        <f aca="true" t="shared" si="8" ref="E34:N34">E35+E36</f>
        <v>199</v>
      </c>
      <c r="F34" s="107">
        <f t="shared" si="8"/>
        <v>6062</v>
      </c>
      <c r="G34" s="107">
        <f t="shared" si="8"/>
        <v>-2338</v>
      </c>
      <c r="H34" s="107">
        <f t="shared" si="8"/>
        <v>9043</v>
      </c>
      <c r="I34" s="107">
        <f t="shared" si="8"/>
        <v>21415</v>
      </c>
      <c r="J34" s="107">
        <f t="shared" si="8"/>
        <v>3159</v>
      </c>
      <c r="K34" s="107">
        <f>K35+K36</f>
        <v>26109</v>
      </c>
      <c r="L34" s="107">
        <f t="shared" si="8"/>
        <v>19505</v>
      </c>
      <c r="M34" s="107">
        <f t="shared" si="8"/>
        <v>0</v>
      </c>
      <c r="N34" s="107">
        <f t="shared" si="8"/>
        <v>13269</v>
      </c>
      <c r="O34" s="107">
        <f>O35+O36</f>
        <v>-4531</v>
      </c>
      <c r="P34" s="107">
        <f>P35+P36</f>
        <v>-1984</v>
      </c>
      <c r="Q34" s="107">
        <f>Q35+Q36</f>
        <v>-3289</v>
      </c>
    </row>
    <row r="35" spans="2:17" ht="19.5" customHeight="1">
      <c r="B35" s="122" t="s">
        <v>77</v>
      </c>
      <c r="C35" s="124" t="s">
        <v>177</v>
      </c>
      <c r="D35" s="125"/>
      <c r="E35" s="125"/>
      <c r="F35" s="125"/>
      <c r="G35" s="125"/>
      <c r="H35" s="125"/>
      <c r="I35" s="125"/>
      <c r="J35" s="125"/>
      <c r="K35" s="125"/>
      <c r="L35" s="125"/>
      <c r="M35" s="125">
        <v>0</v>
      </c>
      <c r="N35" s="125">
        <v>-705</v>
      </c>
      <c r="O35" s="125">
        <v>1</v>
      </c>
      <c r="P35" s="125">
        <v>-1884</v>
      </c>
      <c r="Q35" s="125">
        <v>-2476</v>
      </c>
    </row>
    <row r="36" spans="2:17" ht="19.5" customHeight="1">
      <c r="B36" s="122" t="s">
        <v>78</v>
      </c>
      <c r="C36" s="124" t="s">
        <v>118</v>
      </c>
      <c r="D36" s="125">
        <v>2758</v>
      </c>
      <c r="E36" s="125">
        <v>199</v>
      </c>
      <c r="F36" s="125">
        <v>6062</v>
      </c>
      <c r="G36" s="125">
        <v>-2338</v>
      </c>
      <c r="H36" s="125">
        <v>9043</v>
      </c>
      <c r="I36" s="125">
        <v>21415</v>
      </c>
      <c r="J36" s="125">
        <v>3159</v>
      </c>
      <c r="K36" s="125">
        <v>26109</v>
      </c>
      <c r="L36" s="125">
        <v>19505</v>
      </c>
      <c r="M36" s="125">
        <v>0</v>
      </c>
      <c r="N36" s="125">
        <v>13974</v>
      </c>
      <c r="O36" s="125">
        <v>-4532</v>
      </c>
      <c r="P36" s="125">
        <v>-100</v>
      </c>
      <c r="Q36" s="125">
        <v>-813</v>
      </c>
    </row>
    <row r="37" spans="2:17" ht="19.5" customHeight="1">
      <c r="B37" s="122" t="s">
        <v>79</v>
      </c>
      <c r="C37" s="106" t="s">
        <v>169</v>
      </c>
      <c r="D37" s="107">
        <f>D38+D39+D43+D46+D49+D51+D52</f>
        <v>135583</v>
      </c>
      <c r="E37" s="107">
        <f aca="true" t="shared" si="9" ref="E37:L37">E38+E39+E43+E46+E49+E51+E52</f>
        <v>160230</v>
      </c>
      <c r="F37" s="107">
        <f t="shared" si="9"/>
        <v>180924</v>
      </c>
      <c r="G37" s="107">
        <f t="shared" si="9"/>
        <v>165904</v>
      </c>
      <c r="H37" s="107">
        <f t="shared" si="9"/>
        <v>281829</v>
      </c>
      <c r="I37" s="107">
        <f t="shared" si="9"/>
        <v>242073</v>
      </c>
      <c r="J37" s="107">
        <f t="shared" si="9"/>
        <v>204354</v>
      </c>
      <c r="K37" s="107">
        <f t="shared" si="9"/>
        <v>40296</v>
      </c>
      <c r="L37" s="107">
        <f t="shared" si="9"/>
        <v>192321</v>
      </c>
      <c r="M37" s="107">
        <f>M38+M39+M43+M46+M49+M50+M51+M52</f>
        <v>250548</v>
      </c>
      <c r="N37" s="107">
        <f>N38+N39+N43+N46+N49+N50+N51+N52</f>
        <v>242502</v>
      </c>
      <c r="O37" s="107">
        <f>O38+O39+O43+O46+O49+O50+O51+O52</f>
        <v>405727</v>
      </c>
      <c r="P37" s="107">
        <f>P38+P39+P43+P46+P49+P50+P51+P52</f>
        <v>758546</v>
      </c>
      <c r="Q37" s="107">
        <f>Q38+Q39+Q43+Q46+Q49+Q50+Q51+Q52</f>
        <v>786926</v>
      </c>
    </row>
    <row r="38" spans="2:17" ht="19.5" customHeight="1">
      <c r="B38" s="122" t="s">
        <v>80</v>
      </c>
      <c r="C38" s="108" t="s">
        <v>162</v>
      </c>
      <c r="D38" s="125"/>
      <c r="E38" s="125"/>
      <c r="F38" s="125"/>
      <c r="G38" s="125"/>
      <c r="H38" s="125"/>
      <c r="I38" s="107"/>
      <c r="J38" s="107"/>
      <c r="K38" s="107"/>
      <c r="L38" s="107"/>
      <c r="M38" s="107"/>
      <c r="N38" s="107"/>
      <c r="O38" s="107"/>
      <c r="P38" s="107"/>
      <c r="Q38" s="107"/>
    </row>
    <row r="39" spans="2:17" ht="19.5" customHeight="1">
      <c r="B39" s="122" t="s">
        <v>81</v>
      </c>
      <c r="C39" s="108" t="s">
        <v>163</v>
      </c>
      <c r="D39" s="107">
        <f>D40+D41+D42</f>
        <v>730</v>
      </c>
      <c r="E39" s="107">
        <f aca="true" t="shared" si="10" ref="E39:N39">E40+E41+E42</f>
        <v>1145</v>
      </c>
      <c r="F39" s="107">
        <f t="shared" si="10"/>
        <v>-24</v>
      </c>
      <c r="G39" s="107">
        <f t="shared" si="10"/>
        <v>851</v>
      </c>
      <c r="H39" s="107">
        <f t="shared" si="10"/>
        <v>5113</v>
      </c>
      <c r="I39" s="109">
        <f t="shared" si="10"/>
        <v>4081</v>
      </c>
      <c r="J39" s="109">
        <f t="shared" si="10"/>
        <v>3608</v>
      </c>
      <c r="K39" s="109">
        <f>K40+K41+K42</f>
        <v>11823</v>
      </c>
      <c r="L39" s="109">
        <f t="shared" si="10"/>
        <v>7424</v>
      </c>
      <c r="M39" s="109">
        <f t="shared" si="10"/>
        <v>22798</v>
      </c>
      <c r="N39" s="109">
        <f t="shared" si="10"/>
        <v>13755</v>
      </c>
      <c r="O39" s="109">
        <f>O40+O41+O42</f>
        <v>40717</v>
      </c>
      <c r="P39" s="109">
        <f>P40+P41+P42</f>
        <v>55861</v>
      </c>
      <c r="Q39" s="109">
        <f>Q40+Q41+Q42</f>
        <v>36994</v>
      </c>
    </row>
    <row r="40" spans="2:17" ht="19.5" customHeight="1">
      <c r="B40" s="122" t="s">
        <v>82</v>
      </c>
      <c r="C40" s="124" t="s">
        <v>172</v>
      </c>
      <c r="D40" s="125">
        <v>15</v>
      </c>
      <c r="E40" s="125">
        <v>12</v>
      </c>
      <c r="F40" s="125">
        <v>-62</v>
      </c>
      <c r="G40" s="125">
        <v>39</v>
      </c>
      <c r="H40" s="125">
        <v>-49</v>
      </c>
      <c r="I40" s="125">
        <v>41</v>
      </c>
      <c r="J40" s="125">
        <v>177</v>
      </c>
      <c r="K40" s="125">
        <v>332</v>
      </c>
      <c r="L40" s="125">
        <v>901</v>
      </c>
      <c r="M40" s="125">
        <v>0</v>
      </c>
      <c r="N40" s="125">
        <v>0</v>
      </c>
      <c r="O40" s="125">
        <v>0</v>
      </c>
      <c r="P40" s="125">
        <v>0</v>
      </c>
      <c r="Q40" s="125">
        <v>0</v>
      </c>
    </row>
    <row r="41" spans="2:17" ht="19.5" customHeight="1">
      <c r="B41" s="122" t="s">
        <v>83</v>
      </c>
      <c r="C41" s="124" t="s">
        <v>173</v>
      </c>
      <c r="D41" s="125">
        <v>407</v>
      </c>
      <c r="E41" s="125">
        <v>763</v>
      </c>
      <c r="F41" s="125">
        <v>-308</v>
      </c>
      <c r="G41" s="125">
        <v>400</v>
      </c>
      <c r="H41" s="125">
        <v>2548</v>
      </c>
      <c r="I41" s="125">
        <v>4131</v>
      </c>
      <c r="J41" s="125">
        <v>5056</v>
      </c>
      <c r="K41" s="125">
        <v>6291</v>
      </c>
      <c r="L41" s="125">
        <v>6023</v>
      </c>
      <c r="M41" s="125">
        <v>0</v>
      </c>
      <c r="N41" s="125">
        <v>0</v>
      </c>
      <c r="O41" s="125">
        <v>0</v>
      </c>
      <c r="P41" s="125">
        <v>0</v>
      </c>
      <c r="Q41" s="125">
        <v>0</v>
      </c>
    </row>
    <row r="42" spans="2:17" ht="19.5" customHeight="1">
      <c r="B42" s="122" t="s">
        <v>84</v>
      </c>
      <c r="C42" s="124" t="s">
        <v>174</v>
      </c>
      <c r="D42" s="125">
        <v>308</v>
      </c>
      <c r="E42" s="125">
        <v>370</v>
      </c>
      <c r="F42" s="125">
        <v>346</v>
      </c>
      <c r="G42" s="125">
        <v>412</v>
      </c>
      <c r="H42" s="125">
        <v>2614</v>
      </c>
      <c r="I42" s="125">
        <v>-91</v>
      </c>
      <c r="J42" s="125">
        <v>-1625</v>
      </c>
      <c r="K42" s="125">
        <v>5200</v>
      </c>
      <c r="L42" s="125">
        <v>500</v>
      </c>
      <c r="M42" s="125">
        <v>22798</v>
      </c>
      <c r="N42" s="125">
        <v>13755</v>
      </c>
      <c r="O42" s="125">
        <v>40717</v>
      </c>
      <c r="P42" s="125">
        <v>55861</v>
      </c>
      <c r="Q42" s="125">
        <v>36994</v>
      </c>
    </row>
    <row r="43" spans="2:17" ht="19.5" customHeight="1">
      <c r="B43" s="122" t="s">
        <v>85</v>
      </c>
      <c r="C43" s="108" t="s">
        <v>164</v>
      </c>
      <c r="D43" s="107">
        <f>D44+D45</f>
        <v>96206</v>
      </c>
      <c r="E43" s="107">
        <f aca="true" t="shared" si="11" ref="E43:N43">E44+E45</f>
        <v>112178</v>
      </c>
      <c r="F43" s="107">
        <f t="shared" si="11"/>
        <v>134687</v>
      </c>
      <c r="G43" s="107">
        <f t="shared" si="11"/>
        <v>112157</v>
      </c>
      <c r="H43" s="107">
        <f t="shared" si="11"/>
        <v>152822</v>
      </c>
      <c r="I43" s="107">
        <f t="shared" si="11"/>
        <v>179505</v>
      </c>
      <c r="J43" s="107">
        <f t="shared" si="11"/>
        <v>147963</v>
      </c>
      <c r="K43" s="107">
        <f>K44+K45</f>
        <v>-19726</v>
      </c>
      <c r="L43" s="107">
        <f t="shared" si="11"/>
        <v>128213</v>
      </c>
      <c r="M43" s="107">
        <f t="shared" si="11"/>
        <v>152110</v>
      </c>
      <c r="N43" s="107">
        <f t="shared" si="11"/>
        <v>177065</v>
      </c>
      <c r="O43" s="107">
        <f>O44+O45</f>
        <v>278229</v>
      </c>
      <c r="P43" s="107">
        <f>P44+P45</f>
        <v>559335</v>
      </c>
      <c r="Q43" s="107">
        <f>Q44+Q45</f>
        <v>513131</v>
      </c>
    </row>
    <row r="44" spans="2:17" ht="19.5" customHeight="1">
      <c r="B44" s="122" t="s">
        <v>86</v>
      </c>
      <c r="C44" s="124" t="s">
        <v>175</v>
      </c>
      <c r="D44" s="125">
        <v>37032</v>
      </c>
      <c r="E44" s="125">
        <v>67414</v>
      </c>
      <c r="F44" s="125">
        <v>72855</v>
      </c>
      <c r="G44" s="125">
        <v>40076</v>
      </c>
      <c r="H44" s="125">
        <v>87532</v>
      </c>
      <c r="I44" s="125">
        <v>85176</v>
      </c>
      <c r="J44" s="125">
        <v>90124</v>
      </c>
      <c r="K44" s="125">
        <v>-180131</v>
      </c>
      <c r="L44" s="125">
        <v>-41601</v>
      </c>
      <c r="M44" s="125">
        <v>238948</v>
      </c>
      <c r="N44" s="125">
        <v>163502</v>
      </c>
      <c r="O44" s="125">
        <v>171279</v>
      </c>
      <c r="P44" s="125">
        <v>526698</v>
      </c>
      <c r="Q44" s="125">
        <v>274829</v>
      </c>
    </row>
    <row r="45" spans="2:17" ht="19.5" customHeight="1">
      <c r="B45" s="122" t="s">
        <v>87</v>
      </c>
      <c r="C45" s="124" t="s">
        <v>176</v>
      </c>
      <c r="D45" s="125">
        <f>25065+34109</f>
        <v>59174</v>
      </c>
      <c r="E45" s="125">
        <f>2690+42074</f>
        <v>44764</v>
      </c>
      <c r="F45" s="125">
        <f>58889+2943</f>
        <v>61832</v>
      </c>
      <c r="G45" s="125">
        <f>-4025+76106</f>
        <v>72081</v>
      </c>
      <c r="H45" s="125">
        <v>65290</v>
      </c>
      <c r="I45" s="125">
        <f>91403+2926</f>
        <v>94329</v>
      </c>
      <c r="J45" s="125">
        <f>36359+21480</f>
        <v>57839</v>
      </c>
      <c r="K45" s="125">
        <f>73336+87069</f>
        <v>160405</v>
      </c>
      <c r="L45" s="125">
        <f>109012+60802</f>
        <v>169814</v>
      </c>
      <c r="M45" s="125">
        <v>-86838</v>
      </c>
      <c r="N45" s="125">
        <v>13563</v>
      </c>
      <c r="O45" s="125">
        <v>106950</v>
      </c>
      <c r="P45" s="125">
        <v>32637</v>
      </c>
      <c r="Q45" s="125">
        <v>238302</v>
      </c>
    </row>
    <row r="46" spans="2:17" ht="19.5" customHeight="1">
      <c r="B46" s="122" t="s">
        <v>92</v>
      </c>
      <c r="C46" s="108" t="s">
        <v>165</v>
      </c>
      <c r="D46" s="107">
        <f>D47+D48</f>
        <v>39830</v>
      </c>
      <c r="E46" s="107">
        <f aca="true" t="shared" si="12" ref="E46:N46">E47+E48</f>
        <v>42297</v>
      </c>
      <c r="F46" s="107">
        <f t="shared" si="12"/>
        <v>49083</v>
      </c>
      <c r="G46" s="107">
        <f t="shared" si="12"/>
        <v>52018</v>
      </c>
      <c r="H46" s="107">
        <f t="shared" si="12"/>
        <v>96713</v>
      </c>
      <c r="I46" s="107">
        <f t="shared" si="12"/>
        <v>41837</v>
      </c>
      <c r="J46" s="107">
        <f t="shared" si="12"/>
        <v>76239</v>
      </c>
      <c r="K46" s="107">
        <f>K47+K48</f>
        <v>-17025</v>
      </c>
      <c r="L46" s="107">
        <f t="shared" si="12"/>
        <v>18750</v>
      </c>
      <c r="M46" s="107">
        <f t="shared" si="12"/>
        <v>75640</v>
      </c>
      <c r="N46" s="107">
        <f t="shared" si="12"/>
        <v>51333</v>
      </c>
      <c r="O46" s="107">
        <f>O47+O48</f>
        <v>86420</v>
      </c>
      <c r="P46" s="107">
        <f>P47+P48</f>
        <v>141019</v>
      </c>
      <c r="Q46" s="107">
        <f>Q47+Q48</f>
        <v>237374</v>
      </c>
    </row>
    <row r="47" spans="2:17" ht="19.5" customHeight="1">
      <c r="B47" s="122" t="s">
        <v>93</v>
      </c>
      <c r="C47" s="124" t="s">
        <v>175</v>
      </c>
      <c r="D47" s="125"/>
      <c r="E47" s="125"/>
      <c r="F47" s="125"/>
      <c r="G47" s="125"/>
      <c r="H47" s="125"/>
      <c r="I47" s="125"/>
      <c r="J47" s="125"/>
      <c r="K47" s="125"/>
      <c r="L47" s="125"/>
      <c r="M47" s="125">
        <v>27561</v>
      </c>
      <c r="N47" s="125">
        <v>3739</v>
      </c>
      <c r="O47" s="125">
        <v>4707</v>
      </c>
      <c r="P47" s="125">
        <v>29984</v>
      </c>
      <c r="Q47" s="125">
        <v>82518</v>
      </c>
    </row>
    <row r="48" spans="2:17" ht="19.5" customHeight="1">
      <c r="B48" s="122" t="s">
        <v>94</v>
      </c>
      <c r="C48" s="124" t="s">
        <v>176</v>
      </c>
      <c r="D48" s="125">
        <v>39830</v>
      </c>
      <c r="E48" s="125">
        <v>42297</v>
      </c>
      <c r="F48" s="125">
        <v>49083</v>
      </c>
      <c r="G48" s="125">
        <v>52018</v>
      </c>
      <c r="H48" s="125">
        <v>96713</v>
      </c>
      <c r="I48" s="125">
        <v>41837</v>
      </c>
      <c r="J48" s="125">
        <v>76239</v>
      </c>
      <c r="K48" s="125">
        <v>-17025</v>
      </c>
      <c r="L48" s="125">
        <v>18750</v>
      </c>
      <c r="M48" s="125">
        <v>48079</v>
      </c>
      <c r="N48" s="125">
        <v>47594</v>
      </c>
      <c r="O48" s="125">
        <v>81713</v>
      </c>
      <c r="P48" s="125">
        <v>111035</v>
      </c>
      <c r="Q48" s="125">
        <v>154856</v>
      </c>
    </row>
    <row r="49" spans="2:17" ht="19.5" customHeight="1">
      <c r="B49" s="122" t="s">
        <v>95</v>
      </c>
      <c r="C49" s="108" t="s">
        <v>166</v>
      </c>
      <c r="D49" s="107"/>
      <c r="E49" s="107"/>
      <c r="F49" s="107"/>
      <c r="G49" s="107"/>
      <c r="H49" s="107"/>
      <c r="I49" s="107"/>
      <c r="J49" s="107"/>
      <c r="K49" s="107"/>
      <c r="L49" s="107"/>
      <c r="M49" s="107">
        <v>0</v>
      </c>
      <c r="N49" s="107">
        <v>0</v>
      </c>
      <c r="O49" s="107">
        <v>0</v>
      </c>
      <c r="P49" s="107">
        <v>0</v>
      </c>
      <c r="Q49" s="107">
        <v>0</v>
      </c>
    </row>
    <row r="50" spans="1:17" s="82" customFormat="1" ht="19.5" customHeight="1">
      <c r="A50" s="93"/>
      <c r="B50" s="122" t="s">
        <v>96</v>
      </c>
      <c r="C50" s="108" t="s">
        <v>167</v>
      </c>
      <c r="D50" s="107"/>
      <c r="E50" s="107"/>
      <c r="F50" s="107"/>
      <c r="G50" s="107"/>
      <c r="H50" s="107"/>
      <c r="I50" s="107"/>
      <c r="J50" s="107"/>
      <c r="K50" s="107"/>
      <c r="L50" s="107"/>
      <c r="M50" s="107">
        <v>0</v>
      </c>
      <c r="N50" s="107">
        <v>0</v>
      </c>
      <c r="O50" s="107">
        <v>0</v>
      </c>
      <c r="P50" s="107">
        <v>0</v>
      </c>
      <c r="Q50" s="107">
        <v>0</v>
      </c>
    </row>
    <row r="51" spans="2:17" ht="20.25" customHeight="1">
      <c r="B51" s="122" t="s">
        <v>97</v>
      </c>
      <c r="C51" s="108" t="s">
        <v>135</v>
      </c>
      <c r="D51" s="107"/>
      <c r="E51" s="107"/>
      <c r="F51" s="107"/>
      <c r="G51" s="107"/>
      <c r="H51" s="107"/>
      <c r="I51" s="107"/>
      <c r="J51" s="107"/>
      <c r="K51" s="107"/>
      <c r="L51" s="107"/>
      <c r="M51" s="107">
        <v>0</v>
      </c>
      <c r="N51" s="107">
        <v>0</v>
      </c>
      <c r="O51" s="107">
        <v>0</v>
      </c>
      <c r="P51" s="107">
        <v>0</v>
      </c>
      <c r="Q51" s="107">
        <v>0</v>
      </c>
    </row>
    <row r="52" spans="2:17" ht="19.5" customHeight="1">
      <c r="B52" s="122" t="s">
        <v>109</v>
      </c>
      <c r="C52" s="108" t="s">
        <v>168</v>
      </c>
      <c r="D52" s="107">
        <f>D53+D54</f>
        <v>-1183</v>
      </c>
      <c r="E52" s="107">
        <f aca="true" t="shared" si="13" ref="E52:N52">E53+E54</f>
        <v>4610</v>
      </c>
      <c r="F52" s="107">
        <f t="shared" si="13"/>
        <v>-2822</v>
      </c>
      <c r="G52" s="107">
        <f t="shared" si="13"/>
        <v>878</v>
      </c>
      <c r="H52" s="107">
        <f t="shared" si="13"/>
        <v>27181</v>
      </c>
      <c r="I52" s="107">
        <f t="shared" si="13"/>
        <v>16650</v>
      </c>
      <c r="J52" s="107">
        <f t="shared" si="13"/>
        <v>-23456</v>
      </c>
      <c r="K52" s="107">
        <f>K53+K54</f>
        <v>65224</v>
      </c>
      <c r="L52" s="107">
        <f t="shared" si="13"/>
        <v>37934</v>
      </c>
      <c r="M52" s="107">
        <f t="shared" si="13"/>
        <v>0</v>
      </c>
      <c r="N52" s="107">
        <f t="shared" si="13"/>
        <v>349</v>
      </c>
      <c r="O52" s="107">
        <f>O53+O54</f>
        <v>361</v>
      </c>
      <c r="P52" s="107">
        <f>P53+P54</f>
        <v>2331</v>
      </c>
      <c r="Q52" s="107">
        <f>Q53+Q54</f>
        <v>-573</v>
      </c>
    </row>
    <row r="53" spans="1:17" s="82" customFormat="1" ht="19.5" customHeight="1">
      <c r="A53" s="93"/>
      <c r="B53" s="122" t="s">
        <v>112</v>
      </c>
      <c r="C53" s="124" t="s">
        <v>177</v>
      </c>
      <c r="D53" s="125"/>
      <c r="E53" s="125"/>
      <c r="F53" s="125"/>
      <c r="G53" s="125"/>
      <c r="H53" s="125"/>
      <c r="I53" s="125"/>
      <c r="J53" s="125"/>
      <c r="K53" s="125"/>
      <c r="L53" s="125"/>
      <c r="M53" s="125">
        <v>0</v>
      </c>
      <c r="N53" s="125">
        <v>0</v>
      </c>
      <c r="O53" s="125">
        <v>0</v>
      </c>
      <c r="P53" s="125">
        <v>1079</v>
      </c>
      <c r="Q53" s="125">
        <v>962</v>
      </c>
    </row>
    <row r="54" spans="2:17" ht="19.5" customHeight="1">
      <c r="B54" s="122" t="s">
        <v>113</v>
      </c>
      <c r="C54" s="124" t="s">
        <v>117</v>
      </c>
      <c r="D54" s="125">
        <v>-1183</v>
      </c>
      <c r="E54" s="125">
        <v>4610</v>
      </c>
      <c r="F54" s="125">
        <v>-2822</v>
      </c>
      <c r="G54" s="125">
        <v>878</v>
      </c>
      <c r="H54" s="125">
        <v>27181</v>
      </c>
      <c r="I54" s="125">
        <v>16650</v>
      </c>
      <c r="J54" s="125">
        <v>-23456</v>
      </c>
      <c r="K54" s="125">
        <v>65224</v>
      </c>
      <c r="L54" s="125">
        <v>37934</v>
      </c>
      <c r="M54" s="125">
        <v>0</v>
      </c>
      <c r="N54" s="125">
        <v>349</v>
      </c>
      <c r="O54" s="125">
        <v>361</v>
      </c>
      <c r="P54" s="125">
        <v>1252</v>
      </c>
      <c r="Q54" s="125">
        <v>-1535</v>
      </c>
    </row>
    <row r="55" spans="2:17" ht="19.5" customHeight="1">
      <c r="B55" s="122" t="s">
        <v>115</v>
      </c>
      <c r="C55" s="110" t="s">
        <v>119</v>
      </c>
      <c r="D55" s="111">
        <f>D9-D18</f>
        <v>6904</v>
      </c>
      <c r="E55" s="111">
        <f aca="true" t="shared" si="14" ref="E55:N55">E9-E18</f>
        <v>-4042</v>
      </c>
      <c r="F55" s="111">
        <f t="shared" si="14"/>
        <v>-779</v>
      </c>
      <c r="G55" s="111">
        <f t="shared" si="14"/>
        <v>15036</v>
      </c>
      <c r="H55" s="111">
        <f t="shared" si="14"/>
        <v>-70349</v>
      </c>
      <c r="I55" s="111">
        <f t="shared" si="14"/>
        <v>189</v>
      </c>
      <c r="J55" s="111">
        <f t="shared" si="14"/>
        <v>9526</v>
      </c>
      <c r="K55" s="111">
        <f>K9-K18</f>
        <v>30045</v>
      </c>
      <c r="L55" s="111">
        <f t="shared" si="14"/>
        <v>29000</v>
      </c>
      <c r="M55" s="111">
        <f t="shared" si="14"/>
        <v>152844</v>
      </c>
      <c r="N55" s="111">
        <f t="shared" si="14"/>
        <v>104224</v>
      </c>
      <c r="O55" s="111">
        <f>O9-O18</f>
        <v>330248</v>
      </c>
      <c r="P55" s="111">
        <f>P9-P18</f>
        <v>768399</v>
      </c>
      <c r="Q55" s="111">
        <f>Q9-Q18</f>
        <v>449397</v>
      </c>
    </row>
    <row r="56" spans="5:12" ht="19.5" customHeight="1">
      <c r="E56" s="87"/>
      <c r="I56" s="85"/>
      <c r="L56" s="50"/>
    </row>
    <row r="57" ht="19.5" customHeight="1">
      <c r="L57" s="49"/>
    </row>
    <row r="58" ht="19.5" customHeight="1">
      <c r="L58" s="50"/>
    </row>
    <row r="59" ht="19.5" customHeight="1">
      <c r="L59" s="88"/>
    </row>
    <row r="65" ht="19.5" customHeight="1">
      <c r="C65" s="67"/>
    </row>
  </sheetData>
  <sheetProtection/>
  <printOptions/>
  <pageMargins left="0.25" right="0.3" top="0.61" bottom="0.75" header="0.3" footer="0.3"/>
  <pageSetup horizontalDpi="600" verticalDpi="600" orientation="landscape" scale="55" r:id="rId1"/>
</worksheet>
</file>

<file path=xl/worksheets/sheet17.xml><?xml version="1.0" encoding="utf-8"?>
<worksheet xmlns="http://schemas.openxmlformats.org/spreadsheetml/2006/main" xmlns:r="http://schemas.openxmlformats.org/officeDocument/2006/relationships">
  <sheetPr>
    <pageSetUpPr fitToPage="1"/>
  </sheetPr>
  <dimension ref="A1:AB52"/>
  <sheetViews>
    <sheetView showGridLines="0" zoomScalePageLayoutView="0" workbookViewId="0" topLeftCell="A1">
      <pane xSplit="1" ySplit="4" topLeftCell="K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1.8515625" style="127" customWidth="1"/>
    <col min="2" max="2" width="6.8515625" style="140" bestFit="1" customWidth="1"/>
    <col min="3" max="5" width="6.8515625" style="153" bestFit="1" customWidth="1"/>
    <col min="6" max="6" width="7.28125" style="153" bestFit="1" customWidth="1"/>
    <col min="7" max="7" width="8.57421875" style="140" bestFit="1" customWidth="1"/>
    <col min="8" max="11" width="6.8515625" style="153" bestFit="1" customWidth="1"/>
    <col min="12" max="14" width="6.8515625" style="148" bestFit="1" customWidth="1"/>
    <col min="15" max="18" width="7.8515625" style="148" bestFit="1" customWidth="1"/>
    <col min="19" max="19" width="8.57421875" style="148" bestFit="1" customWidth="1"/>
    <col min="20" max="21" width="7.8515625" style="148" bestFit="1" customWidth="1"/>
    <col min="22" max="25" width="7.8515625" style="127" bestFit="1" customWidth="1"/>
    <col min="26" max="28" width="8.57421875" style="127" bestFit="1" customWidth="1"/>
    <col min="29" max="16384" width="9.140625" style="127" customWidth="1"/>
  </cols>
  <sheetData>
    <row r="1" spans="1:21" ht="15">
      <c r="A1" s="177" t="s">
        <v>241</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28" ht="13.5">
      <c r="A5" s="133" t="s">
        <v>232</v>
      </c>
      <c r="B5" s="134">
        <v>166825</v>
      </c>
      <c r="C5" s="134">
        <v>182579</v>
      </c>
      <c r="D5" s="134">
        <v>237014</v>
      </c>
      <c r="E5" s="134">
        <v>318822</v>
      </c>
      <c r="F5" s="134">
        <v>-20164</v>
      </c>
      <c r="G5" s="134">
        <v>262867</v>
      </c>
      <c r="H5" s="134">
        <v>105534</v>
      </c>
      <c r="I5" s="134">
        <v>280215</v>
      </c>
      <c r="J5" s="134">
        <v>178657</v>
      </c>
      <c r="K5" s="134">
        <v>88327</v>
      </c>
      <c r="L5" s="134">
        <v>185875</v>
      </c>
      <c r="M5" s="134">
        <v>-30981</v>
      </c>
      <c r="N5" s="134">
        <v>41811</v>
      </c>
      <c r="O5" s="134">
        <v>-71732</v>
      </c>
      <c r="P5" s="134">
        <v>-81472</v>
      </c>
      <c r="Q5" s="134">
        <v>504808</v>
      </c>
      <c r="R5" s="134">
        <v>573141</v>
      </c>
      <c r="S5" s="134">
        <v>444754</v>
      </c>
      <c r="T5" s="134">
        <v>713171</v>
      </c>
      <c r="U5" s="134">
        <v>143985</v>
      </c>
      <c r="V5" s="134">
        <v>490869</v>
      </c>
      <c r="W5" s="134">
        <v>891530.0899999999</v>
      </c>
      <c r="X5" s="134">
        <v>1725616</v>
      </c>
      <c r="Y5" s="134">
        <v>1667681.711373547</v>
      </c>
      <c r="Z5" s="134">
        <v>1678827.8395699877</v>
      </c>
      <c r="AA5" s="134">
        <v>-582787.0886486918</v>
      </c>
      <c r="AB5" s="134">
        <v>576708.3755837893</v>
      </c>
    </row>
    <row r="6" spans="1:28" ht="13.5">
      <c r="A6" s="164" t="s">
        <v>180</v>
      </c>
      <c r="B6" s="126">
        <v>118168</v>
      </c>
      <c r="C6" s="126">
        <v>220475</v>
      </c>
      <c r="D6" s="126">
        <v>252302</v>
      </c>
      <c r="E6" s="126">
        <v>365472</v>
      </c>
      <c r="F6" s="126">
        <v>283930</v>
      </c>
      <c r="G6" s="126">
        <v>379449</v>
      </c>
      <c r="H6" s="126">
        <v>677813</v>
      </c>
      <c r="I6" s="126">
        <v>763810</v>
      </c>
      <c r="J6" s="126">
        <v>695054</v>
      </c>
      <c r="K6" s="126">
        <v>430485</v>
      </c>
      <c r="L6" s="126">
        <v>598584</v>
      </c>
      <c r="M6" s="126">
        <v>637854</v>
      </c>
      <c r="N6" s="126">
        <v>790374</v>
      </c>
      <c r="O6" s="126">
        <v>943770</v>
      </c>
      <c r="P6" s="126">
        <v>946675</v>
      </c>
      <c r="Q6" s="126">
        <v>1418872</v>
      </c>
      <c r="R6" s="126">
        <v>1474849</v>
      </c>
      <c r="S6" s="126">
        <v>1853922</v>
      </c>
      <c r="T6" s="126">
        <v>2769443</v>
      </c>
      <c r="U6" s="126">
        <v>2330835</v>
      </c>
      <c r="V6" s="126">
        <v>3301613</v>
      </c>
      <c r="W6" s="126">
        <v>3694199.09</v>
      </c>
      <c r="X6" s="126">
        <v>3576148</v>
      </c>
      <c r="Y6" s="126">
        <v>4640736.789054927</v>
      </c>
      <c r="Z6" s="126">
        <v>5178263.156901677</v>
      </c>
      <c r="AA6" s="126">
        <v>3571582.726998722</v>
      </c>
      <c r="AB6" s="126">
        <v>6218908.89269754</v>
      </c>
    </row>
    <row r="7" spans="1:28" ht="13.5">
      <c r="A7" s="164" t="s">
        <v>181</v>
      </c>
      <c r="B7" s="126">
        <v>61146</v>
      </c>
      <c r="C7" s="126">
        <v>78645</v>
      </c>
      <c r="D7" s="126">
        <v>91094</v>
      </c>
      <c r="E7" s="126">
        <v>91160</v>
      </c>
      <c r="F7" s="126">
        <v>170698</v>
      </c>
      <c r="G7" s="126">
        <v>75474</v>
      </c>
      <c r="H7" s="126">
        <v>281781</v>
      </c>
      <c r="I7" s="126">
        <v>279025</v>
      </c>
      <c r="J7" s="126">
        <v>335189</v>
      </c>
      <c r="K7" s="126">
        <v>162690</v>
      </c>
      <c r="L7" s="126">
        <v>373683</v>
      </c>
      <c r="M7" s="126">
        <v>355088</v>
      </c>
      <c r="N7" s="126">
        <v>405982.279</v>
      </c>
      <c r="O7" s="126">
        <v>469503</v>
      </c>
      <c r="P7" s="126">
        <v>508814</v>
      </c>
      <c r="Q7" s="126">
        <v>588566</v>
      </c>
      <c r="R7" s="126">
        <v>641990</v>
      </c>
      <c r="S7" s="126">
        <v>718411</v>
      </c>
      <c r="T7" s="126">
        <v>718411</v>
      </c>
      <c r="U7" s="126">
        <v>989989</v>
      </c>
      <c r="V7" s="126">
        <v>0</v>
      </c>
      <c r="W7" s="126">
        <v>0</v>
      </c>
      <c r="X7" s="126">
        <v>0</v>
      </c>
      <c r="Y7" s="126">
        <v>0</v>
      </c>
      <c r="Z7" s="126">
        <v>0</v>
      </c>
      <c r="AA7" s="126">
        <v>0</v>
      </c>
      <c r="AB7" s="126">
        <v>0</v>
      </c>
    </row>
    <row r="8" spans="1:28" ht="13.5">
      <c r="A8" s="164" t="s">
        <v>231</v>
      </c>
      <c r="B8" s="126">
        <v>57022</v>
      </c>
      <c r="C8" s="126">
        <v>141830</v>
      </c>
      <c r="D8" s="126">
        <v>161208</v>
      </c>
      <c r="E8" s="126">
        <v>274312</v>
      </c>
      <c r="F8" s="126">
        <v>113232</v>
      </c>
      <c r="G8" s="126">
        <v>303975</v>
      </c>
      <c r="H8" s="126">
        <v>396032</v>
      </c>
      <c r="I8" s="126">
        <v>484785</v>
      </c>
      <c r="J8" s="126">
        <v>359865</v>
      </c>
      <c r="K8" s="126">
        <v>267795</v>
      </c>
      <c r="L8" s="126">
        <v>224901</v>
      </c>
      <c r="M8" s="126">
        <v>282766</v>
      </c>
      <c r="N8" s="126">
        <v>384391.721</v>
      </c>
      <c r="O8" s="126">
        <v>474267</v>
      </c>
      <c r="P8" s="126">
        <v>437861</v>
      </c>
      <c r="Q8" s="126">
        <v>830306</v>
      </c>
      <c r="R8" s="126">
        <v>832859</v>
      </c>
      <c r="S8" s="126">
        <v>1135511</v>
      </c>
      <c r="T8" s="126">
        <v>2051032</v>
      </c>
      <c r="U8" s="126">
        <v>1340846</v>
      </c>
      <c r="V8" s="126">
        <v>3301613</v>
      </c>
      <c r="W8" s="126">
        <v>3694199.09</v>
      </c>
      <c r="X8" s="126">
        <v>3576148</v>
      </c>
      <c r="Y8" s="126">
        <v>4640736.789054927</v>
      </c>
      <c r="Z8" s="126">
        <v>5178263.156901677</v>
      </c>
      <c r="AA8" s="126">
        <v>3571582.726998722</v>
      </c>
      <c r="AB8" s="126">
        <v>6218908.89269754</v>
      </c>
    </row>
    <row r="9" spans="1:28"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row>
    <row r="10" spans="1:28"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row>
    <row r="11" spans="1:28" ht="13.5">
      <c r="A11" s="136" t="s">
        <v>183</v>
      </c>
      <c r="B11" s="134">
        <v>-48657</v>
      </c>
      <c r="C11" s="134">
        <v>37896</v>
      </c>
      <c r="D11" s="134">
        <v>15288</v>
      </c>
      <c r="E11" s="134">
        <v>46650</v>
      </c>
      <c r="F11" s="134">
        <v>304094</v>
      </c>
      <c r="G11" s="134">
        <v>116582</v>
      </c>
      <c r="H11" s="134">
        <v>572279</v>
      </c>
      <c r="I11" s="134">
        <v>483595</v>
      </c>
      <c r="J11" s="134">
        <v>516397</v>
      </c>
      <c r="K11" s="134">
        <v>342158</v>
      </c>
      <c r="L11" s="134">
        <v>412709</v>
      </c>
      <c r="M11" s="134">
        <v>668835</v>
      </c>
      <c r="N11" s="134">
        <v>748563</v>
      </c>
      <c r="O11" s="134">
        <v>1015502</v>
      </c>
      <c r="P11" s="134">
        <v>1028147</v>
      </c>
      <c r="Q11" s="134">
        <v>914064</v>
      </c>
      <c r="R11" s="134">
        <v>901708</v>
      </c>
      <c r="S11" s="134">
        <v>1409168</v>
      </c>
      <c r="T11" s="134">
        <v>2056272</v>
      </c>
      <c r="U11" s="134">
        <v>2186850</v>
      </c>
      <c r="V11" s="134">
        <v>2810744</v>
      </c>
      <c r="W11" s="134">
        <v>2802669</v>
      </c>
      <c r="X11" s="134">
        <v>1850532</v>
      </c>
      <c r="Y11" s="134">
        <v>2973055.0776813803</v>
      </c>
      <c r="Z11" s="134">
        <v>3499435.3173316894</v>
      </c>
      <c r="AA11" s="134">
        <v>4154369.815647414</v>
      </c>
      <c r="AB11" s="134">
        <v>5642200.517113751</v>
      </c>
    </row>
    <row r="12" spans="1:28" ht="13.5">
      <c r="A12" s="164" t="s">
        <v>184</v>
      </c>
      <c r="B12" s="126">
        <v>-66240</v>
      </c>
      <c r="C12" s="126">
        <v>36840</v>
      </c>
      <c r="D12" s="126">
        <v>24772</v>
      </c>
      <c r="E12" s="126">
        <v>-32088</v>
      </c>
      <c r="F12" s="126">
        <v>277482</v>
      </c>
      <c r="G12" s="126">
        <v>101308</v>
      </c>
      <c r="H12" s="126">
        <v>542549</v>
      </c>
      <c r="I12" s="126">
        <v>439146</v>
      </c>
      <c r="J12" s="126">
        <v>482844</v>
      </c>
      <c r="K12" s="126">
        <v>315768</v>
      </c>
      <c r="L12" s="126">
        <v>404846</v>
      </c>
      <c r="M12" s="126">
        <v>645342</v>
      </c>
      <c r="N12" s="126">
        <v>712231</v>
      </c>
      <c r="O12" s="126">
        <v>1062357</v>
      </c>
      <c r="P12" s="126">
        <v>853593</v>
      </c>
      <c r="Q12" s="126">
        <v>726651</v>
      </c>
      <c r="R12" s="126">
        <v>967373</v>
      </c>
      <c r="S12" s="126">
        <v>1118838</v>
      </c>
      <c r="T12" s="126">
        <v>1931141</v>
      </c>
      <c r="U12" s="126">
        <v>1952599</v>
      </c>
      <c r="V12" s="126">
        <v>2546136</v>
      </c>
      <c r="W12" s="126">
        <v>2750654</v>
      </c>
      <c r="X12" s="126">
        <v>2573615</v>
      </c>
      <c r="Y12" s="126">
        <v>3005268.7243813802</v>
      </c>
      <c r="Z12" s="126">
        <v>3521564.1627799897</v>
      </c>
      <c r="AA12" s="126">
        <v>3674038.561394614</v>
      </c>
      <c r="AB12" s="126">
        <v>5121015.063241051</v>
      </c>
    </row>
    <row r="13" spans="1:28" ht="13.5">
      <c r="A13" s="164" t="s">
        <v>185</v>
      </c>
      <c r="B13" s="126">
        <v>17583</v>
      </c>
      <c r="C13" s="126">
        <v>1056</v>
      </c>
      <c r="D13" s="126">
        <v>-9484</v>
      </c>
      <c r="E13" s="126">
        <v>78738</v>
      </c>
      <c r="F13" s="126">
        <v>26612</v>
      </c>
      <c r="G13" s="126">
        <v>15274</v>
      </c>
      <c r="H13" s="126">
        <v>29730</v>
      </c>
      <c r="I13" s="126">
        <v>44449</v>
      </c>
      <c r="J13" s="126">
        <v>33553</v>
      </c>
      <c r="K13" s="126">
        <v>26390</v>
      </c>
      <c r="L13" s="126">
        <v>7863</v>
      </c>
      <c r="M13" s="126">
        <v>23493</v>
      </c>
      <c r="N13" s="126">
        <v>36332</v>
      </c>
      <c r="O13" s="126">
        <v>-46855</v>
      </c>
      <c r="P13" s="126">
        <v>174554</v>
      </c>
      <c r="Q13" s="126">
        <v>187413</v>
      </c>
      <c r="R13" s="126">
        <v>-65665</v>
      </c>
      <c r="S13" s="126">
        <v>290330</v>
      </c>
      <c r="T13" s="126">
        <v>125131</v>
      </c>
      <c r="U13" s="126">
        <v>234251</v>
      </c>
      <c r="V13" s="126">
        <v>264608</v>
      </c>
      <c r="W13" s="126">
        <v>52015</v>
      </c>
      <c r="X13" s="126">
        <v>-723083</v>
      </c>
      <c r="Y13" s="126">
        <v>-32213.64670000004</v>
      </c>
      <c r="Z13" s="126">
        <v>-22128.84544830001</v>
      </c>
      <c r="AA13" s="126">
        <v>480331.2542527999</v>
      </c>
      <c r="AB13" s="126">
        <v>521185.4538727</v>
      </c>
    </row>
    <row r="14" spans="1:28" s="136" customFormat="1" ht="12.75">
      <c r="A14" s="137" t="s">
        <v>207</v>
      </c>
      <c r="B14" s="134">
        <v>178371</v>
      </c>
      <c r="C14" s="134">
        <v>141250</v>
      </c>
      <c r="D14" s="134">
        <v>164770</v>
      </c>
      <c r="E14" s="134">
        <v>270863</v>
      </c>
      <c r="F14" s="134">
        <v>127459</v>
      </c>
      <c r="G14" s="134">
        <v>195241</v>
      </c>
      <c r="H14" s="134">
        <v>67511</v>
      </c>
      <c r="I14" s="134">
        <v>291152</v>
      </c>
      <c r="J14" s="134">
        <v>108872</v>
      </c>
      <c r="K14" s="134">
        <v>46270</v>
      </c>
      <c r="L14" s="134">
        <v>195020.41494</v>
      </c>
      <c r="M14" s="134">
        <v>62654.13069683086</v>
      </c>
      <c r="N14" s="134">
        <v>130037.73800000007</v>
      </c>
      <c r="O14" s="134">
        <v>271621.763748</v>
      </c>
      <c r="P14" s="134">
        <v>692007.144374</v>
      </c>
      <c r="Q14" s="134">
        <v>934685.5076322</v>
      </c>
      <c r="R14" s="134">
        <v>1440273.263232</v>
      </c>
      <c r="S14" s="134">
        <v>1605796.6529449774</v>
      </c>
      <c r="T14" s="134">
        <v>1610136.5317909997</v>
      </c>
      <c r="U14" s="134">
        <v>726237.6777069996</v>
      </c>
      <c r="V14" s="134">
        <v>1108302.446535</v>
      </c>
      <c r="W14" s="134">
        <v>1218257.076085176</v>
      </c>
      <c r="X14" s="134">
        <v>1470488.242875344</v>
      </c>
      <c r="Y14" s="134">
        <v>1334102.1566963983</v>
      </c>
      <c r="Z14" s="134">
        <v>6173590.269068264</v>
      </c>
      <c r="AA14" s="134">
        <v>2626868.209774061</v>
      </c>
      <c r="AB14" s="134">
        <v>2103835.8768673614</v>
      </c>
    </row>
    <row r="15" spans="1:28" ht="13.5">
      <c r="A15" s="137" t="s">
        <v>209</v>
      </c>
      <c r="B15" s="138">
        <v>187154</v>
      </c>
      <c r="C15" s="138">
        <v>156595</v>
      </c>
      <c r="D15" s="138">
        <v>178739</v>
      </c>
      <c r="E15" s="138">
        <v>265133</v>
      </c>
      <c r="F15" s="138">
        <v>132874</v>
      </c>
      <c r="G15" s="138">
        <v>200244</v>
      </c>
      <c r="H15" s="138">
        <v>141543</v>
      </c>
      <c r="I15" s="138">
        <v>234050</v>
      </c>
      <c r="J15" s="138">
        <v>243983</v>
      </c>
      <c r="K15" s="138">
        <v>96078</v>
      </c>
      <c r="L15" s="138">
        <v>332621.37532</v>
      </c>
      <c r="M15" s="138">
        <v>569826.7474768308</v>
      </c>
      <c r="N15" s="138">
        <v>464579.42100000003</v>
      </c>
      <c r="O15" s="138">
        <v>481210.862748</v>
      </c>
      <c r="P15" s="138">
        <v>668750.273374</v>
      </c>
      <c r="Q15" s="138">
        <v>927066.9622884</v>
      </c>
      <c r="R15" s="138">
        <v>1125928.98715</v>
      </c>
      <c r="S15" s="138">
        <v>1665282.5537685463</v>
      </c>
      <c r="T15" s="138">
        <v>1614993.1647589996</v>
      </c>
      <c r="U15" s="138">
        <v>950096.2516849996</v>
      </c>
      <c r="V15" s="138">
        <v>1063869.3913460001</v>
      </c>
      <c r="W15" s="138">
        <v>1921071.8439999402</v>
      </c>
      <c r="X15" s="138">
        <v>1942196.654836914</v>
      </c>
      <c r="Y15" s="138">
        <v>1862847.786568053</v>
      </c>
      <c r="Z15" s="138">
        <v>6464640.620795014</v>
      </c>
      <c r="AA15" s="138">
        <v>2787170.426420271</v>
      </c>
      <c r="AB15" s="138">
        <v>2309195.5396570456</v>
      </c>
    </row>
    <row r="16" spans="1:28"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s="136" customFormat="1" ht="13.5">
      <c r="A17" s="165" t="s">
        <v>187</v>
      </c>
      <c r="B17" s="141">
        <v>116231</v>
      </c>
      <c r="C17" s="141">
        <v>105536</v>
      </c>
      <c r="D17" s="141">
        <v>130705</v>
      </c>
      <c r="E17" s="141">
        <v>170720</v>
      </c>
      <c r="F17" s="141">
        <v>58477</v>
      </c>
      <c r="G17" s="141">
        <v>100780</v>
      </c>
      <c r="H17" s="141">
        <v>125122</v>
      </c>
      <c r="I17" s="141">
        <v>154492</v>
      </c>
      <c r="J17" s="141">
        <v>234572</v>
      </c>
      <c r="K17" s="141">
        <v>122960</v>
      </c>
      <c r="L17" s="141">
        <v>313754.77246</v>
      </c>
      <c r="M17" s="141">
        <v>317940.15845999995</v>
      </c>
      <c r="N17" s="141">
        <v>428162.21900000004</v>
      </c>
      <c r="O17" s="141">
        <v>357293.588748</v>
      </c>
      <c r="P17" s="141">
        <v>495286.76437399996</v>
      </c>
      <c r="Q17" s="141">
        <v>450575.1897804</v>
      </c>
      <c r="R17" s="141">
        <v>617691.137814</v>
      </c>
      <c r="S17" s="141">
        <v>724950.8662006576</v>
      </c>
      <c r="T17" s="141">
        <v>1015423.8567109997</v>
      </c>
      <c r="U17" s="141">
        <v>796541.0036849999</v>
      </c>
      <c r="V17" s="141">
        <v>1010070.0543460001</v>
      </c>
      <c r="W17" s="141">
        <v>1760368.9289389402</v>
      </c>
      <c r="X17" s="141">
        <v>1378378.0745590006</v>
      </c>
      <c r="Y17" s="141">
        <v>1286476.921568771</v>
      </c>
      <c r="Z17" s="141">
        <v>1430971.568605804</v>
      </c>
      <c r="AA17" s="141">
        <v>2329528.797965229</v>
      </c>
      <c r="AB17" s="141">
        <v>1909470.3893845996</v>
      </c>
    </row>
    <row r="18" spans="1:28" s="136" customFormat="1" ht="13.5">
      <c r="A18" s="139" t="s">
        <v>193</v>
      </c>
      <c r="B18" s="140">
        <v>21674</v>
      </c>
      <c r="C18" s="140">
        <v>24797</v>
      </c>
      <c r="D18" s="140">
        <v>11218</v>
      </c>
      <c r="E18" s="140">
        <v>25754</v>
      </c>
      <c r="F18" s="140">
        <v>16395</v>
      </c>
      <c r="G18" s="140">
        <v>48600</v>
      </c>
      <c r="H18" s="140">
        <v>28901</v>
      </c>
      <c r="I18" s="140">
        <v>66070</v>
      </c>
      <c r="J18" s="140">
        <v>49351</v>
      </c>
      <c r="K18" s="140">
        <v>32529</v>
      </c>
      <c r="L18" s="140">
        <v>93105</v>
      </c>
      <c r="M18" s="140">
        <v>61955</v>
      </c>
      <c r="N18" s="140">
        <v>92732</v>
      </c>
      <c r="O18" s="140">
        <v>137484</v>
      </c>
      <c r="P18" s="140">
        <v>167691</v>
      </c>
      <c r="Q18" s="140">
        <v>141123</v>
      </c>
      <c r="R18" s="140">
        <v>207295.029</v>
      </c>
      <c r="S18" s="140">
        <v>171760</v>
      </c>
      <c r="T18" s="140">
        <v>274115</v>
      </c>
      <c r="U18" s="140">
        <v>253624</v>
      </c>
      <c r="V18" s="140">
        <v>384000</v>
      </c>
      <c r="W18" s="140">
        <v>771055.0384899401</v>
      </c>
      <c r="X18" s="140">
        <v>583719.1669986006</v>
      </c>
      <c r="Y18" s="140">
        <v>420556.77388952096</v>
      </c>
      <c r="Z18" s="140">
        <v>561174.1102920038</v>
      </c>
      <c r="AA18" s="140">
        <v>1198361.023010529</v>
      </c>
      <c r="AB18" s="140">
        <v>771950.86136426</v>
      </c>
    </row>
    <row r="19" spans="1:28" s="136" customFormat="1" ht="13.5">
      <c r="A19" s="139" t="s">
        <v>194</v>
      </c>
      <c r="B19" s="140">
        <v>92984</v>
      </c>
      <c r="C19" s="140">
        <v>79056</v>
      </c>
      <c r="D19" s="140">
        <v>115560</v>
      </c>
      <c r="E19" s="140">
        <v>141777</v>
      </c>
      <c r="F19" s="140">
        <v>35583</v>
      </c>
      <c r="G19" s="140">
        <v>42420</v>
      </c>
      <c r="H19" s="140">
        <v>95908</v>
      </c>
      <c r="I19" s="140">
        <v>80042</v>
      </c>
      <c r="J19" s="140">
        <v>182926</v>
      </c>
      <c r="K19" s="140">
        <v>86251</v>
      </c>
      <c r="L19" s="140">
        <v>112805.08799999999</v>
      </c>
      <c r="M19" s="140">
        <v>98816</v>
      </c>
      <c r="N19" s="140">
        <v>214304.59200000003</v>
      </c>
      <c r="O19" s="140">
        <v>49589.201423000006</v>
      </c>
      <c r="P19" s="140">
        <v>142999.92887499998</v>
      </c>
      <c r="Q19" s="140">
        <v>224875.71329800002</v>
      </c>
      <c r="R19" s="140">
        <v>243959.74984499995</v>
      </c>
      <c r="S19" s="140">
        <v>331292.5700499999</v>
      </c>
      <c r="T19" s="140">
        <v>535321.1800119998</v>
      </c>
      <c r="U19" s="140">
        <v>449421.56808099983</v>
      </c>
      <c r="V19" s="140">
        <v>407168.82800000004</v>
      </c>
      <c r="W19" s="140">
        <v>793938.9550000002</v>
      </c>
      <c r="X19" s="140">
        <v>599036.879</v>
      </c>
      <c r="Y19" s="140">
        <v>548048.5074576599</v>
      </c>
      <c r="Z19" s="140">
        <v>623423.332</v>
      </c>
      <c r="AA19" s="140">
        <v>663139.3934739999</v>
      </c>
      <c r="AB19" s="140">
        <v>1153338.4230000002</v>
      </c>
    </row>
    <row r="20" spans="1:28" s="136" customFormat="1" ht="13.5">
      <c r="A20" s="139" t="s">
        <v>195</v>
      </c>
      <c r="B20" s="140">
        <v>1573</v>
      </c>
      <c r="C20" s="140">
        <v>1683</v>
      </c>
      <c r="D20" s="140">
        <v>3927</v>
      </c>
      <c r="E20" s="140">
        <v>3189</v>
      </c>
      <c r="F20" s="140">
        <v>6499</v>
      </c>
      <c r="G20" s="140">
        <v>9760</v>
      </c>
      <c r="H20" s="140">
        <v>313</v>
      </c>
      <c r="I20" s="140">
        <v>8380</v>
      </c>
      <c r="J20" s="140">
        <v>2295</v>
      </c>
      <c r="K20" s="140">
        <v>4180</v>
      </c>
      <c r="L20" s="140">
        <v>107844.68446000002</v>
      </c>
      <c r="M20" s="140">
        <v>157169.15845999998</v>
      </c>
      <c r="N20" s="140">
        <v>121125.627</v>
      </c>
      <c r="O20" s="140">
        <v>170220.387325</v>
      </c>
      <c r="P20" s="140">
        <v>184595.83549899998</v>
      </c>
      <c r="Q20" s="140">
        <v>84576.4764824</v>
      </c>
      <c r="R20" s="140">
        <v>166436.358969</v>
      </c>
      <c r="S20" s="140">
        <v>221898.29615065764</v>
      </c>
      <c r="T20" s="140">
        <v>205987.67669899997</v>
      </c>
      <c r="U20" s="140">
        <v>93495.43560399997</v>
      </c>
      <c r="V20" s="140">
        <v>218901.22634600004</v>
      </c>
      <c r="W20" s="140">
        <v>195374.935449</v>
      </c>
      <c r="X20" s="140">
        <v>195622.0285604</v>
      </c>
      <c r="Y20" s="140">
        <v>317871.64022159</v>
      </c>
      <c r="Z20" s="140">
        <v>246374.1263137999</v>
      </c>
      <c r="AA20" s="140">
        <v>468028.3814807</v>
      </c>
      <c r="AB20" s="140">
        <v>-15818.894979660636</v>
      </c>
    </row>
    <row r="21" spans="1:28" s="136" customFormat="1" ht="13.5">
      <c r="A21" s="165" t="s">
        <v>233</v>
      </c>
      <c r="B21" s="140">
        <v>56108</v>
      </c>
      <c r="C21" s="140">
        <v>25911</v>
      </c>
      <c r="D21" s="140">
        <v>50641</v>
      </c>
      <c r="E21" s="140">
        <v>60988</v>
      </c>
      <c r="F21" s="140">
        <v>62341</v>
      </c>
      <c r="G21" s="140">
        <v>92840</v>
      </c>
      <c r="H21" s="140">
        <v>72856</v>
      </c>
      <c r="I21" s="140">
        <v>133008</v>
      </c>
      <c r="J21" s="140">
        <v>109192</v>
      </c>
      <c r="K21" s="140">
        <v>-13526</v>
      </c>
      <c r="L21" s="140">
        <v>7922.412260000005</v>
      </c>
      <c r="M21" s="140">
        <v>-55051.5072</v>
      </c>
      <c r="N21" s="140">
        <v>13511.704999999998</v>
      </c>
      <c r="O21" s="140">
        <v>56687.368</v>
      </c>
      <c r="P21" s="140">
        <v>196422.646</v>
      </c>
      <c r="Q21" s="140">
        <v>300471.394</v>
      </c>
      <c r="R21" s="140">
        <v>336307.835476</v>
      </c>
      <c r="S21" s="140">
        <v>171803.36206788887</v>
      </c>
      <c r="T21" s="140">
        <v>151506.202</v>
      </c>
      <c r="U21" s="140">
        <v>409522.542</v>
      </c>
      <c r="V21" s="140">
        <v>750.8640000000014</v>
      </c>
      <c r="W21" s="140">
        <v>-82111.45433900003</v>
      </c>
      <c r="X21" s="140">
        <v>252476.3279191004</v>
      </c>
      <c r="Y21" s="140">
        <v>303215.0244016621</v>
      </c>
      <c r="Z21" s="140">
        <v>4862898.10630648</v>
      </c>
      <c r="AA21" s="140">
        <v>146906.61172538018</v>
      </c>
      <c r="AB21" s="140">
        <v>90454.41707486415</v>
      </c>
    </row>
    <row r="22" spans="1:28" ht="13.5">
      <c r="A22" s="139" t="s">
        <v>196</v>
      </c>
      <c r="C22" s="140"/>
      <c r="D22" s="140"/>
      <c r="E22" s="140"/>
      <c r="F22" s="140"/>
      <c r="H22" s="140"/>
      <c r="I22" s="140"/>
      <c r="J22" s="140"/>
      <c r="K22" s="140"/>
      <c r="L22" s="140">
        <v>34363.43852</v>
      </c>
      <c r="M22" s="140">
        <v>-30662.72646</v>
      </c>
      <c r="N22" s="140">
        <v>-29110.766</v>
      </c>
      <c r="O22" s="140">
        <v>8107.998</v>
      </c>
      <c r="P22" s="140">
        <v>-11261.261</v>
      </c>
      <c r="Q22" s="140">
        <v>95559</v>
      </c>
      <c r="R22" s="140">
        <v>144142</v>
      </c>
      <c r="S22" s="140">
        <v>11954</v>
      </c>
      <c r="T22" s="140">
        <v>-87787</v>
      </c>
      <c r="U22" s="140">
        <v>-45463</v>
      </c>
      <c r="V22" s="140">
        <v>81652</v>
      </c>
      <c r="W22" s="140">
        <v>-32009.522999999972</v>
      </c>
      <c r="X22" s="140">
        <v>224689.65862590005</v>
      </c>
      <c r="Y22" s="140">
        <v>211672.5940452299</v>
      </c>
      <c r="Z22" s="140">
        <v>-239718.59688290005</v>
      </c>
      <c r="AA22" s="140">
        <v>138875.58811494004</v>
      </c>
      <c r="AB22" s="140">
        <v>-301003.55565576</v>
      </c>
    </row>
    <row r="23" spans="1:28" ht="13.5">
      <c r="A23" s="139" t="s">
        <v>197</v>
      </c>
      <c r="B23" s="140">
        <v>56108</v>
      </c>
      <c r="C23" s="140">
        <v>25911</v>
      </c>
      <c r="D23" s="140">
        <v>50641</v>
      </c>
      <c r="E23" s="140">
        <v>60988</v>
      </c>
      <c r="F23" s="140">
        <v>62341</v>
      </c>
      <c r="G23" s="140">
        <v>92840</v>
      </c>
      <c r="H23" s="140">
        <v>72856</v>
      </c>
      <c r="I23" s="140">
        <v>133008</v>
      </c>
      <c r="J23" s="140">
        <v>109192</v>
      </c>
      <c r="K23" s="140">
        <v>-13526</v>
      </c>
      <c r="L23" s="140">
        <v>-26441.02626</v>
      </c>
      <c r="M23" s="140">
        <v>-24388.78074</v>
      </c>
      <c r="N23" s="140">
        <v>42622.471</v>
      </c>
      <c r="O23" s="140">
        <v>48579.37</v>
      </c>
      <c r="P23" s="140">
        <v>207683.907</v>
      </c>
      <c r="Q23" s="140">
        <v>204912.394</v>
      </c>
      <c r="R23" s="140">
        <v>192165.835476</v>
      </c>
      <c r="S23" s="140">
        <v>159849.36206788887</v>
      </c>
      <c r="T23" s="140">
        <v>239293.202</v>
      </c>
      <c r="U23" s="140">
        <v>454985.542</v>
      </c>
      <c r="V23" s="140">
        <v>-80901.136</v>
      </c>
      <c r="W23" s="140">
        <v>-50101.93133900006</v>
      </c>
      <c r="X23" s="140">
        <v>27786.66929320035</v>
      </c>
      <c r="Y23" s="140">
        <v>91542.4303564322</v>
      </c>
      <c r="Z23" s="140">
        <v>5102616.7031893805</v>
      </c>
      <c r="AA23" s="140">
        <v>8031.023610440153</v>
      </c>
      <c r="AB23" s="140">
        <v>391457.97273062414</v>
      </c>
    </row>
    <row r="24" spans="1:28" ht="13.5">
      <c r="A24" s="165" t="s">
        <v>188</v>
      </c>
      <c r="B24" s="140">
        <v>914</v>
      </c>
      <c r="C24" s="140">
        <v>-768</v>
      </c>
      <c r="D24" s="140">
        <v>1994</v>
      </c>
      <c r="E24" s="140">
        <v>2951</v>
      </c>
      <c r="F24" s="140">
        <v>2983</v>
      </c>
      <c r="G24" s="140">
        <v>1847</v>
      </c>
      <c r="H24" s="140">
        <v>3281</v>
      </c>
      <c r="I24" s="140">
        <v>1840</v>
      </c>
      <c r="J24" s="140">
        <v>-2027</v>
      </c>
      <c r="K24" s="140">
        <v>1446</v>
      </c>
      <c r="L24" s="140">
        <v>-11686.249819999999</v>
      </c>
      <c r="M24" s="140">
        <v>4823.956859999999</v>
      </c>
      <c r="N24" s="140">
        <v>-1695.2599999999998</v>
      </c>
      <c r="O24" s="140">
        <v>-513.4900000000007</v>
      </c>
      <c r="P24" s="140">
        <v>8133.360000000001</v>
      </c>
      <c r="Q24" s="140">
        <v>-5995.0593488</v>
      </c>
      <c r="R24" s="140">
        <v>5669.625669999999</v>
      </c>
      <c r="S24" s="140">
        <v>2052.176</v>
      </c>
      <c r="T24" s="140">
        <v>4041.032156</v>
      </c>
      <c r="U24" s="140">
        <v>2215.7709999999997</v>
      </c>
      <c r="V24" s="140">
        <v>45941.223999999995</v>
      </c>
      <c r="W24" s="140">
        <v>41686.5592</v>
      </c>
      <c r="X24" s="140">
        <v>34616.0898352</v>
      </c>
      <c r="Y24" s="140">
        <v>29428.067965</v>
      </c>
      <c r="Z24" s="140">
        <v>2382.21706325</v>
      </c>
      <c r="AA24" s="140">
        <v>-2095.7863623</v>
      </c>
      <c r="AB24" s="140">
        <v>631.7151829</v>
      </c>
    </row>
    <row r="25" spans="1:28" s="136" customFormat="1" ht="13.5">
      <c r="A25" s="139" t="s">
        <v>196</v>
      </c>
      <c r="B25" s="140"/>
      <c r="C25" s="140"/>
      <c r="D25" s="140"/>
      <c r="E25" s="140"/>
      <c r="F25" s="140"/>
      <c r="G25" s="140"/>
      <c r="H25" s="140"/>
      <c r="I25" s="140"/>
      <c r="J25" s="140"/>
      <c r="K25" s="140"/>
      <c r="L25" s="140">
        <v>-423.76581999999996</v>
      </c>
      <c r="M25" s="140">
        <v>1463.3684999999998</v>
      </c>
      <c r="N25" s="140">
        <v>180.17999999999995</v>
      </c>
      <c r="O25" s="140">
        <v>462.83</v>
      </c>
      <c r="P25" s="140">
        <v>2477.36</v>
      </c>
      <c r="Q25" s="140">
        <v>-679.471964</v>
      </c>
      <c r="R25" s="140">
        <v>0.07699000000002343</v>
      </c>
      <c r="S25" s="140">
        <v>-54.19</v>
      </c>
      <c r="T25" s="140">
        <v>349.069396</v>
      </c>
      <c r="U25" s="140">
        <v>167.412</v>
      </c>
      <c r="V25" s="140">
        <v>7670.88</v>
      </c>
      <c r="W25" s="140">
        <v>-2414.9264</v>
      </c>
      <c r="X25" s="140">
        <v>326.89081600000003</v>
      </c>
      <c r="Y25" s="140">
        <v>205.95593875</v>
      </c>
      <c r="Z25" s="140">
        <v>735.9357711</v>
      </c>
      <c r="AA25" s="140">
        <v>-1265.6277161</v>
      </c>
      <c r="AB25" s="140">
        <v>91.7835746</v>
      </c>
    </row>
    <row r="26" spans="1:28" ht="13.5">
      <c r="A26" s="139" t="s">
        <v>197</v>
      </c>
      <c r="B26" s="140">
        <v>914</v>
      </c>
      <c r="C26" s="140">
        <v>-768</v>
      </c>
      <c r="D26" s="140">
        <v>1994</v>
      </c>
      <c r="E26" s="140">
        <v>2951</v>
      </c>
      <c r="F26" s="140">
        <v>2983</v>
      </c>
      <c r="G26" s="140">
        <v>1847</v>
      </c>
      <c r="H26" s="140">
        <v>3281</v>
      </c>
      <c r="I26" s="140">
        <v>1840</v>
      </c>
      <c r="J26" s="140">
        <v>-2027</v>
      </c>
      <c r="K26" s="140">
        <v>1446</v>
      </c>
      <c r="L26" s="140">
        <v>-11262.483999999999</v>
      </c>
      <c r="M26" s="140">
        <v>3360.5883599999993</v>
      </c>
      <c r="N26" s="140">
        <v>-1875.4399999999996</v>
      </c>
      <c r="O26" s="140">
        <v>-976.3200000000006</v>
      </c>
      <c r="P26" s="140">
        <v>5656</v>
      </c>
      <c r="Q26" s="140">
        <v>-5315.5873848</v>
      </c>
      <c r="R26" s="140">
        <v>5669.54868</v>
      </c>
      <c r="S26" s="140">
        <v>2106.366</v>
      </c>
      <c r="T26" s="140">
        <v>3691.9627600000003</v>
      </c>
      <c r="U26" s="140">
        <v>2048.359</v>
      </c>
      <c r="V26" s="140">
        <v>38270.344</v>
      </c>
      <c r="W26" s="140">
        <v>44101.4856</v>
      </c>
      <c r="X26" s="140">
        <v>34289.1990192</v>
      </c>
      <c r="Y26" s="140">
        <v>29222.112026249997</v>
      </c>
      <c r="Z26" s="140">
        <v>1646.28129215</v>
      </c>
      <c r="AA26" s="140">
        <v>-830.1586461999999</v>
      </c>
      <c r="AB26" s="140">
        <v>539.9316083</v>
      </c>
    </row>
    <row r="27" spans="1:28" ht="13.5">
      <c r="A27" s="165" t="s">
        <v>250</v>
      </c>
      <c r="B27" s="140">
        <v>13901</v>
      </c>
      <c r="C27" s="140">
        <v>25916</v>
      </c>
      <c r="D27" s="140">
        <v>-4601</v>
      </c>
      <c r="E27" s="140">
        <v>30474</v>
      </c>
      <c r="F27" s="140">
        <v>9073</v>
      </c>
      <c r="G27" s="140">
        <v>4777</v>
      </c>
      <c r="H27" s="140">
        <v>-59716</v>
      </c>
      <c r="I27" s="140">
        <v>-55290</v>
      </c>
      <c r="J27" s="140">
        <v>-97754</v>
      </c>
      <c r="K27" s="140">
        <v>-14802</v>
      </c>
      <c r="L27" s="140">
        <v>22615.29942</v>
      </c>
      <c r="M27" s="140">
        <v>16584.82235683088</v>
      </c>
      <c r="N27" s="140">
        <v>20283.145</v>
      </c>
      <c r="O27" s="140">
        <v>36212.39599999999</v>
      </c>
      <c r="P27" s="140">
        <v>22641.730000000003</v>
      </c>
      <c r="Q27" s="140">
        <v>48836.643856799994</v>
      </c>
      <c r="R27" s="140">
        <v>29999.501190000003</v>
      </c>
      <c r="S27" s="140">
        <v>22965.6115</v>
      </c>
      <c r="T27" s="140">
        <v>1901.2558920000035</v>
      </c>
      <c r="U27" s="140">
        <v>11646.836</v>
      </c>
      <c r="V27" s="140">
        <v>25163.249000000003</v>
      </c>
      <c r="W27" s="140">
        <v>90212.704</v>
      </c>
      <c r="X27" s="140">
        <v>130085.95968261317</v>
      </c>
      <c r="Y27" s="140">
        <v>52445.16749412001</v>
      </c>
      <c r="Z27" s="140">
        <v>55255.72549117999</v>
      </c>
      <c r="AA27" s="140">
        <v>113959.14967914186</v>
      </c>
      <c r="AB27" s="140">
        <v>106121.23497388235</v>
      </c>
    </row>
    <row r="28" spans="1:28" ht="13.5">
      <c r="A28" s="165" t="s">
        <v>253</v>
      </c>
      <c r="C28" s="140"/>
      <c r="D28" s="140"/>
      <c r="E28" s="140"/>
      <c r="F28" s="140"/>
      <c r="H28" s="140"/>
      <c r="I28" s="140"/>
      <c r="J28" s="140"/>
      <c r="K28" s="140"/>
      <c r="L28" s="140">
        <v>15.141</v>
      </c>
      <c r="M28" s="140">
        <v>16193.317000000001</v>
      </c>
      <c r="N28" s="140">
        <v>2879.039</v>
      </c>
      <c r="O28" s="140">
        <v>8630</v>
      </c>
      <c r="P28" s="140">
        <v>34807.773</v>
      </c>
      <c r="Q28" s="140">
        <v>42320.794</v>
      </c>
      <c r="R28" s="140">
        <v>41042.887</v>
      </c>
      <c r="S28" s="140">
        <v>60750.538</v>
      </c>
      <c r="T28" s="140">
        <v>44129</v>
      </c>
      <c r="U28" s="140">
        <v>-290113</v>
      </c>
      <c r="V28" s="140">
        <v>15573</v>
      </c>
      <c r="W28" s="140">
        <v>99580</v>
      </c>
      <c r="X28" s="140">
        <v>133210.952293</v>
      </c>
      <c r="Y28" s="140">
        <v>190723.70729400002</v>
      </c>
      <c r="Z28" s="140">
        <v>108314.60356389999</v>
      </c>
      <c r="AA28" s="140">
        <v>198391.65261922</v>
      </c>
      <c r="AB28" s="140">
        <v>200072.8946581108</v>
      </c>
    </row>
    <row r="29" spans="1:28" s="136" customFormat="1" ht="13.5">
      <c r="A29" s="165" t="s">
        <v>251</v>
      </c>
      <c r="B29" s="140">
        <v>5223</v>
      </c>
      <c r="C29" s="140">
        <v>5820</v>
      </c>
      <c r="D29" s="140">
        <v>6282</v>
      </c>
      <c r="E29" s="140">
        <v>5477</v>
      </c>
      <c r="F29" s="140">
        <v>4558</v>
      </c>
      <c r="G29" s="140">
        <v>7181</v>
      </c>
      <c r="H29" s="140">
        <v>6019</v>
      </c>
      <c r="I29" s="140">
        <v>7568</v>
      </c>
      <c r="J29" s="140">
        <v>11671</v>
      </c>
      <c r="K29" s="140">
        <v>6644</v>
      </c>
      <c r="L29" s="140">
        <v>0</v>
      </c>
      <c r="M29" s="140">
        <v>0</v>
      </c>
      <c r="N29" s="140">
        <v>0</v>
      </c>
      <c r="O29" s="140">
        <v>0</v>
      </c>
      <c r="P29" s="140">
        <v>0</v>
      </c>
      <c r="Q29" s="140">
        <v>0</v>
      </c>
      <c r="R29" s="140">
        <v>0</v>
      </c>
      <c r="S29" s="140">
        <v>0</v>
      </c>
      <c r="T29" s="140">
        <v>0</v>
      </c>
      <c r="U29" s="140">
        <v>0</v>
      </c>
      <c r="V29" s="140">
        <v>0</v>
      </c>
      <c r="W29" s="140">
        <v>0</v>
      </c>
      <c r="X29" s="140">
        <v>0</v>
      </c>
      <c r="Y29" s="140">
        <v>0</v>
      </c>
      <c r="Z29" s="140">
        <v>0</v>
      </c>
      <c r="AA29" s="140">
        <v>0</v>
      </c>
      <c r="AB29" s="140">
        <v>0</v>
      </c>
    </row>
    <row r="30" spans="1:28" s="136" customFormat="1" ht="13.5">
      <c r="A30" s="165" t="s">
        <v>200</v>
      </c>
      <c r="B30" s="140"/>
      <c r="C30" s="140"/>
      <c r="D30" s="140"/>
      <c r="E30" s="140"/>
      <c r="F30" s="140"/>
      <c r="G30" s="140"/>
      <c r="H30" s="140"/>
      <c r="I30" s="140"/>
      <c r="J30" s="140"/>
      <c r="K30" s="140"/>
      <c r="L30" s="140">
        <v>0</v>
      </c>
      <c r="M30" s="140">
        <v>269336</v>
      </c>
      <c r="N30" s="140">
        <v>1438.5729999999999</v>
      </c>
      <c r="O30" s="140">
        <v>22901</v>
      </c>
      <c r="P30" s="140">
        <v>-88542</v>
      </c>
      <c r="Q30" s="140">
        <v>90858</v>
      </c>
      <c r="R30" s="140">
        <v>95218</v>
      </c>
      <c r="S30" s="140">
        <v>682760</v>
      </c>
      <c r="T30" s="140">
        <v>397992</v>
      </c>
      <c r="U30" s="140">
        <v>20283</v>
      </c>
      <c r="V30" s="140">
        <v>-33629</v>
      </c>
      <c r="W30" s="140">
        <v>11335.1062</v>
      </c>
      <c r="X30" s="140">
        <v>13429.250548</v>
      </c>
      <c r="Y30" s="140">
        <v>558.8978444999998</v>
      </c>
      <c r="Z30" s="140">
        <v>4818.399764400002</v>
      </c>
      <c r="AA30" s="140">
        <v>480.00079359999927</v>
      </c>
      <c r="AB30" s="140">
        <v>2444.888382688854</v>
      </c>
    </row>
    <row r="31" spans="1:28" ht="13.5">
      <c r="A31" s="139" t="s">
        <v>198</v>
      </c>
      <c r="C31" s="140"/>
      <c r="D31" s="140"/>
      <c r="E31" s="140"/>
      <c r="F31" s="140"/>
      <c r="H31" s="140"/>
      <c r="I31" s="140"/>
      <c r="J31" s="140"/>
      <c r="K31" s="140"/>
      <c r="L31" s="140">
        <v>0</v>
      </c>
      <c r="M31" s="140">
        <v>0</v>
      </c>
      <c r="N31" s="140">
        <v>0</v>
      </c>
      <c r="O31" s="140">
        <v>0</v>
      </c>
      <c r="P31" s="140">
        <v>0</v>
      </c>
      <c r="Q31" s="140">
        <v>0</v>
      </c>
      <c r="R31" s="140">
        <v>28072</v>
      </c>
      <c r="S31" s="140">
        <v>0</v>
      </c>
      <c r="T31" s="140">
        <v>120558</v>
      </c>
      <c r="U31" s="140">
        <v>0</v>
      </c>
      <c r="V31" s="140">
        <v>0</v>
      </c>
      <c r="W31" s="140">
        <v>0</v>
      </c>
      <c r="X31" s="140">
        <v>0</v>
      </c>
      <c r="Y31" s="140">
        <v>0</v>
      </c>
      <c r="Z31" s="140">
        <v>0</v>
      </c>
      <c r="AA31" s="140">
        <v>0</v>
      </c>
      <c r="AB31" s="140">
        <v>0</v>
      </c>
    </row>
    <row r="32" spans="1:28" ht="13.5">
      <c r="A32" s="139" t="s">
        <v>199</v>
      </c>
      <c r="C32" s="140"/>
      <c r="D32" s="140"/>
      <c r="E32" s="140"/>
      <c r="F32" s="140"/>
      <c r="H32" s="140"/>
      <c r="I32" s="140"/>
      <c r="J32" s="140"/>
      <c r="K32" s="140"/>
      <c r="L32" s="140">
        <v>0</v>
      </c>
      <c r="M32" s="140">
        <v>269336</v>
      </c>
      <c r="N32" s="140">
        <v>1438.5729999999999</v>
      </c>
      <c r="O32" s="140">
        <v>22901</v>
      </c>
      <c r="P32" s="140">
        <v>-88542</v>
      </c>
      <c r="Q32" s="140">
        <v>90858</v>
      </c>
      <c r="R32" s="140">
        <v>67146</v>
      </c>
      <c r="S32" s="140">
        <v>682760</v>
      </c>
      <c r="T32" s="140">
        <v>277434</v>
      </c>
      <c r="U32" s="140">
        <v>20283</v>
      </c>
      <c r="V32" s="140">
        <v>-33629</v>
      </c>
      <c r="W32" s="140">
        <v>11335.1062</v>
      </c>
      <c r="X32" s="140">
        <v>13429.250548</v>
      </c>
      <c r="Y32" s="140">
        <v>558.8978444999998</v>
      </c>
      <c r="Z32" s="140">
        <v>4818.399764400002</v>
      </c>
      <c r="AA32" s="140">
        <v>480.00079359999927</v>
      </c>
      <c r="AB32" s="140">
        <v>2444.888382688854</v>
      </c>
    </row>
    <row r="33" spans="1:28" ht="13.5">
      <c r="A33" s="137" t="s">
        <v>210</v>
      </c>
      <c r="B33" s="138">
        <v>8783</v>
      </c>
      <c r="C33" s="138">
        <v>15345</v>
      </c>
      <c r="D33" s="138">
        <v>13969</v>
      </c>
      <c r="E33" s="138">
        <v>-5730</v>
      </c>
      <c r="F33" s="138">
        <v>5415</v>
      </c>
      <c r="G33" s="138">
        <v>5003</v>
      </c>
      <c r="H33" s="138">
        <v>74032</v>
      </c>
      <c r="I33" s="138">
        <v>-57102</v>
      </c>
      <c r="J33" s="138">
        <v>135111</v>
      </c>
      <c r="K33" s="138">
        <v>49808</v>
      </c>
      <c r="L33" s="138">
        <v>137600.96038</v>
      </c>
      <c r="M33" s="138">
        <v>507172.61678</v>
      </c>
      <c r="N33" s="138">
        <v>334541.68299999996</v>
      </c>
      <c r="O33" s="138">
        <v>209589.099</v>
      </c>
      <c r="P33" s="138">
        <v>-23256.871</v>
      </c>
      <c r="Q33" s="138">
        <v>-7618.545343800004</v>
      </c>
      <c r="R33" s="138">
        <v>-314344.276082</v>
      </c>
      <c r="S33" s="138">
        <v>59485.90082356888</v>
      </c>
      <c r="T33" s="138">
        <v>4856.632967999991</v>
      </c>
      <c r="U33" s="138">
        <v>223858.573978</v>
      </c>
      <c r="V33" s="138">
        <v>-44433.05518899995</v>
      </c>
      <c r="W33" s="138">
        <v>702814.7679147641</v>
      </c>
      <c r="X33" s="138">
        <v>471708.4119615701</v>
      </c>
      <c r="Y33" s="138">
        <v>528745.6298716548</v>
      </c>
      <c r="Z33" s="138">
        <v>291050.35172674997</v>
      </c>
      <c r="AA33" s="138">
        <v>160302.21664621003</v>
      </c>
      <c r="AB33" s="138">
        <v>205359.6627896842</v>
      </c>
    </row>
    <row r="34" spans="1:28"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13.5">
      <c r="A35" s="165" t="s">
        <v>187</v>
      </c>
      <c r="C35" s="140"/>
      <c r="D35" s="140"/>
      <c r="E35" s="140"/>
      <c r="F35" s="140"/>
      <c r="G35" s="141"/>
      <c r="H35" s="141"/>
      <c r="I35" s="141"/>
      <c r="J35" s="141"/>
      <c r="K35" s="141"/>
      <c r="L35" s="140"/>
      <c r="M35" s="140"/>
      <c r="N35" s="140"/>
      <c r="O35" s="140"/>
      <c r="P35" s="140"/>
      <c r="Q35" s="140"/>
      <c r="R35" s="140"/>
      <c r="S35" s="140"/>
      <c r="T35" s="140"/>
      <c r="U35" s="140"/>
      <c r="V35" s="140"/>
      <c r="W35" s="140"/>
      <c r="X35" s="140"/>
      <c r="Y35" s="140"/>
      <c r="Z35" s="140"/>
      <c r="AA35" s="140"/>
      <c r="AB35" s="140"/>
    </row>
    <row r="36" spans="1:28"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row>
    <row r="37" spans="1:28" ht="13.5">
      <c r="A37" s="139" t="s">
        <v>194</v>
      </c>
      <c r="C37" s="140"/>
      <c r="D37" s="140"/>
      <c r="E37" s="140"/>
      <c r="F37" s="140"/>
      <c r="H37" s="140"/>
      <c r="I37" s="140"/>
      <c r="J37" s="140"/>
      <c r="K37" s="140"/>
      <c r="L37" s="140"/>
      <c r="M37" s="140"/>
      <c r="N37" s="140"/>
      <c r="O37" s="140"/>
      <c r="P37" s="140"/>
      <c r="Q37" s="140"/>
      <c r="R37" s="140"/>
      <c r="S37" s="140"/>
      <c r="T37" s="140"/>
      <c r="U37" s="140"/>
      <c r="V37" s="140"/>
      <c r="W37" s="140"/>
      <c r="X37" s="140"/>
      <c r="Y37" s="140"/>
      <c r="Z37" s="140"/>
      <c r="AA37" s="140"/>
      <c r="AB37" s="140"/>
    </row>
    <row r="38" spans="1:28" ht="13.5">
      <c r="A38" s="139" t="s">
        <v>195</v>
      </c>
      <c r="C38" s="140"/>
      <c r="D38" s="140"/>
      <c r="E38" s="140"/>
      <c r="F38" s="140"/>
      <c r="H38" s="140"/>
      <c r="I38" s="140"/>
      <c r="J38" s="140"/>
      <c r="K38" s="140"/>
      <c r="L38" s="140"/>
      <c r="M38" s="140"/>
      <c r="N38" s="140"/>
      <c r="O38" s="140"/>
      <c r="P38" s="140"/>
      <c r="Q38" s="140"/>
      <c r="R38" s="140"/>
      <c r="S38" s="140"/>
      <c r="T38" s="140"/>
      <c r="U38" s="140"/>
      <c r="V38" s="140"/>
      <c r="W38" s="140"/>
      <c r="X38" s="140"/>
      <c r="Y38" s="140"/>
      <c r="Z38" s="140"/>
      <c r="AA38" s="140"/>
      <c r="AB38" s="140"/>
    </row>
    <row r="39" spans="1:28" ht="13.5">
      <c r="A39" s="165" t="s">
        <v>233</v>
      </c>
      <c r="C39" s="140"/>
      <c r="D39" s="140"/>
      <c r="E39" s="140"/>
      <c r="F39" s="140"/>
      <c r="H39" s="140"/>
      <c r="I39" s="140"/>
      <c r="J39" s="140"/>
      <c r="K39" s="140"/>
      <c r="L39" s="140"/>
      <c r="M39" s="140"/>
      <c r="N39" s="140"/>
      <c r="O39" s="140"/>
      <c r="P39" s="140"/>
      <c r="Q39" s="140"/>
      <c r="R39" s="140"/>
      <c r="S39" s="140"/>
      <c r="T39" s="140"/>
      <c r="U39" s="140"/>
      <c r="V39" s="140"/>
      <c r="W39" s="140"/>
      <c r="X39" s="140"/>
      <c r="Y39" s="140"/>
      <c r="Z39" s="140"/>
      <c r="AA39" s="140"/>
      <c r="AB39" s="140"/>
    </row>
    <row r="40" spans="1:28" ht="13.5">
      <c r="A40" s="139" t="s">
        <v>196</v>
      </c>
      <c r="C40" s="140"/>
      <c r="D40" s="140"/>
      <c r="E40" s="140"/>
      <c r="F40" s="140"/>
      <c r="H40" s="140"/>
      <c r="I40" s="140"/>
      <c r="J40" s="140"/>
      <c r="K40" s="140"/>
      <c r="L40" s="140"/>
      <c r="M40" s="140"/>
      <c r="N40" s="140"/>
      <c r="O40" s="140"/>
      <c r="P40" s="140"/>
      <c r="Q40" s="140"/>
      <c r="R40" s="140"/>
      <c r="S40" s="140"/>
      <c r="T40" s="140"/>
      <c r="U40" s="140"/>
      <c r="V40" s="140"/>
      <c r="W40" s="140"/>
      <c r="X40" s="140"/>
      <c r="Y40" s="140"/>
      <c r="Z40" s="140"/>
      <c r="AA40" s="140"/>
      <c r="AB40" s="140"/>
    </row>
    <row r="41" spans="1:28" ht="13.5">
      <c r="A41" s="139" t="s">
        <v>197</v>
      </c>
      <c r="C41" s="140"/>
      <c r="D41" s="140"/>
      <c r="E41" s="140"/>
      <c r="F41" s="140"/>
      <c r="H41" s="140"/>
      <c r="I41" s="140"/>
      <c r="J41" s="140"/>
      <c r="K41" s="140"/>
      <c r="L41" s="140"/>
      <c r="M41" s="140"/>
      <c r="N41" s="140"/>
      <c r="O41" s="140"/>
      <c r="P41" s="140"/>
      <c r="Q41" s="140"/>
      <c r="R41" s="140"/>
      <c r="S41" s="140"/>
      <c r="T41" s="140"/>
      <c r="U41" s="140"/>
      <c r="V41" s="140"/>
      <c r="W41" s="140"/>
      <c r="X41" s="140"/>
      <c r="Y41" s="140"/>
      <c r="Z41" s="140"/>
      <c r="AA41" s="140"/>
      <c r="AB41" s="140"/>
    </row>
    <row r="42" spans="1:28" ht="13.5">
      <c r="A42" s="165" t="s">
        <v>188</v>
      </c>
      <c r="B42" s="140">
        <v>8783</v>
      </c>
      <c r="C42" s="140">
        <v>15345</v>
      </c>
      <c r="D42" s="140">
        <v>13969</v>
      </c>
      <c r="E42" s="140">
        <v>-5730</v>
      </c>
      <c r="F42" s="140">
        <v>5415</v>
      </c>
      <c r="G42" s="140">
        <v>5003</v>
      </c>
      <c r="H42" s="140">
        <v>74032</v>
      </c>
      <c r="I42" s="140">
        <v>-57102</v>
      </c>
      <c r="J42" s="140">
        <v>135111</v>
      </c>
      <c r="K42" s="140">
        <v>49808</v>
      </c>
      <c r="L42" s="140">
        <v>137600.96038</v>
      </c>
      <c r="M42" s="140">
        <v>84445.61678</v>
      </c>
      <c r="N42" s="140">
        <v>88541.68299999998</v>
      </c>
      <c r="O42" s="140">
        <v>60740.099</v>
      </c>
      <c r="P42" s="140">
        <v>-23256.871</v>
      </c>
      <c r="Q42" s="140">
        <v>-32360.545343800004</v>
      </c>
      <c r="R42" s="140">
        <v>-72014.27608199997</v>
      </c>
      <c r="S42" s="140">
        <v>8834.900823568882</v>
      </c>
      <c r="T42" s="140">
        <v>41755.63296799999</v>
      </c>
      <c r="U42" s="140">
        <v>-41932.426022</v>
      </c>
      <c r="V42" s="140">
        <v>90566.94481100005</v>
      </c>
      <c r="W42" s="140">
        <v>127829.762169</v>
      </c>
      <c r="X42" s="140">
        <v>229303.96467219997</v>
      </c>
      <c r="Y42" s="140">
        <v>200171.46437620997</v>
      </c>
      <c r="Z42" s="140">
        <v>192815.90560625</v>
      </c>
      <c r="AA42" s="140">
        <v>-5448.1567046999935</v>
      </c>
      <c r="AB42" s="140">
        <v>169008.95226113376</v>
      </c>
    </row>
    <row r="43" spans="1:28" ht="13.5">
      <c r="A43" s="139" t="s">
        <v>196</v>
      </c>
      <c r="C43" s="140"/>
      <c r="D43" s="140"/>
      <c r="E43" s="140"/>
      <c r="F43" s="140"/>
      <c r="H43" s="140"/>
      <c r="I43" s="140"/>
      <c r="J43" s="140"/>
      <c r="K43" s="140"/>
      <c r="L43" s="140">
        <v>80204.98935999999</v>
      </c>
      <c r="M43" s="140">
        <v>38787.28078</v>
      </c>
      <c r="N43" s="140">
        <v>14707.513999999997</v>
      </c>
      <c r="O43" s="140">
        <v>17326.24</v>
      </c>
      <c r="P43" s="140">
        <v>2018.5310000000002</v>
      </c>
      <c r="Q43" s="140">
        <v>-26273.4284832</v>
      </c>
      <c r="R43" s="140">
        <v>-34828.23369999999</v>
      </c>
      <c r="S43" s="140">
        <v>10007.165736999988</v>
      </c>
      <c r="T43" s="140">
        <v>14724.97886799999</v>
      </c>
      <c r="U43" s="140">
        <v>26175.050078</v>
      </c>
      <c r="V43" s="140">
        <v>29548.325</v>
      </c>
      <c r="W43" s="140">
        <v>47122.295783</v>
      </c>
      <c r="X43" s="140">
        <v>65951.7983</v>
      </c>
      <c r="Y43" s="140">
        <v>36065.881993847</v>
      </c>
      <c r="Z43" s="140">
        <v>66647.61350419998</v>
      </c>
      <c r="AA43" s="140">
        <v>2455.678699799997</v>
      </c>
      <c r="AB43" s="140">
        <v>-13838.467694466297</v>
      </c>
    </row>
    <row r="44" spans="1:28" ht="13.5">
      <c r="A44" s="139" t="s">
        <v>197</v>
      </c>
      <c r="B44" s="140">
        <v>8783</v>
      </c>
      <c r="C44" s="140">
        <v>15345</v>
      </c>
      <c r="D44" s="140">
        <v>13969</v>
      </c>
      <c r="E44" s="140">
        <v>-5730</v>
      </c>
      <c r="F44" s="140">
        <v>5415</v>
      </c>
      <c r="G44" s="140">
        <v>5003</v>
      </c>
      <c r="H44" s="140">
        <v>74032</v>
      </c>
      <c r="I44" s="140">
        <v>-57102</v>
      </c>
      <c r="J44" s="140">
        <v>135111</v>
      </c>
      <c r="K44" s="140">
        <v>49808</v>
      </c>
      <c r="L44" s="140">
        <v>57395.971020000005</v>
      </c>
      <c r="M44" s="140">
        <v>45658.335999999996</v>
      </c>
      <c r="N44" s="140">
        <v>73834.16899999998</v>
      </c>
      <c r="O44" s="140">
        <v>43413.859</v>
      </c>
      <c r="P44" s="140">
        <v>-25275.402</v>
      </c>
      <c r="Q44" s="140">
        <v>-6087.116860600001</v>
      </c>
      <c r="R44" s="140">
        <v>-37186.04238199998</v>
      </c>
      <c r="S44" s="140">
        <v>-1172.2649134311064</v>
      </c>
      <c r="T44" s="140">
        <v>27030.6541</v>
      </c>
      <c r="U44" s="140">
        <v>-68107.4761</v>
      </c>
      <c r="V44" s="140">
        <v>61018.619811000055</v>
      </c>
      <c r="W44" s="140">
        <v>80707.466386</v>
      </c>
      <c r="X44" s="140">
        <v>163352.16637219998</v>
      </c>
      <c r="Y44" s="140">
        <v>164105.58238236298</v>
      </c>
      <c r="Z44" s="140">
        <v>126168.29210205</v>
      </c>
      <c r="AA44" s="140">
        <v>-7903.835404499991</v>
      </c>
      <c r="AB44" s="140">
        <v>182847.41995560005</v>
      </c>
    </row>
    <row r="45" spans="1:28" ht="13.5">
      <c r="A45" s="165" t="s">
        <v>252</v>
      </c>
      <c r="C45" s="140"/>
      <c r="D45" s="140"/>
      <c r="E45" s="140"/>
      <c r="F45" s="140"/>
      <c r="H45" s="140"/>
      <c r="I45" s="140"/>
      <c r="J45" s="140"/>
      <c r="K45" s="140"/>
      <c r="L45" s="140"/>
      <c r="M45" s="140"/>
      <c r="N45" s="140"/>
      <c r="O45" s="140"/>
      <c r="P45" s="140"/>
      <c r="Q45" s="140"/>
      <c r="R45" s="140"/>
      <c r="S45" s="140"/>
      <c r="T45" s="140"/>
      <c r="U45" s="140"/>
      <c r="V45" s="140"/>
      <c r="W45" s="140"/>
      <c r="X45" s="140"/>
      <c r="Y45" s="140"/>
      <c r="Z45" s="140"/>
      <c r="AA45" s="140"/>
      <c r="AB45" s="140"/>
    </row>
    <row r="46" spans="1:28"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28"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row>
    <row r="48" spans="1:28" ht="13.5">
      <c r="A48" s="165" t="s">
        <v>201</v>
      </c>
      <c r="C48" s="140"/>
      <c r="D48" s="140"/>
      <c r="E48" s="140"/>
      <c r="F48" s="140"/>
      <c r="H48" s="140"/>
      <c r="I48" s="140"/>
      <c r="J48" s="140"/>
      <c r="K48" s="140"/>
      <c r="L48" s="140">
        <v>0</v>
      </c>
      <c r="M48" s="140">
        <v>422727</v>
      </c>
      <c r="N48" s="140">
        <v>246000</v>
      </c>
      <c r="O48" s="140">
        <v>148849</v>
      </c>
      <c r="P48" s="140">
        <v>0</v>
      </c>
      <c r="Q48" s="140">
        <v>24742</v>
      </c>
      <c r="R48" s="140">
        <v>-242330</v>
      </c>
      <c r="S48" s="140">
        <v>50651</v>
      </c>
      <c r="T48" s="140">
        <v>-36899</v>
      </c>
      <c r="U48" s="140">
        <v>265791</v>
      </c>
      <c r="V48" s="140">
        <v>-135000</v>
      </c>
      <c r="W48" s="140">
        <v>574985.0057457641</v>
      </c>
      <c r="X48" s="140">
        <v>242404.44728937012</v>
      </c>
      <c r="Y48" s="140">
        <v>328574.1654954448</v>
      </c>
      <c r="Z48" s="140">
        <v>98234.44612049997</v>
      </c>
      <c r="AA48" s="140">
        <v>165750.37335091003</v>
      </c>
      <c r="AB48" s="140">
        <v>36350.71052855042</v>
      </c>
    </row>
    <row r="49" spans="1:28" s="136" customFormat="1" ht="13.5">
      <c r="A49" s="139" t="s">
        <v>205</v>
      </c>
      <c r="B49" s="140"/>
      <c r="C49" s="140"/>
      <c r="D49" s="140"/>
      <c r="E49" s="140"/>
      <c r="F49" s="140"/>
      <c r="G49" s="140"/>
      <c r="H49" s="140"/>
      <c r="I49" s="140"/>
      <c r="J49" s="140"/>
      <c r="K49" s="140"/>
      <c r="L49" s="140">
        <v>0</v>
      </c>
      <c r="M49" s="140">
        <v>108732</v>
      </c>
      <c r="N49" s="140">
        <v>0</v>
      </c>
      <c r="O49" s="140">
        <v>2402</v>
      </c>
      <c r="P49" s="140">
        <v>0</v>
      </c>
      <c r="Q49" s="140">
        <v>0</v>
      </c>
      <c r="R49" s="140">
        <v>142348</v>
      </c>
      <c r="S49" s="140">
        <v>-68983</v>
      </c>
      <c r="T49" s="140">
        <v>-36899</v>
      </c>
      <c r="U49" s="140">
        <v>517121</v>
      </c>
      <c r="V49" s="140">
        <v>-135000</v>
      </c>
      <c r="W49" s="140">
        <v>96794.93779999999</v>
      </c>
      <c r="X49" s="140">
        <v>230966.7740174001</v>
      </c>
      <c r="Y49" s="140">
        <v>334965.114716</v>
      </c>
      <c r="Z49" s="140">
        <v>97044.01523809996</v>
      </c>
      <c r="AA49" s="140">
        <v>156443.87809240003</v>
      </c>
      <c r="AB49" s="140">
        <v>16870.63606489997</v>
      </c>
    </row>
    <row r="50" spans="1:28" ht="13.5">
      <c r="A50" s="139" t="s">
        <v>206</v>
      </c>
      <c r="C50" s="140"/>
      <c r="D50" s="140"/>
      <c r="E50" s="140"/>
      <c r="F50" s="140"/>
      <c r="H50" s="140"/>
      <c r="I50" s="140"/>
      <c r="J50" s="140"/>
      <c r="K50" s="140"/>
      <c r="L50" s="140">
        <v>0</v>
      </c>
      <c r="M50" s="140">
        <v>313995</v>
      </c>
      <c r="N50" s="140">
        <v>246000</v>
      </c>
      <c r="O50" s="140">
        <v>146447</v>
      </c>
      <c r="P50" s="140">
        <v>0</v>
      </c>
      <c r="Q50" s="140">
        <v>24742</v>
      </c>
      <c r="R50" s="140">
        <v>-384678</v>
      </c>
      <c r="S50" s="140">
        <v>119634</v>
      </c>
      <c r="T50" s="140">
        <v>0</v>
      </c>
      <c r="U50" s="140">
        <v>-251330</v>
      </c>
      <c r="V50" s="140">
        <v>0</v>
      </c>
      <c r="W50" s="140">
        <v>478190.0679457641</v>
      </c>
      <c r="X50" s="140">
        <v>11437.673271970001</v>
      </c>
      <c r="Y50" s="140">
        <v>-6390.9492205552015</v>
      </c>
      <c r="Z50" s="140">
        <v>1190.4308823999984</v>
      </c>
      <c r="AA50" s="140">
        <v>9306.49525851</v>
      </c>
      <c r="AB50" s="140">
        <v>19480.074463650457</v>
      </c>
    </row>
    <row r="51" spans="1:28" s="145" customFormat="1" ht="13.5">
      <c r="A51" s="143" t="s">
        <v>192</v>
      </c>
      <c r="B51" s="144">
        <v>-11546</v>
      </c>
      <c r="C51" s="144">
        <v>41329</v>
      </c>
      <c r="D51" s="144">
        <v>72244</v>
      </c>
      <c r="E51" s="144">
        <v>47959</v>
      </c>
      <c r="F51" s="144">
        <v>-147623</v>
      </c>
      <c r="G51" s="144">
        <v>67626</v>
      </c>
      <c r="H51" s="144">
        <v>38023</v>
      </c>
      <c r="I51" s="144">
        <v>-10937</v>
      </c>
      <c r="J51" s="144">
        <v>69785</v>
      </c>
      <c r="K51" s="144">
        <v>42057</v>
      </c>
      <c r="L51" s="144">
        <v>-9145.414939999988</v>
      </c>
      <c r="M51" s="144">
        <v>-93635.13069683086</v>
      </c>
      <c r="N51" s="144">
        <v>-88226.73800000007</v>
      </c>
      <c r="O51" s="144">
        <v>-343353.763748</v>
      </c>
      <c r="P51" s="144">
        <v>-773479.144374</v>
      </c>
      <c r="Q51" s="144">
        <v>-429877.5076322</v>
      </c>
      <c r="R51" s="144">
        <v>-867132.2632319999</v>
      </c>
      <c r="S51" s="144">
        <v>-1161042.6529449774</v>
      </c>
      <c r="T51" s="144">
        <v>-896965.5317909997</v>
      </c>
      <c r="U51" s="144">
        <v>-582252.6777069996</v>
      </c>
      <c r="V51" s="144">
        <v>-617433.4465350001</v>
      </c>
      <c r="W51" s="144">
        <v>-326726.98608517624</v>
      </c>
      <c r="X51" s="144">
        <v>255127.7571246561</v>
      </c>
      <c r="Y51" s="144">
        <v>333579.5546771488</v>
      </c>
      <c r="Z51" s="144">
        <v>-4494762.429498277</v>
      </c>
      <c r="AA51" s="144">
        <v>-3209655.298422753</v>
      </c>
      <c r="AB51" s="144">
        <v>-1527127.501283572</v>
      </c>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61" bottom="0.75" header="0.3" footer="0.3"/>
  <pageSetup fitToHeight="1" fitToWidth="1" horizontalDpi="600" verticalDpi="600" orientation="landscape" paperSize="9" scale="61" r:id="rId1"/>
</worksheet>
</file>

<file path=xl/worksheets/sheet18.xml><?xml version="1.0" encoding="utf-8"?>
<worksheet xmlns="http://schemas.openxmlformats.org/spreadsheetml/2006/main" xmlns:r="http://schemas.openxmlformats.org/officeDocument/2006/relationships">
  <sheetPr>
    <pageSetUpPr fitToPage="1"/>
  </sheetPr>
  <dimension ref="A1:AD52"/>
  <sheetViews>
    <sheetView zoomScalePageLayoutView="0" workbookViewId="0" topLeftCell="A1">
      <pane xSplit="1" ySplit="4" topLeftCell="L5" activePane="bottomRight" state="frozen"/>
      <selection pane="topLeft" activeCell="A1" sqref="A1"/>
      <selection pane="topRight" activeCell="B1" sqref="B1"/>
      <selection pane="bottomLeft" activeCell="A5" sqref="A5"/>
      <selection pane="bottomRight" activeCell="AC10" sqref="AC10"/>
    </sheetView>
  </sheetViews>
  <sheetFormatPr defaultColWidth="9.140625" defaultRowHeight="12.75"/>
  <cols>
    <col min="1" max="1" width="41.8515625" style="127" customWidth="1"/>
    <col min="2" max="2" width="6.8515625" style="140" bestFit="1" customWidth="1"/>
    <col min="3" max="6" width="6.8515625" style="153" bestFit="1" customWidth="1"/>
    <col min="7" max="7" width="8.57421875" style="140" bestFit="1" customWidth="1"/>
    <col min="8" max="8" width="6.8515625" style="153" bestFit="1" customWidth="1"/>
    <col min="9" max="11" width="7.28125" style="153" customWidth="1"/>
    <col min="12" max="12" width="6.8515625" style="148" bestFit="1" customWidth="1"/>
    <col min="13" max="13" width="7.140625" style="148" bestFit="1" customWidth="1"/>
    <col min="14" max="14" width="6.8515625" style="148" bestFit="1" customWidth="1"/>
    <col min="15" max="15" width="7.28125" style="148" customWidth="1"/>
    <col min="16" max="18" width="6.8515625" style="148" bestFit="1" customWidth="1"/>
    <col min="19" max="20" width="7.28125" style="148" customWidth="1"/>
    <col min="21" max="21" width="6.8515625" style="148" bestFit="1" customWidth="1"/>
    <col min="22" max="23" width="6.8515625" style="127" bestFit="1" customWidth="1"/>
    <col min="24" max="28" width="7.8515625" style="127" bestFit="1" customWidth="1"/>
    <col min="29" max="16384" width="9.140625" style="127" customWidth="1"/>
  </cols>
  <sheetData>
    <row r="1" spans="1:21" ht="15">
      <c r="A1" s="177" t="s">
        <v>242</v>
      </c>
      <c r="B1" s="178"/>
      <c r="C1" s="178"/>
      <c r="D1" s="178"/>
      <c r="E1" s="178"/>
      <c r="F1" s="178"/>
      <c r="G1" s="178"/>
      <c r="H1" s="178"/>
      <c r="I1" s="178"/>
      <c r="J1" s="178"/>
      <c r="K1" s="178"/>
      <c r="L1" s="178"/>
      <c r="M1" s="178"/>
      <c r="N1" s="178"/>
      <c r="O1" s="178"/>
      <c r="P1" s="178"/>
      <c r="Q1" s="178"/>
      <c r="R1" s="178"/>
      <c r="S1" s="178"/>
      <c r="T1" s="127"/>
      <c r="U1" s="127"/>
    </row>
    <row r="2" spans="1:27" ht="13.5">
      <c r="A2" s="128" t="s">
        <v>247</v>
      </c>
      <c r="B2" s="128"/>
      <c r="C2" s="128"/>
      <c r="D2" s="128"/>
      <c r="E2" s="128"/>
      <c r="F2" s="128"/>
      <c r="G2" s="128"/>
      <c r="H2" s="128"/>
      <c r="I2" s="128"/>
      <c r="J2" s="128"/>
      <c r="K2" s="128"/>
      <c r="L2" s="128"/>
      <c r="M2" s="128"/>
      <c r="N2" s="128"/>
      <c r="O2" s="128"/>
      <c r="P2" s="128"/>
      <c r="Q2" s="128"/>
      <c r="R2" s="128"/>
      <c r="S2" s="128"/>
      <c r="T2" s="128"/>
      <c r="U2" s="158"/>
      <c r="V2" s="158"/>
      <c r="W2" s="158"/>
      <c r="X2" s="158"/>
      <c r="Y2" s="158"/>
      <c r="Z2" s="158"/>
      <c r="AA2" s="158"/>
    </row>
    <row r="3" spans="1:27" ht="13.5">
      <c r="A3" s="129"/>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214</v>
      </c>
      <c r="U4" s="132" t="s">
        <v>215</v>
      </c>
      <c r="V4" s="132" t="s">
        <v>230</v>
      </c>
      <c r="W4" s="132" t="s">
        <v>235</v>
      </c>
      <c r="X4" s="132" t="s">
        <v>243</v>
      </c>
      <c r="Y4" s="132" t="s">
        <v>244</v>
      </c>
      <c r="Z4" s="132" t="s">
        <v>248</v>
      </c>
      <c r="AA4" s="132" t="s">
        <v>249</v>
      </c>
      <c r="AB4" s="132" t="s">
        <v>256</v>
      </c>
    </row>
    <row r="5" spans="1:30" ht="13.5">
      <c r="A5" s="133" t="s">
        <v>232</v>
      </c>
      <c r="B5" s="134">
        <v>66359</v>
      </c>
      <c r="C5" s="134">
        <v>138125</v>
      </c>
      <c r="D5" s="134">
        <v>136178</v>
      </c>
      <c r="E5" s="134">
        <v>73624</v>
      </c>
      <c r="F5" s="134">
        <v>84586</v>
      </c>
      <c r="G5" s="134">
        <v>10871</v>
      </c>
      <c r="H5" s="134">
        <v>-22897</v>
      </c>
      <c r="I5" s="134">
        <v>-171799</v>
      </c>
      <c r="J5" s="134">
        <v>-245745</v>
      </c>
      <c r="K5" s="134">
        <v>-104267</v>
      </c>
      <c r="L5" s="134">
        <v>91601</v>
      </c>
      <c r="M5" s="134">
        <v>298583</v>
      </c>
      <c r="N5" s="134">
        <v>416549</v>
      </c>
      <c r="O5" s="134">
        <v>872270</v>
      </c>
      <c r="P5" s="134">
        <v>715090</v>
      </c>
      <c r="Q5" s="134">
        <v>325743</v>
      </c>
      <c r="R5" s="134">
        <v>-18296</v>
      </c>
      <c r="S5" s="134">
        <v>415955</v>
      </c>
      <c r="T5" s="134">
        <v>245532</v>
      </c>
      <c r="U5" s="134">
        <v>323134</v>
      </c>
      <c r="V5" s="134">
        <v>235581</v>
      </c>
      <c r="W5" s="134">
        <v>480211</v>
      </c>
      <c r="X5" s="134">
        <v>1321564.0775</v>
      </c>
      <c r="Y5" s="134">
        <v>2185573.890597483</v>
      </c>
      <c r="Z5" s="134">
        <v>1859399.0363000003</v>
      </c>
      <c r="AA5" s="134">
        <v>658017.5545837115</v>
      </c>
      <c r="AB5" s="134">
        <v>415417</v>
      </c>
      <c r="AC5" s="158"/>
      <c r="AD5" s="158"/>
    </row>
    <row r="6" spans="1:30" ht="13.5">
      <c r="A6" s="164" t="s">
        <v>180</v>
      </c>
      <c r="B6" s="126">
        <v>66359</v>
      </c>
      <c r="C6" s="126">
        <v>138125</v>
      </c>
      <c r="D6" s="126">
        <v>136178</v>
      </c>
      <c r="E6" s="126">
        <v>73624</v>
      </c>
      <c r="F6" s="126">
        <v>84586</v>
      </c>
      <c r="G6" s="126">
        <v>10871</v>
      </c>
      <c r="H6" s="126">
        <v>-22897</v>
      </c>
      <c r="I6" s="126">
        <v>-171799</v>
      </c>
      <c r="J6" s="126">
        <v>-245745</v>
      </c>
      <c r="K6" s="126">
        <v>-104267</v>
      </c>
      <c r="L6" s="126">
        <v>91601</v>
      </c>
      <c r="M6" s="126">
        <v>298583</v>
      </c>
      <c r="N6" s="126">
        <v>416549</v>
      </c>
      <c r="O6" s="126">
        <v>872270</v>
      </c>
      <c r="P6" s="126">
        <v>715090</v>
      </c>
      <c r="Q6" s="126">
        <v>325743</v>
      </c>
      <c r="R6" s="126">
        <v>-18296</v>
      </c>
      <c r="S6" s="126">
        <v>415955</v>
      </c>
      <c r="T6" s="126">
        <v>245532</v>
      </c>
      <c r="U6" s="126">
        <v>323134</v>
      </c>
      <c r="V6" s="126">
        <v>273636</v>
      </c>
      <c r="W6" s="126">
        <v>451794</v>
      </c>
      <c r="X6" s="126">
        <v>1282299.1175</v>
      </c>
      <c r="Y6" s="126">
        <v>2144333</v>
      </c>
      <c r="Z6" s="126">
        <v>1828234.4034000002</v>
      </c>
      <c r="AA6" s="126">
        <v>703054.779140954</v>
      </c>
      <c r="AB6" s="126">
        <v>451262</v>
      </c>
      <c r="AC6" s="158"/>
      <c r="AD6" s="158"/>
    </row>
    <row r="7" spans="1:30" ht="13.5">
      <c r="A7" s="164" t="s">
        <v>181</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58"/>
      <c r="AD7" s="158"/>
    </row>
    <row r="8" spans="1:30" ht="13.5">
      <c r="A8" s="164" t="s">
        <v>231</v>
      </c>
      <c r="B8" s="126">
        <v>66359</v>
      </c>
      <c r="C8" s="126">
        <v>138125</v>
      </c>
      <c r="D8" s="126">
        <v>136178</v>
      </c>
      <c r="E8" s="126">
        <v>73624</v>
      </c>
      <c r="F8" s="126">
        <v>84586</v>
      </c>
      <c r="G8" s="126">
        <v>10871</v>
      </c>
      <c r="H8" s="126">
        <v>-22897</v>
      </c>
      <c r="I8" s="126">
        <v>-171799</v>
      </c>
      <c r="J8" s="126">
        <v>-245745</v>
      </c>
      <c r="K8" s="126">
        <v>-104267</v>
      </c>
      <c r="L8" s="126">
        <v>91601</v>
      </c>
      <c r="M8" s="126">
        <v>298583</v>
      </c>
      <c r="N8" s="126">
        <v>416549</v>
      </c>
      <c r="O8" s="126">
        <v>872270</v>
      </c>
      <c r="P8" s="126">
        <v>715090</v>
      </c>
      <c r="Q8" s="126">
        <v>325743</v>
      </c>
      <c r="R8" s="126">
        <v>-18296</v>
      </c>
      <c r="S8" s="126">
        <v>415955</v>
      </c>
      <c r="T8" s="126">
        <v>245532</v>
      </c>
      <c r="U8" s="126">
        <v>323134</v>
      </c>
      <c r="V8" s="126">
        <v>273636</v>
      </c>
      <c r="W8" s="126">
        <v>451794</v>
      </c>
      <c r="X8" s="126">
        <v>1282299.1175</v>
      </c>
      <c r="Y8" s="126">
        <v>2144333</v>
      </c>
      <c r="Z8" s="126">
        <v>1828234.4034000002</v>
      </c>
      <c r="AA8" s="126">
        <v>703054.779140954</v>
      </c>
      <c r="AB8" s="126">
        <v>451262</v>
      </c>
      <c r="AC8" s="158"/>
      <c r="AD8" s="158"/>
    </row>
    <row r="9" spans="1:30" ht="13.5">
      <c r="A9" s="164" t="s">
        <v>234</v>
      </c>
      <c r="B9" s="126"/>
      <c r="C9" s="126"/>
      <c r="D9" s="126"/>
      <c r="E9" s="126"/>
      <c r="F9" s="126"/>
      <c r="G9" s="126"/>
      <c r="H9" s="126"/>
      <c r="I9" s="126"/>
      <c r="J9" s="126"/>
      <c r="K9" s="126"/>
      <c r="L9" s="126"/>
      <c r="M9" s="126"/>
      <c r="N9" s="126"/>
      <c r="O9" s="126"/>
      <c r="P9" s="126"/>
      <c r="Q9" s="126"/>
      <c r="R9" s="126"/>
      <c r="S9" s="126"/>
      <c r="T9" s="126"/>
      <c r="U9" s="126"/>
      <c r="V9" s="126">
        <v>-38055</v>
      </c>
      <c r="W9" s="126">
        <v>28417</v>
      </c>
      <c r="X9" s="126">
        <v>39264.96</v>
      </c>
      <c r="Y9" s="126">
        <v>41240.890597483</v>
      </c>
      <c r="Z9" s="126">
        <v>31164.6329</v>
      </c>
      <c r="AA9" s="126">
        <v>-45037.224557242494</v>
      </c>
      <c r="AB9" s="126">
        <v>-35845</v>
      </c>
      <c r="AC9" s="158"/>
      <c r="AD9" s="158"/>
    </row>
    <row r="10" spans="1:30" ht="13.5">
      <c r="A10" s="164" t="s">
        <v>182</v>
      </c>
      <c r="B10" s="126">
        <v>66359</v>
      </c>
      <c r="C10" s="126">
        <v>138125</v>
      </c>
      <c r="D10" s="126">
        <v>136178</v>
      </c>
      <c r="E10" s="126">
        <v>73624</v>
      </c>
      <c r="F10" s="126">
        <v>84586</v>
      </c>
      <c r="G10" s="126">
        <v>10871</v>
      </c>
      <c r="H10" s="126">
        <v>-22897</v>
      </c>
      <c r="I10" s="126">
        <v>-171799</v>
      </c>
      <c r="J10" s="126">
        <v>-245745</v>
      </c>
      <c r="K10" s="126">
        <v>-104267</v>
      </c>
      <c r="L10" s="126">
        <v>91601</v>
      </c>
      <c r="M10" s="126">
        <v>298583</v>
      </c>
      <c r="N10" s="126">
        <v>416549</v>
      </c>
      <c r="O10" s="126">
        <v>872276</v>
      </c>
      <c r="P10" s="126">
        <v>715090</v>
      </c>
      <c r="Q10" s="126">
        <v>325743.189</v>
      </c>
      <c r="R10" s="126">
        <v>-18295.782040579594</v>
      </c>
      <c r="S10" s="126">
        <v>415955.03998353996</v>
      </c>
      <c r="T10" s="126">
        <v>245532.33141992064</v>
      </c>
      <c r="U10" s="126">
        <v>323134</v>
      </c>
      <c r="V10" s="126">
        <v>273636</v>
      </c>
      <c r="W10" s="126">
        <v>451794</v>
      </c>
      <c r="X10" s="126">
        <v>1282299.1175</v>
      </c>
      <c r="Y10" s="126">
        <v>2144333</v>
      </c>
      <c r="Z10" s="126">
        <v>1828234.4034000002</v>
      </c>
      <c r="AA10" s="126">
        <v>703054.779140954</v>
      </c>
      <c r="AB10" s="126">
        <v>451262</v>
      </c>
      <c r="AC10" s="158"/>
      <c r="AD10" s="158"/>
    </row>
    <row r="11" spans="1:30" ht="13.5">
      <c r="A11" s="136" t="s">
        <v>183</v>
      </c>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58"/>
      <c r="AD11" s="158"/>
    </row>
    <row r="12" spans="1:30" ht="13.5">
      <c r="A12" s="164" t="s">
        <v>184</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58"/>
      <c r="AD12" s="158"/>
    </row>
    <row r="13" spans="1:30" ht="13.5">
      <c r="A13" s="164" t="s">
        <v>185</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58"/>
      <c r="AD13" s="158"/>
    </row>
    <row r="14" spans="1:30" s="136" customFormat="1" ht="13.5">
      <c r="A14" s="137" t="s">
        <v>207</v>
      </c>
      <c r="B14" s="134">
        <v>66359</v>
      </c>
      <c r="C14" s="134">
        <v>138125</v>
      </c>
      <c r="D14" s="134">
        <v>136178</v>
      </c>
      <c r="E14" s="134">
        <v>73624</v>
      </c>
      <c r="F14" s="134">
        <v>84586</v>
      </c>
      <c r="G14" s="134">
        <v>10871</v>
      </c>
      <c r="H14" s="134">
        <v>-22897</v>
      </c>
      <c r="I14" s="134">
        <v>-171799</v>
      </c>
      <c r="J14" s="134">
        <v>-245745</v>
      </c>
      <c r="K14" s="134">
        <v>-104267.09206069997</v>
      </c>
      <c r="L14" s="134">
        <v>91601</v>
      </c>
      <c r="M14" s="134">
        <v>298583</v>
      </c>
      <c r="N14" s="134">
        <v>416549</v>
      </c>
      <c r="O14" s="134">
        <v>872276</v>
      </c>
      <c r="P14" s="134">
        <v>715090</v>
      </c>
      <c r="Q14" s="134">
        <v>325743.189</v>
      </c>
      <c r="R14" s="134">
        <v>-18295.782040579623</v>
      </c>
      <c r="S14" s="134">
        <v>415955.03998353996</v>
      </c>
      <c r="T14" s="134">
        <v>245532.33141992064</v>
      </c>
      <c r="U14" s="134">
        <v>323134</v>
      </c>
      <c r="V14" s="134">
        <v>235580.59903333342</v>
      </c>
      <c r="W14" s="134">
        <v>480211</v>
      </c>
      <c r="X14" s="134">
        <v>1321564.4186051027</v>
      </c>
      <c r="Y14" s="134">
        <v>2185573.9770938763</v>
      </c>
      <c r="Z14" s="134">
        <v>1859399.3348164794</v>
      </c>
      <c r="AA14" s="134">
        <v>658018.0078083317</v>
      </c>
      <c r="AB14" s="134">
        <v>415416.6255027391</v>
      </c>
      <c r="AC14" s="158"/>
      <c r="AD14" s="158"/>
    </row>
    <row r="15" spans="1:30" ht="13.5">
      <c r="A15" s="137" t="s">
        <v>209</v>
      </c>
      <c r="B15" s="138">
        <v>79599</v>
      </c>
      <c r="C15" s="138">
        <v>130195</v>
      </c>
      <c r="D15" s="138">
        <v>97946</v>
      </c>
      <c r="E15" s="138">
        <v>86835</v>
      </c>
      <c r="F15" s="138">
        <v>147552</v>
      </c>
      <c r="G15" s="138">
        <v>22874</v>
      </c>
      <c r="H15" s="138">
        <v>66639</v>
      </c>
      <c r="I15" s="138">
        <v>-108</v>
      </c>
      <c r="J15" s="138">
        <v>107636</v>
      </c>
      <c r="K15" s="138">
        <v>-39035.18356069998</v>
      </c>
      <c r="L15" s="138">
        <v>138864</v>
      </c>
      <c r="M15" s="138">
        <v>361387</v>
      </c>
      <c r="N15" s="138">
        <v>684806</v>
      </c>
      <c r="O15" s="138">
        <v>519160</v>
      </c>
      <c r="P15" s="138">
        <v>748796</v>
      </c>
      <c r="Q15" s="138">
        <v>669601.691</v>
      </c>
      <c r="R15" s="138">
        <v>254894.60025942037</v>
      </c>
      <c r="S15" s="138">
        <v>28494.60468354</v>
      </c>
      <c r="T15" s="138">
        <v>-137464.9362800004</v>
      </c>
      <c r="U15" s="138">
        <v>633914</v>
      </c>
      <c r="V15" s="138">
        <v>690815.9</v>
      </c>
      <c r="W15" s="138">
        <v>980035</v>
      </c>
      <c r="X15" s="138">
        <v>1252308.068938436</v>
      </c>
      <c r="Y15" s="138">
        <v>1548788.6470146084</v>
      </c>
      <c r="Z15" s="138">
        <v>1597087.4126126794</v>
      </c>
      <c r="AA15" s="138">
        <v>1306078.987231427</v>
      </c>
      <c r="AB15" s="138">
        <v>1371867.5450650011</v>
      </c>
      <c r="AC15" s="158"/>
      <c r="AD15" s="158"/>
    </row>
    <row r="16" spans="1:30"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58"/>
      <c r="AD16" s="158"/>
    </row>
    <row r="17" spans="1:30" s="136" customFormat="1" ht="13.5">
      <c r="A17" s="165" t="s">
        <v>187</v>
      </c>
      <c r="B17" s="141">
        <v>-11760</v>
      </c>
      <c r="C17" s="141">
        <v>23476</v>
      </c>
      <c r="D17" s="141">
        <v>-10732</v>
      </c>
      <c r="E17" s="141">
        <v>-3663</v>
      </c>
      <c r="F17" s="141">
        <v>-46334</v>
      </c>
      <c r="G17" s="141">
        <v>-12780</v>
      </c>
      <c r="H17" s="141">
        <v>-440</v>
      </c>
      <c r="I17" s="141">
        <v>3605</v>
      </c>
      <c r="J17" s="141">
        <v>2701</v>
      </c>
      <c r="K17" s="141">
        <v>5815.0245</v>
      </c>
      <c r="L17" s="141">
        <v>-2356</v>
      </c>
      <c r="M17" s="141">
        <v>-1491</v>
      </c>
      <c r="N17" s="141">
        <v>6991</v>
      </c>
      <c r="O17" s="141">
        <v>34986</v>
      </c>
      <c r="P17" s="141">
        <v>21122</v>
      </c>
      <c r="Q17" s="141">
        <v>86420.7411</v>
      </c>
      <c r="R17" s="141">
        <v>7633.742800000003</v>
      </c>
      <c r="S17" s="141">
        <v>6207.2377000000015</v>
      </c>
      <c r="T17" s="141">
        <v>-37218</v>
      </c>
      <c r="U17" s="141">
        <v>-6991</v>
      </c>
      <c r="V17" s="141">
        <v>107302</v>
      </c>
      <c r="W17" s="141">
        <v>41616</v>
      </c>
      <c r="X17" s="141">
        <v>170376.066</v>
      </c>
      <c r="Y17" s="141">
        <v>195193.49834992466</v>
      </c>
      <c r="Z17" s="141">
        <v>797079.7157000001</v>
      </c>
      <c r="AA17" s="141">
        <v>-36977.93174173595</v>
      </c>
      <c r="AB17" s="141">
        <v>0</v>
      </c>
      <c r="AC17" s="158"/>
      <c r="AD17" s="158"/>
    </row>
    <row r="18" spans="1:30" s="136" customFormat="1" ht="13.5">
      <c r="A18" s="139" t="s">
        <v>193</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58"/>
      <c r="AD18" s="158"/>
    </row>
    <row r="19" spans="1:30" s="136" customFormat="1" ht="13.5">
      <c r="A19" s="139" t="s">
        <v>194</v>
      </c>
      <c r="B19" s="140">
        <v>-11760</v>
      </c>
      <c r="C19" s="140">
        <v>23476</v>
      </c>
      <c r="D19" s="140">
        <v>-10732</v>
      </c>
      <c r="E19" s="140">
        <v>-3663</v>
      </c>
      <c r="F19" s="140">
        <v>-46334</v>
      </c>
      <c r="G19" s="140">
        <v>-12780</v>
      </c>
      <c r="H19" s="140">
        <v>-440</v>
      </c>
      <c r="I19" s="140">
        <v>3605</v>
      </c>
      <c r="J19" s="140">
        <v>2701</v>
      </c>
      <c r="K19" s="140">
        <v>0</v>
      </c>
      <c r="L19" s="140">
        <v>0</v>
      </c>
      <c r="M19" s="140">
        <v>0</v>
      </c>
      <c r="N19" s="140">
        <v>0</v>
      </c>
      <c r="O19" s="140">
        <v>0</v>
      </c>
      <c r="P19" s="140">
        <v>0</v>
      </c>
      <c r="Q19" s="140">
        <v>0</v>
      </c>
      <c r="R19" s="140">
        <v>0</v>
      </c>
      <c r="S19" s="140">
        <v>0</v>
      </c>
      <c r="T19" s="140">
        <v>0</v>
      </c>
      <c r="U19" s="140">
        <v>0</v>
      </c>
      <c r="V19" s="140">
        <v>0</v>
      </c>
      <c r="W19" s="140">
        <v>0</v>
      </c>
      <c r="X19" s="140">
        <v>0</v>
      </c>
      <c r="Y19" s="140">
        <v>0</v>
      </c>
      <c r="Z19" s="140">
        <v>2857.8921</v>
      </c>
      <c r="AA19" s="140">
        <v>5846.937924975341</v>
      </c>
      <c r="AB19" s="140">
        <v>125617.19455519084</v>
      </c>
      <c r="AC19" s="158"/>
      <c r="AD19" s="158"/>
    </row>
    <row r="20" spans="1:30" s="136" customFormat="1" ht="13.5">
      <c r="A20" s="139" t="s">
        <v>195</v>
      </c>
      <c r="B20" s="140"/>
      <c r="C20" s="140"/>
      <c r="D20" s="140"/>
      <c r="E20" s="140"/>
      <c r="F20" s="140"/>
      <c r="G20" s="140"/>
      <c r="H20" s="140"/>
      <c r="I20" s="140"/>
      <c r="J20" s="140"/>
      <c r="K20" s="140">
        <v>5815.0245</v>
      </c>
      <c r="L20" s="140">
        <v>-2356</v>
      </c>
      <c r="M20" s="140">
        <v>-1491</v>
      </c>
      <c r="N20" s="140">
        <v>6991</v>
      </c>
      <c r="O20" s="140">
        <v>34986</v>
      </c>
      <c r="P20" s="140">
        <v>21122</v>
      </c>
      <c r="Q20" s="140">
        <v>86420.7411</v>
      </c>
      <c r="R20" s="140">
        <v>7633.742800000003</v>
      </c>
      <c r="S20" s="140">
        <v>6207.2377000000015</v>
      </c>
      <c r="T20" s="140">
        <v>-37218</v>
      </c>
      <c r="U20" s="140">
        <v>-6991</v>
      </c>
      <c r="V20" s="140">
        <v>107302</v>
      </c>
      <c r="W20" s="140">
        <v>41616</v>
      </c>
      <c r="X20" s="140">
        <v>170376.066</v>
      </c>
      <c r="Y20" s="140">
        <v>195193.49834992466</v>
      </c>
      <c r="Z20" s="140">
        <v>794221.8236</v>
      </c>
      <c r="AA20" s="140">
        <v>-42824.86966671129</v>
      </c>
      <c r="AB20" s="140">
        <v>-125617.19455519086</v>
      </c>
      <c r="AC20" s="158"/>
      <c r="AD20" s="158"/>
    </row>
    <row r="21" spans="1:30" s="136" customFormat="1" ht="13.5">
      <c r="A21" s="165" t="s">
        <v>233</v>
      </c>
      <c r="B21" s="140">
        <v>6210</v>
      </c>
      <c r="C21" s="140">
        <v>-1153</v>
      </c>
      <c r="D21" s="140">
        <v>16379</v>
      </c>
      <c r="E21" s="140">
        <v>-8019</v>
      </c>
      <c r="F21" s="140">
        <v>6146</v>
      </c>
      <c r="G21" s="140">
        <v>-1293</v>
      </c>
      <c r="H21" s="140">
        <v>-223</v>
      </c>
      <c r="I21" s="140">
        <v>-29472</v>
      </c>
      <c r="J21" s="140">
        <v>-15466</v>
      </c>
      <c r="K21" s="140">
        <v>19715.074179000003</v>
      </c>
      <c r="L21" s="140">
        <v>27245</v>
      </c>
      <c r="M21" s="140">
        <v>36693</v>
      </c>
      <c r="N21" s="140">
        <v>59351</v>
      </c>
      <c r="O21" s="140">
        <v>1383</v>
      </c>
      <c r="P21" s="140">
        <v>-50631</v>
      </c>
      <c r="Q21" s="140">
        <v>-54922</v>
      </c>
      <c r="R21" s="140">
        <v>-1710.6616405797104</v>
      </c>
      <c r="S21" s="140">
        <v>-4661.79795027765</v>
      </c>
      <c r="T21" s="140">
        <v>445</v>
      </c>
      <c r="U21" s="140">
        <v>206027</v>
      </c>
      <c r="V21" s="140">
        <v>93900</v>
      </c>
      <c r="W21" s="140">
        <v>-917</v>
      </c>
      <c r="X21" s="140">
        <v>27440.31531135955</v>
      </c>
      <c r="Y21" s="140">
        <v>269169.1339196671</v>
      </c>
      <c r="Z21" s="140">
        <v>-136359.97420769156</v>
      </c>
      <c r="AA21" s="140">
        <v>-38132.03397716183</v>
      </c>
      <c r="AB21" s="140">
        <v>493551.0700382567</v>
      </c>
      <c r="AC21" s="158"/>
      <c r="AD21" s="158"/>
    </row>
    <row r="22" spans="1:30" ht="13.5">
      <c r="A22" s="139" t="s">
        <v>196</v>
      </c>
      <c r="B22" s="140">
        <v>376</v>
      </c>
      <c r="C22" s="140">
        <v>409</v>
      </c>
      <c r="D22" s="140">
        <v>320</v>
      </c>
      <c r="E22" s="140">
        <v>59</v>
      </c>
      <c r="F22" s="140">
        <v>-208</v>
      </c>
      <c r="G22" s="140">
        <v>-662</v>
      </c>
      <c r="H22" s="140">
        <v>-223</v>
      </c>
      <c r="I22" s="140">
        <v>-163</v>
      </c>
      <c r="J22" s="140">
        <v>-62</v>
      </c>
      <c r="K22" s="140">
        <v>0</v>
      </c>
      <c r="L22" s="140">
        <v>0</v>
      </c>
      <c r="M22" s="140">
        <v>0</v>
      </c>
      <c r="N22" s="140">
        <v>0</v>
      </c>
      <c r="O22" s="140">
        <v>0</v>
      </c>
      <c r="P22" s="140">
        <v>0</v>
      </c>
      <c r="Q22" s="140">
        <v>0</v>
      </c>
      <c r="R22" s="140">
        <v>0</v>
      </c>
      <c r="S22" s="140">
        <v>0</v>
      </c>
      <c r="T22" s="140">
        <v>0</v>
      </c>
      <c r="U22" s="140">
        <v>0</v>
      </c>
      <c r="V22" s="140">
        <v>0</v>
      </c>
      <c r="W22" s="140">
        <v>0</v>
      </c>
      <c r="X22" s="140">
        <v>0</v>
      </c>
      <c r="Y22" s="140">
        <v>0</v>
      </c>
      <c r="Z22" s="140">
        <v>0</v>
      </c>
      <c r="AA22" s="140">
        <v>0</v>
      </c>
      <c r="AB22" s="140">
        <v>0</v>
      </c>
      <c r="AC22" s="158"/>
      <c r="AD22" s="158"/>
    </row>
    <row r="23" spans="1:30" ht="13.5">
      <c r="A23" s="139" t="s">
        <v>197</v>
      </c>
      <c r="B23" s="140">
        <v>5834</v>
      </c>
      <c r="C23" s="140">
        <v>-1562</v>
      </c>
      <c r="D23" s="140">
        <v>16059</v>
      </c>
      <c r="E23" s="140">
        <v>-8078</v>
      </c>
      <c r="F23" s="140">
        <v>6354</v>
      </c>
      <c r="G23" s="140">
        <v>-631</v>
      </c>
      <c r="H23" s="140"/>
      <c r="I23" s="140">
        <v>-29309</v>
      </c>
      <c r="J23" s="140">
        <v>-15404</v>
      </c>
      <c r="K23" s="140">
        <v>19715.074179000003</v>
      </c>
      <c r="L23" s="140">
        <v>27245</v>
      </c>
      <c r="M23" s="140">
        <v>36693</v>
      </c>
      <c r="N23" s="140">
        <v>59351</v>
      </c>
      <c r="O23" s="140">
        <v>1383</v>
      </c>
      <c r="P23" s="140">
        <v>-50631</v>
      </c>
      <c r="Q23" s="140">
        <v>-54922</v>
      </c>
      <c r="R23" s="140">
        <v>-1710.6616405797104</v>
      </c>
      <c r="S23" s="140">
        <v>-4661.79795027765</v>
      </c>
      <c r="T23" s="140">
        <v>445</v>
      </c>
      <c r="U23" s="140">
        <v>206027</v>
      </c>
      <c r="V23" s="140">
        <v>93900</v>
      </c>
      <c r="W23" s="140">
        <v>-917</v>
      </c>
      <c r="X23" s="140">
        <v>27440.31531135955</v>
      </c>
      <c r="Y23" s="140">
        <v>269169.1339196671</v>
      </c>
      <c r="Z23" s="140">
        <v>-136359.97420769156</v>
      </c>
      <c r="AA23" s="140">
        <v>-38132.03397716183</v>
      </c>
      <c r="AB23" s="140">
        <v>493551.0700382567</v>
      </c>
      <c r="AC23" s="158"/>
      <c r="AD23" s="158"/>
    </row>
    <row r="24" spans="1:30" ht="13.5">
      <c r="A24" s="165" t="s">
        <v>188</v>
      </c>
      <c r="B24" s="140">
        <v>41500</v>
      </c>
      <c r="C24" s="140">
        <v>68259</v>
      </c>
      <c r="D24" s="140">
        <v>51530</v>
      </c>
      <c r="E24" s="140">
        <v>43327</v>
      </c>
      <c r="F24" s="140">
        <v>125561</v>
      </c>
      <c r="G24" s="140">
        <v>32648</v>
      </c>
      <c r="H24" s="140">
        <v>63418</v>
      </c>
      <c r="I24" s="140">
        <v>-68241</v>
      </c>
      <c r="J24" s="140">
        <v>4950</v>
      </c>
      <c r="K24" s="140">
        <v>-136969.73549999998</v>
      </c>
      <c r="L24" s="140">
        <v>-1205</v>
      </c>
      <c r="M24" s="140">
        <v>73082</v>
      </c>
      <c r="N24" s="140">
        <v>125251</v>
      </c>
      <c r="O24" s="140">
        <v>177992</v>
      </c>
      <c r="P24" s="140">
        <v>487450</v>
      </c>
      <c r="Q24" s="140">
        <v>354349.80090000003</v>
      </c>
      <c r="R24" s="140">
        <v>48227.86950000001</v>
      </c>
      <c r="S24" s="140">
        <v>-48109.62409999997</v>
      </c>
      <c r="T24" s="140">
        <v>-245145.2699</v>
      </c>
      <c r="U24" s="140">
        <v>52426</v>
      </c>
      <c r="V24" s="140">
        <v>297560</v>
      </c>
      <c r="W24" s="140">
        <v>703392</v>
      </c>
      <c r="X24" s="140">
        <v>771667.8237333333</v>
      </c>
      <c r="Y24" s="140">
        <v>785167.7693895677</v>
      </c>
      <c r="Z24" s="140">
        <v>818718.0416000001</v>
      </c>
      <c r="AA24" s="140">
        <v>1017051.148247062</v>
      </c>
      <c r="AB24" s="140">
        <v>735940.7359991372</v>
      </c>
      <c r="AC24" s="158"/>
      <c r="AD24" s="158"/>
    </row>
    <row r="25" spans="1:30" s="136" customFormat="1" ht="13.5">
      <c r="A25" s="139" t="s">
        <v>196</v>
      </c>
      <c r="B25" s="140"/>
      <c r="C25" s="140"/>
      <c r="D25" s="140"/>
      <c r="E25" s="140"/>
      <c r="F25" s="140"/>
      <c r="G25" s="140"/>
      <c r="H25" s="140"/>
      <c r="I25" s="140"/>
      <c r="J25" s="140"/>
      <c r="K25" s="140">
        <v>0</v>
      </c>
      <c r="L25" s="140">
        <v>-36930</v>
      </c>
      <c r="M25" s="140">
        <v>18867</v>
      </c>
      <c r="N25" s="140">
        <v>17599</v>
      </c>
      <c r="O25" s="140">
        <v>0</v>
      </c>
      <c r="P25" s="140">
        <v>0</v>
      </c>
      <c r="Q25" s="140">
        <v>0</v>
      </c>
      <c r="R25" s="140">
        <v>0</v>
      </c>
      <c r="S25" s="140">
        <v>0</v>
      </c>
      <c r="T25" s="140">
        <v>0</v>
      </c>
      <c r="U25" s="140">
        <v>0</v>
      </c>
      <c r="V25" s="140">
        <v>0</v>
      </c>
      <c r="W25" s="140">
        <v>0</v>
      </c>
      <c r="X25" s="140">
        <v>0</v>
      </c>
      <c r="Y25" s="140">
        <v>0</v>
      </c>
      <c r="Z25" s="140">
        <v>0</v>
      </c>
      <c r="AA25" s="140">
        <v>0</v>
      </c>
      <c r="AB25" s="140">
        <v>0</v>
      </c>
      <c r="AC25" s="158"/>
      <c r="AD25" s="158"/>
    </row>
    <row r="26" spans="1:30" ht="13.5">
      <c r="A26" s="139" t="s">
        <v>197</v>
      </c>
      <c r="B26" s="140">
        <v>41500</v>
      </c>
      <c r="C26" s="140">
        <v>68259</v>
      </c>
      <c r="D26" s="140">
        <v>51530</v>
      </c>
      <c r="E26" s="140">
        <v>43327</v>
      </c>
      <c r="F26" s="140">
        <v>125561</v>
      </c>
      <c r="G26" s="140">
        <v>32648</v>
      </c>
      <c r="H26" s="140">
        <v>63418</v>
      </c>
      <c r="I26" s="140">
        <v>-68241</v>
      </c>
      <c r="J26" s="140">
        <v>4950</v>
      </c>
      <c r="K26" s="140">
        <v>-136969.73549999998</v>
      </c>
      <c r="L26" s="140">
        <v>35725</v>
      </c>
      <c r="M26" s="140">
        <v>54215</v>
      </c>
      <c r="N26" s="140">
        <v>107652</v>
      </c>
      <c r="O26" s="140">
        <v>177992</v>
      </c>
      <c r="P26" s="140">
        <v>487450</v>
      </c>
      <c r="Q26" s="140">
        <v>354349.80090000003</v>
      </c>
      <c r="R26" s="140">
        <v>48227.86950000001</v>
      </c>
      <c r="S26" s="140">
        <v>-48109.62409999997</v>
      </c>
      <c r="T26" s="140">
        <v>-245145.2699</v>
      </c>
      <c r="U26" s="140">
        <v>52426</v>
      </c>
      <c r="V26" s="140">
        <v>297560</v>
      </c>
      <c r="W26" s="140">
        <v>703392</v>
      </c>
      <c r="X26" s="140">
        <v>771667.8237333333</v>
      </c>
      <c r="Y26" s="140">
        <v>785167.7693895677</v>
      </c>
      <c r="Z26" s="140">
        <v>818718.0416000001</v>
      </c>
      <c r="AA26" s="140">
        <v>1017051.148247062</v>
      </c>
      <c r="AB26" s="140">
        <v>735940.7359991372</v>
      </c>
      <c r="AC26" s="158"/>
      <c r="AD26" s="158"/>
    </row>
    <row r="27" spans="1:30" ht="13.5">
      <c r="A27" s="165" t="s">
        <v>250</v>
      </c>
      <c r="B27" s="140">
        <v>47104</v>
      </c>
      <c r="C27" s="140">
        <v>44346</v>
      </c>
      <c r="D27" s="140">
        <v>37348</v>
      </c>
      <c r="E27" s="140">
        <v>35008</v>
      </c>
      <c r="F27" s="140">
        <v>25062</v>
      </c>
      <c r="G27" s="140">
        <v>28101</v>
      </c>
      <c r="H27" s="140">
        <v>11193</v>
      </c>
      <c r="I27" s="140">
        <v>29148</v>
      </c>
      <c r="J27" s="140">
        <v>48132</v>
      </c>
      <c r="K27" s="140">
        <v>59738.0632603</v>
      </c>
      <c r="L27" s="140">
        <v>128806</v>
      </c>
      <c r="M27" s="140">
        <v>232033</v>
      </c>
      <c r="N27" s="140">
        <v>445570</v>
      </c>
      <c r="O27" s="140">
        <v>242873</v>
      </c>
      <c r="P27" s="140">
        <v>240423</v>
      </c>
      <c r="Q27" s="140">
        <v>230221</v>
      </c>
      <c r="R27" s="140">
        <v>171007</v>
      </c>
      <c r="S27" s="140">
        <v>67540.29233381736</v>
      </c>
      <c r="T27" s="140">
        <v>153344.08591999998</v>
      </c>
      <c r="U27" s="140">
        <v>246183</v>
      </c>
      <c r="V27" s="140">
        <v>186434</v>
      </c>
      <c r="W27" s="140">
        <v>207064</v>
      </c>
      <c r="X27" s="140">
        <v>234133.7073604098</v>
      </c>
      <c r="Y27" s="140">
        <v>354829.8436196919</v>
      </c>
      <c r="Z27" s="140">
        <v>128849.13452037066</v>
      </c>
      <c r="AA27" s="140">
        <v>366034.10889514664</v>
      </c>
      <c r="AB27" s="140">
        <v>239492.0346900287</v>
      </c>
      <c r="AC27" s="158"/>
      <c r="AD27" s="158"/>
    </row>
    <row r="28" spans="1:30" ht="13.5">
      <c r="A28" s="165" t="s">
        <v>253</v>
      </c>
      <c r="C28" s="140"/>
      <c r="D28" s="140"/>
      <c r="E28" s="140"/>
      <c r="F28" s="140"/>
      <c r="H28" s="140"/>
      <c r="I28" s="140"/>
      <c r="J28" s="140"/>
      <c r="K28" s="140"/>
      <c r="L28" s="140"/>
      <c r="M28" s="140"/>
      <c r="N28" s="140"/>
      <c r="O28" s="140"/>
      <c r="P28" s="140"/>
      <c r="Q28" s="140"/>
      <c r="R28" s="140"/>
      <c r="S28" s="140"/>
      <c r="T28" s="140"/>
      <c r="U28" s="140"/>
      <c r="V28" s="140"/>
      <c r="W28" s="140"/>
      <c r="X28" s="140"/>
      <c r="Y28" s="140"/>
      <c r="Z28" s="140"/>
      <c r="AA28" s="140"/>
      <c r="AB28" s="140"/>
      <c r="AC28" s="158"/>
      <c r="AD28" s="158"/>
    </row>
    <row r="29" spans="1:30" s="136" customFormat="1" ht="13.5">
      <c r="A29" s="165" t="s">
        <v>251</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58"/>
      <c r="AD29" s="158"/>
    </row>
    <row r="30" spans="1:30" s="136" customFormat="1" ht="13.5">
      <c r="A30" s="165" t="s">
        <v>200</v>
      </c>
      <c r="B30" s="140">
        <v>-3455</v>
      </c>
      <c r="C30" s="140">
        <v>-4733</v>
      </c>
      <c r="D30" s="140">
        <v>3421</v>
      </c>
      <c r="E30" s="140">
        <v>20182</v>
      </c>
      <c r="F30" s="140">
        <v>37117</v>
      </c>
      <c r="G30" s="140">
        <v>-23802</v>
      </c>
      <c r="H30" s="140">
        <v>-7309</v>
      </c>
      <c r="I30" s="140">
        <v>64852</v>
      </c>
      <c r="J30" s="140">
        <v>67319</v>
      </c>
      <c r="K30" s="140">
        <v>12666.390000000001</v>
      </c>
      <c r="L30" s="140">
        <v>-13626</v>
      </c>
      <c r="M30" s="140">
        <v>21070</v>
      </c>
      <c r="N30" s="140">
        <v>47643</v>
      </c>
      <c r="O30" s="140">
        <v>61926</v>
      </c>
      <c r="P30" s="140">
        <v>50432</v>
      </c>
      <c r="Q30" s="140">
        <v>53532.149000000005</v>
      </c>
      <c r="R30" s="140">
        <v>29736.64960000008</v>
      </c>
      <c r="S30" s="140">
        <v>7518.496700000262</v>
      </c>
      <c r="T30" s="140">
        <v>-8890.752300000364</v>
      </c>
      <c r="U30" s="140">
        <v>136269</v>
      </c>
      <c r="V30" s="140">
        <v>5619.9</v>
      </c>
      <c r="W30" s="140">
        <v>28880</v>
      </c>
      <c r="X30" s="140">
        <v>48690.15653333324</v>
      </c>
      <c r="Y30" s="140">
        <v>-55571.5982642429</v>
      </c>
      <c r="Z30" s="140">
        <v>-11199.505000000001</v>
      </c>
      <c r="AA30" s="140">
        <v>-1896.3041918838944</v>
      </c>
      <c r="AB30" s="140">
        <v>-97116.2956624215</v>
      </c>
      <c r="AC30" s="158"/>
      <c r="AD30" s="158"/>
    </row>
    <row r="31" spans="1:30" ht="13.5">
      <c r="A31" s="139" t="s">
        <v>198</v>
      </c>
      <c r="C31" s="140"/>
      <c r="D31" s="140"/>
      <c r="E31" s="140"/>
      <c r="F31" s="140"/>
      <c r="H31" s="140"/>
      <c r="I31" s="140"/>
      <c r="J31" s="140"/>
      <c r="K31" s="140">
        <v>-1669.6605</v>
      </c>
      <c r="L31" s="140">
        <v>-10123</v>
      </c>
      <c r="M31" s="140">
        <v>-4001</v>
      </c>
      <c r="N31" s="140">
        <v>12879</v>
      </c>
      <c r="O31" s="140">
        <v>-13042</v>
      </c>
      <c r="P31" s="140">
        <v>2599</v>
      </c>
      <c r="Q31" s="140">
        <v>-5612.808400000001</v>
      </c>
      <c r="R31" s="140">
        <v>14626.0002</v>
      </c>
      <c r="S31" s="140">
        <v>-2051.6798000000013</v>
      </c>
      <c r="T31" s="140">
        <v>-2803.936700000001</v>
      </c>
      <c r="U31" s="140">
        <v>2607</v>
      </c>
      <c r="V31" s="140">
        <v>14985</v>
      </c>
      <c r="W31" s="140">
        <v>-9782</v>
      </c>
      <c r="X31" s="140">
        <v>5233.952633333332</v>
      </c>
      <c r="Y31" s="140">
        <v>878.7551979737746</v>
      </c>
      <c r="Z31" s="140">
        <v>1088.7208</v>
      </c>
      <c r="AA31" s="140">
        <v>158.02534932365788</v>
      </c>
      <c r="AB31" s="140">
        <v>0</v>
      </c>
      <c r="AC31" s="158"/>
      <c r="AD31" s="158"/>
    </row>
    <row r="32" spans="1:30" ht="13.5">
      <c r="A32" s="139" t="s">
        <v>199</v>
      </c>
      <c r="B32" s="140">
        <v>-3455</v>
      </c>
      <c r="C32" s="140">
        <v>-4733</v>
      </c>
      <c r="D32" s="140">
        <v>3421</v>
      </c>
      <c r="E32" s="140">
        <v>20182</v>
      </c>
      <c r="F32" s="140">
        <v>37117</v>
      </c>
      <c r="G32" s="140">
        <v>-23802</v>
      </c>
      <c r="H32" s="140">
        <v>-7309</v>
      </c>
      <c r="I32" s="140">
        <v>64852</v>
      </c>
      <c r="J32" s="140">
        <v>67319</v>
      </c>
      <c r="K32" s="140">
        <v>14336.050500000001</v>
      </c>
      <c r="L32" s="140">
        <v>-3503</v>
      </c>
      <c r="M32" s="140">
        <v>25071</v>
      </c>
      <c r="N32" s="140">
        <v>34764</v>
      </c>
      <c r="O32" s="140">
        <v>74968</v>
      </c>
      <c r="P32" s="140">
        <v>47833</v>
      </c>
      <c r="Q32" s="140">
        <v>59144.95740000001</v>
      </c>
      <c r="R32" s="140">
        <v>15110.64940000008</v>
      </c>
      <c r="S32" s="140">
        <v>9570.176500000263</v>
      </c>
      <c r="T32" s="140">
        <v>-6086.815600000362</v>
      </c>
      <c r="U32" s="140">
        <v>133662</v>
      </c>
      <c r="V32" s="140">
        <v>-9365.1</v>
      </c>
      <c r="W32" s="140">
        <v>38662</v>
      </c>
      <c r="X32" s="140">
        <v>43456.203899999906</v>
      </c>
      <c r="Y32" s="140">
        <v>-56450.35346221668</v>
      </c>
      <c r="Z32" s="140">
        <v>-12288.2258</v>
      </c>
      <c r="AA32" s="140">
        <v>-2054.329541207552</v>
      </c>
      <c r="AB32" s="140">
        <v>-97116.2956624215</v>
      </c>
      <c r="AC32" s="158"/>
      <c r="AD32" s="158"/>
    </row>
    <row r="33" spans="1:30" ht="13.5">
      <c r="A33" s="137" t="s">
        <v>210</v>
      </c>
      <c r="B33" s="138">
        <v>13240</v>
      </c>
      <c r="C33" s="138">
        <v>-7930</v>
      </c>
      <c r="D33" s="138">
        <v>-38232</v>
      </c>
      <c r="E33" s="138">
        <v>13211</v>
      </c>
      <c r="F33" s="138">
        <v>62966</v>
      </c>
      <c r="G33" s="138">
        <v>12003</v>
      </c>
      <c r="H33" s="138">
        <v>89536</v>
      </c>
      <c r="I33" s="138">
        <v>171691</v>
      </c>
      <c r="J33" s="138">
        <v>353381</v>
      </c>
      <c r="K33" s="138">
        <v>65231.9085</v>
      </c>
      <c r="L33" s="138">
        <v>47263</v>
      </c>
      <c r="M33" s="138">
        <v>62804</v>
      </c>
      <c r="N33" s="138">
        <v>268257</v>
      </c>
      <c r="O33" s="138">
        <v>-353116</v>
      </c>
      <c r="P33" s="138">
        <v>33706</v>
      </c>
      <c r="Q33" s="138">
        <v>343858.502</v>
      </c>
      <c r="R33" s="138">
        <v>273190.3823</v>
      </c>
      <c r="S33" s="138">
        <v>-387460.43529999995</v>
      </c>
      <c r="T33" s="138">
        <v>-382997.26769992104</v>
      </c>
      <c r="U33" s="138">
        <v>310780</v>
      </c>
      <c r="V33" s="138">
        <v>455235.3009666666</v>
      </c>
      <c r="W33" s="138">
        <v>499824</v>
      </c>
      <c r="X33" s="138">
        <v>-69256.34966666663</v>
      </c>
      <c r="Y33" s="138">
        <v>-636785.3300792682</v>
      </c>
      <c r="Z33" s="138">
        <v>-262311.9222038</v>
      </c>
      <c r="AA33" s="138">
        <v>648060.9794230954</v>
      </c>
      <c r="AB33" s="138">
        <v>956450.919562262</v>
      </c>
      <c r="AC33" s="158"/>
      <c r="AD33" s="158"/>
    </row>
    <row r="34" spans="1:30" ht="13.5">
      <c r="A34" s="165" t="s">
        <v>186</v>
      </c>
      <c r="B34" s="140">
        <v>125</v>
      </c>
      <c r="C34" s="140">
        <v>15</v>
      </c>
      <c r="D34" s="140">
        <v>142</v>
      </c>
      <c r="E34" s="140">
        <v>124</v>
      </c>
      <c r="F34" s="140">
        <v>111</v>
      </c>
      <c r="G34" s="140">
        <v>96</v>
      </c>
      <c r="H34" s="140"/>
      <c r="I34" s="140">
        <v>49</v>
      </c>
      <c r="J34" s="140">
        <v>47</v>
      </c>
      <c r="K34" s="140">
        <v>-1036.341</v>
      </c>
      <c r="L34" s="140">
        <v>-597</v>
      </c>
      <c r="M34" s="140">
        <v>-706</v>
      </c>
      <c r="N34" s="140">
        <v>-668</v>
      </c>
      <c r="O34" s="140">
        <v>-631</v>
      </c>
      <c r="P34" s="140">
        <v>-3995</v>
      </c>
      <c r="Q34" s="140">
        <v>97481.27530000001</v>
      </c>
      <c r="R34" s="140">
        <v>-14620.5737</v>
      </c>
      <c r="S34" s="140">
        <v>-14593.6362</v>
      </c>
      <c r="T34" s="140">
        <v>-9736.8338</v>
      </c>
      <c r="U34" s="140">
        <v>-5619</v>
      </c>
      <c r="V34" s="140">
        <v>-3841</v>
      </c>
      <c r="W34" s="140">
        <v>-6463</v>
      </c>
      <c r="X34" s="140">
        <v>-3668.144199999999</v>
      </c>
      <c r="Y34" s="140">
        <v>-14060.083167580393</v>
      </c>
      <c r="Z34" s="140">
        <v>-19733.0645</v>
      </c>
      <c r="AA34" s="140">
        <v>-25284.05589178526</v>
      </c>
      <c r="AB34" s="140">
        <v>32164.402682284537</v>
      </c>
      <c r="AC34" s="158"/>
      <c r="AD34" s="158"/>
    </row>
    <row r="35" spans="1:30" ht="13.5">
      <c r="A35" s="165" t="s">
        <v>187</v>
      </c>
      <c r="B35" s="140">
        <v>4067</v>
      </c>
      <c r="C35" s="140">
        <v>-369</v>
      </c>
      <c r="D35" s="140">
        <v>-28272</v>
      </c>
      <c r="E35" s="140">
        <v>7101</v>
      </c>
      <c r="F35" s="140">
        <v>67842</v>
      </c>
      <c r="G35" s="141">
        <v>-386</v>
      </c>
      <c r="H35" s="141">
        <v>73873</v>
      </c>
      <c r="I35" s="141">
        <v>164999</v>
      </c>
      <c r="J35" s="141">
        <v>273261</v>
      </c>
      <c r="K35" s="141">
        <v>37711.2975</v>
      </c>
      <c r="L35" s="140">
        <v>-16886</v>
      </c>
      <c r="M35" s="140">
        <v>-116694</v>
      </c>
      <c r="N35" s="140">
        <v>245371</v>
      </c>
      <c r="O35" s="140">
        <v>-394321</v>
      </c>
      <c r="P35" s="140">
        <v>57991</v>
      </c>
      <c r="Q35" s="140">
        <v>204941.4941</v>
      </c>
      <c r="R35" s="140">
        <v>191127.8911</v>
      </c>
      <c r="S35" s="140">
        <v>-381305.13269999996</v>
      </c>
      <c r="T35" s="140">
        <v>-440545.516199921</v>
      </c>
      <c r="U35" s="140">
        <v>315116</v>
      </c>
      <c r="V35" s="140">
        <v>465662.7393333333</v>
      </c>
      <c r="W35" s="140">
        <v>475416</v>
      </c>
      <c r="X35" s="140">
        <v>-120239.22319999996</v>
      </c>
      <c r="Y35" s="140">
        <v>-667102.3844093634</v>
      </c>
      <c r="Z35" s="140">
        <v>-211686.40500379997</v>
      </c>
      <c r="AA35" s="140">
        <v>752561.8682558909</v>
      </c>
      <c r="AB35" s="140">
        <v>676572.6096552189</v>
      </c>
      <c r="AC35" s="158"/>
      <c r="AD35" s="158"/>
    </row>
    <row r="36" spans="1:30" ht="13.5">
      <c r="A36" s="139" t="s">
        <v>193</v>
      </c>
      <c r="B36" s="140">
        <v>78</v>
      </c>
      <c r="C36" s="140">
        <v>817</v>
      </c>
      <c r="D36" s="140">
        <v>925</v>
      </c>
      <c r="E36" s="140">
        <v>-2082</v>
      </c>
      <c r="F36" s="140">
        <v>5</v>
      </c>
      <c r="G36" s="140">
        <v>-2681</v>
      </c>
      <c r="H36" s="140">
        <v>2230</v>
      </c>
      <c r="I36" s="140">
        <v>-2689</v>
      </c>
      <c r="J36" s="140">
        <v>752</v>
      </c>
      <c r="K36" s="140">
        <v>0</v>
      </c>
      <c r="L36" s="140">
        <v>3244</v>
      </c>
      <c r="M36" s="140">
        <v>-778</v>
      </c>
      <c r="N36" s="140">
        <v>954</v>
      </c>
      <c r="O36" s="140">
        <v>4329</v>
      </c>
      <c r="P36" s="140">
        <v>5343</v>
      </c>
      <c r="Q36" s="140">
        <v>1229</v>
      </c>
      <c r="R36" s="140">
        <v>922.0577776410719</v>
      </c>
      <c r="S36" s="140">
        <v>4829.807309122643</v>
      </c>
      <c r="T36" s="140">
        <v>30931.926500079015</v>
      </c>
      <c r="U36" s="140">
        <v>6717</v>
      </c>
      <c r="V36" s="140">
        <v>12046</v>
      </c>
      <c r="W36" s="140">
        <v>8144</v>
      </c>
      <c r="X36" s="140">
        <v>-7802</v>
      </c>
      <c r="Y36" s="140">
        <v>10701.156601544495</v>
      </c>
      <c r="Z36" s="140">
        <v>16161.5721481</v>
      </c>
      <c r="AA36" s="140">
        <v>28015.641606919446</v>
      </c>
      <c r="AB36" s="140">
        <v>-40956.104044463355</v>
      </c>
      <c r="AC36" s="158"/>
      <c r="AD36" s="158"/>
    </row>
    <row r="37" spans="1:30" ht="13.5">
      <c r="A37" s="139" t="s">
        <v>194</v>
      </c>
      <c r="B37" s="140">
        <v>3989</v>
      </c>
      <c r="C37" s="140">
        <v>-1186</v>
      </c>
      <c r="D37" s="140">
        <v>-29197</v>
      </c>
      <c r="E37" s="140">
        <v>9183</v>
      </c>
      <c r="F37" s="140">
        <v>67837</v>
      </c>
      <c r="G37" s="140">
        <v>2295</v>
      </c>
      <c r="H37" s="140">
        <v>71643</v>
      </c>
      <c r="I37" s="140">
        <v>167688</v>
      </c>
      <c r="J37" s="140">
        <v>272509</v>
      </c>
      <c r="K37" s="140">
        <v>37711.2975</v>
      </c>
      <c r="L37" s="140">
        <v>-20130</v>
      </c>
      <c r="M37" s="140">
        <v>-115916</v>
      </c>
      <c r="N37" s="140">
        <v>244417</v>
      </c>
      <c r="O37" s="140">
        <v>-398650</v>
      </c>
      <c r="P37" s="140">
        <v>52648</v>
      </c>
      <c r="Q37" s="140">
        <v>203712.4941</v>
      </c>
      <c r="R37" s="140">
        <v>190205.83332235893</v>
      </c>
      <c r="S37" s="140">
        <v>-386134.9400091226</v>
      </c>
      <c r="T37" s="140">
        <v>-471477.4427</v>
      </c>
      <c r="U37" s="140">
        <v>308399</v>
      </c>
      <c r="V37" s="140">
        <v>453616.7393333333</v>
      </c>
      <c r="W37" s="140">
        <v>467272</v>
      </c>
      <c r="X37" s="140">
        <v>-112437.22319999996</v>
      </c>
      <c r="Y37" s="140">
        <v>-677803.5410109079</v>
      </c>
      <c r="Z37" s="140">
        <v>-227847.97715189998</v>
      </c>
      <c r="AA37" s="140">
        <v>724546.2266489714</v>
      </c>
      <c r="AB37" s="140">
        <v>717528.7136996823</v>
      </c>
      <c r="AC37" s="158"/>
      <c r="AD37" s="158"/>
    </row>
    <row r="38" spans="1:30" ht="13.5">
      <c r="A38" s="139" t="s">
        <v>195</v>
      </c>
      <c r="C38" s="140"/>
      <c r="D38" s="140"/>
      <c r="E38" s="140"/>
      <c r="F38" s="140"/>
      <c r="H38" s="140"/>
      <c r="I38" s="140"/>
      <c r="J38" s="140"/>
      <c r="K38" s="140"/>
      <c r="L38" s="140">
        <v>0</v>
      </c>
      <c r="M38" s="140">
        <v>0</v>
      </c>
      <c r="N38" s="140">
        <v>0</v>
      </c>
      <c r="O38" s="140">
        <v>0</v>
      </c>
      <c r="P38" s="140">
        <v>0</v>
      </c>
      <c r="Q38" s="140">
        <v>0</v>
      </c>
      <c r="R38" s="140">
        <v>0</v>
      </c>
      <c r="S38" s="140">
        <v>0</v>
      </c>
      <c r="T38" s="140">
        <v>0</v>
      </c>
      <c r="U38" s="140">
        <v>0</v>
      </c>
      <c r="V38" s="140">
        <v>0</v>
      </c>
      <c r="W38" s="140">
        <v>0</v>
      </c>
      <c r="X38" s="140">
        <v>0</v>
      </c>
      <c r="Y38" s="140">
        <v>0</v>
      </c>
      <c r="Z38" s="140">
        <v>0</v>
      </c>
      <c r="AA38" s="140">
        <v>0</v>
      </c>
      <c r="AB38" s="140">
        <v>0</v>
      </c>
      <c r="AC38" s="158"/>
      <c r="AD38" s="158"/>
    </row>
    <row r="39" spans="1:30" ht="13.5">
      <c r="A39" s="165" t="s">
        <v>233</v>
      </c>
      <c r="B39" s="140">
        <v>2598</v>
      </c>
      <c r="C39" s="140">
        <v>-11152</v>
      </c>
      <c r="D39" s="140">
        <v>-12957</v>
      </c>
      <c r="E39" s="140">
        <v>-12462</v>
      </c>
      <c r="F39" s="140">
        <v>-5380</v>
      </c>
      <c r="G39" s="140">
        <v>-10014</v>
      </c>
      <c r="H39" s="140">
        <v>0</v>
      </c>
      <c r="I39" s="140">
        <v>18071</v>
      </c>
      <c r="J39" s="140">
        <v>36825</v>
      </c>
      <c r="K39" s="140">
        <v>0</v>
      </c>
      <c r="L39" s="140">
        <v>37706</v>
      </c>
      <c r="M39" s="140">
        <v>155513</v>
      </c>
      <c r="N39" s="140">
        <v>0</v>
      </c>
      <c r="O39" s="140">
        <v>0</v>
      </c>
      <c r="P39" s="140">
        <v>0</v>
      </c>
      <c r="Q39" s="140">
        <v>0</v>
      </c>
      <c r="R39" s="140">
        <v>0</v>
      </c>
      <c r="S39" s="140">
        <v>0</v>
      </c>
      <c r="T39" s="140">
        <v>0</v>
      </c>
      <c r="U39" s="140">
        <v>0</v>
      </c>
      <c r="V39" s="140">
        <v>0</v>
      </c>
      <c r="W39" s="140">
        <v>0</v>
      </c>
      <c r="X39" s="140">
        <v>0</v>
      </c>
      <c r="Y39" s="140">
        <v>-3295.3319924016546</v>
      </c>
      <c r="Z39" s="140">
        <v>0</v>
      </c>
      <c r="AA39" s="140">
        <v>0</v>
      </c>
      <c r="AB39" s="140">
        <v>22403.0665448748</v>
      </c>
      <c r="AC39" s="158"/>
      <c r="AD39" s="158"/>
    </row>
    <row r="40" spans="1:30" ht="13.5">
      <c r="A40" s="139" t="s">
        <v>196</v>
      </c>
      <c r="C40" s="140"/>
      <c r="D40" s="140"/>
      <c r="E40" s="140"/>
      <c r="F40" s="140"/>
      <c r="H40" s="140"/>
      <c r="I40" s="140"/>
      <c r="J40" s="140"/>
      <c r="K40" s="140">
        <v>0</v>
      </c>
      <c r="L40" s="140">
        <v>37702</v>
      </c>
      <c r="M40" s="140">
        <v>155513</v>
      </c>
      <c r="N40" s="140">
        <v>0</v>
      </c>
      <c r="O40" s="140">
        <v>0</v>
      </c>
      <c r="P40" s="140">
        <v>0</v>
      </c>
      <c r="Q40" s="140">
        <v>0</v>
      </c>
      <c r="R40" s="140">
        <v>0</v>
      </c>
      <c r="S40" s="140">
        <v>0</v>
      </c>
      <c r="T40" s="140">
        <v>0</v>
      </c>
      <c r="U40" s="140">
        <v>0</v>
      </c>
      <c r="V40" s="140">
        <v>0</v>
      </c>
      <c r="W40" s="140">
        <v>0</v>
      </c>
      <c r="X40" s="140">
        <v>0</v>
      </c>
      <c r="Y40" s="140">
        <v>0</v>
      </c>
      <c r="Z40" s="140">
        <v>0</v>
      </c>
      <c r="AA40" s="140">
        <v>0</v>
      </c>
      <c r="AB40" s="140">
        <v>0</v>
      </c>
      <c r="AC40" s="158"/>
      <c r="AD40" s="158"/>
    </row>
    <row r="41" spans="1:30" ht="13.5">
      <c r="A41" s="139" t="s">
        <v>197</v>
      </c>
      <c r="B41" s="140">
        <v>2598</v>
      </c>
      <c r="C41" s="140">
        <v>-11152</v>
      </c>
      <c r="D41" s="140">
        <v>-12957</v>
      </c>
      <c r="E41" s="140">
        <v>-12462</v>
      </c>
      <c r="F41" s="140">
        <v>-5380</v>
      </c>
      <c r="G41" s="140">
        <v>-10014</v>
      </c>
      <c r="H41" s="140"/>
      <c r="I41" s="140">
        <v>18071</v>
      </c>
      <c r="J41" s="140">
        <v>36825</v>
      </c>
      <c r="K41" s="140">
        <v>0</v>
      </c>
      <c r="L41" s="140">
        <v>4</v>
      </c>
      <c r="M41" s="140">
        <v>0</v>
      </c>
      <c r="N41" s="140">
        <v>0</v>
      </c>
      <c r="O41" s="140">
        <v>0</v>
      </c>
      <c r="P41" s="140">
        <v>0</v>
      </c>
      <c r="Q41" s="140">
        <v>0</v>
      </c>
      <c r="R41" s="140">
        <v>0</v>
      </c>
      <c r="S41" s="140">
        <v>0</v>
      </c>
      <c r="T41" s="140">
        <v>0</v>
      </c>
      <c r="U41" s="140">
        <v>0</v>
      </c>
      <c r="V41" s="140">
        <v>0</v>
      </c>
      <c r="W41" s="140">
        <v>0</v>
      </c>
      <c r="X41" s="140">
        <v>0</v>
      </c>
      <c r="Y41" s="140">
        <v>-3295.3319924016546</v>
      </c>
      <c r="Z41" s="140">
        <v>0</v>
      </c>
      <c r="AA41" s="140">
        <v>0</v>
      </c>
      <c r="AB41" s="140">
        <v>22403.0665448748</v>
      </c>
      <c r="AC41" s="158"/>
      <c r="AD41" s="158"/>
    </row>
    <row r="42" spans="1:30" ht="13.5">
      <c r="A42" s="165" t="s">
        <v>188</v>
      </c>
      <c r="B42" s="140">
        <v>6342</v>
      </c>
      <c r="C42" s="140">
        <v>3718</v>
      </c>
      <c r="D42" s="140">
        <v>3564</v>
      </c>
      <c r="E42" s="140">
        <v>17177</v>
      </c>
      <c r="F42" s="140">
        <v>-1767</v>
      </c>
      <c r="G42" s="140">
        <v>22344</v>
      </c>
      <c r="H42" s="140">
        <v>13483</v>
      </c>
      <c r="I42" s="140">
        <v>-11544</v>
      </c>
      <c r="J42" s="140">
        <v>41671</v>
      </c>
      <c r="K42" s="140">
        <v>-57.5745</v>
      </c>
      <c r="L42" s="140">
        <v>-12</v>
      </c>
      <c r="M42" s="140">
        <v>-80</v>
      </c>
      <c r="N42" s="140">
        <v>-121</v>
      </c>
      <c r="O42" s="140">
        <v>0</v>
      </c>
      <c r="P42" s="140">
        <v>0</v>
      </c>
      <c r="Q42" s="140">
        <v>0</v>
      </c>
      <c r="R42" s="140">
        <v>0</v>
      </c>
      <c r="S42" s="140">
        <v>276.0102</v>
      </c>
      <c r="T42" s="140">
        <v>0</v>
      </c>
      <c r="U42" s="140">
        <v>393</v>
      </c>
      <c r="V42" s="140">
        <v>-3345</v>
      </c>
      <c r="W42" s="140">
        <v>-3979</v>
      </c>
      <c r="X42" s="140">
        <v>-4293.9600666666665</v>
      </c>
      <c r="Y42" s="140">
        <v>-2636.2655939213237</v>
      </c>
      <c r="Z42" s="140">
        <v>6260.1446000000005</v>
      </c>
      <c r="AA42" s="140">
        <v>7111.140719564604</v>
      </c>
      <c r="AB42" s="140">
        <v>124016.97551627122</v>
      </c>
      <c r="AC42" s="158"/>
      <c r="AD42" s="158"/>
    </row>
    <row r="43" spans="1:30" ht="13.5">
      <c r="A43" s="139" t="s">
        <v>196</v>
      </c>
      <c r="C43" s="140"/>
      <c r="D43" s="140"/>
      <c r="E43" s="140"/>
      <c r="F43" s="140"/>
      <c r="H43" s="140"/>
      <c r="I43" s="140"/>
      <c r="J43" s="140"/>
      <c r="K43" s="140"/>
      <c r="L43" s="140"/>
      <c r="M43" s="140"/>
      <c r="N43" s="140"/>
      <c r="O43" s="140"/>
      <c r="P43" s="140"/>
      <c r="Q43" s="140"/>
      <c r="R43" s="140"/>
      <c r="S43" s="140"/>
      <c r="T43" s="140"/>
      <c r="U43" s="140"/>
      <c r="V43" s="140"/>
      <c r="W43" s="140"/>
      <c r="X43" s="140"/>
      <c r="Y43" s="140"/>
      <c r="Z43" s="140"/>
      <c r="AA43" s="140"/>
      <c r="AB43" s="140"/>
      <c r="AC43" s="158"/>
      <c r="AD43" s="158"/>
    </row>
    <row r="44" spans="1:30" ht="13.5">
      <c r="A44" s="139" t="s">
        <v>197</v>
      </c>
      <c r="B44" s="140">
        <v>6342</v>
      </c>
      <c r="C44" s="140">
        <v>3718</v>
      </c>
      <c r="D44" s="140">
        <v>3564</v>
      </c>
      <c r="E44" s="140">
        <v>17177</v>
      </c>
      <c r="F44" s="140">
        <v>-1767</v>
      </c>
      <c r="G44" s="140">
        <v>22344</v>
      </c>
      <c r="H44" s="140">
        <v>13483</v>
      </c>
      <c r="I44" s="140">
        <v>-11544</v>
      </c>
      <c r="J44" s="140">
        <v>41671</v>
      </c>
      <c r="K44" s="140">
        <v>-57.5745</v>
      </c>
      <c r="L44" s="140">
        <v>-12</v>
      </c>
      <c r="M44" s="140">
        <v>-80</v>
      </c>
      <c r="N44" s="140">
        <v>-121</v>
      </c>
      <c r="O44" s="140">
        <v>0</v>
      </c>
      <c r="P44" s="140">
        <v>0</v>
      </c>
      <c r="Q44" s="140">
        <v>0</v>
      </c>
      <c r="R44" s="140">
        <v>0</v>
      </c>
      <c r="S44" s="140">
        <v>276.0102</v>
      </c>
      <c r="T44" s="140">
        <v>0</v>
      </c>
      <c r="U44" s="140">
        <v>393</v>
      </c>
      <c r="V44" s="140">
        <v>-3345</v>
      </c>
      <c r="W44" s="140">
        <v>-3979</v>
      </c>
      <c r="X44" s="140">
        <v>-4293.9600666666665</v>
      </c>
      <c r="Y44" s="140">
        <v>-2636.2655939213237</v>
      </c>
      <c r="Z44" s="140">
        <v>6260.1446000000005</v>
      </c>
      <c r="AA44" s="140">
        <v>7111.140719564604</v>
      </c>
      <c r="AB44" s="140">
        <v>124016.97551627122</v>
      </c>
      <c r="AC44" s="158"/>
      <c r="AD44" s="158"/>
    </row>
    <row r="45" spans="1:30" ht="13.5">
      <c r="A45" s="165" t="s">
        <v>252</v>
      </c>
      <c r="B45" s="140">
        <v>108</v>
      </c>
      <c r="C45" s="140">
        <v>-142</v>
      </c>
      <c r="D45" s="140">
        <v>-709</v>
      </c>
      <c r="E45" s="140">
        <v>1271</v>
      </c>
      <c r="F45" s="140">
        <v>2160</v>
      </c>
      <c r="G45" s="140">
        <v>-37</v>
      </c>
      <c r="H45" s="140">
        <v>2180</v>
      </c>
      <c r="I45" s="140">
        <v>116</v>
      </c>
      <c r="J45" s="140">
        <v>1577</v>
      </c>
      <c r="K45" s="140">
        <v>2418.129</v>
      </c>
      <c r="L45" s="140">
        <v>3281</v>
      </c>
      <c r="M45" s="140">
        <v>2959</v>
      </c>
      <c r="N45" s="140">
        <v>7210</v>
      </c>
      <c r="O45" s="140">
        <v>5074</v>
      </c>
      <c r="P45" s="140">
        <v>5206</v>
      </c>
      <c r="Q45" s="140">
        <v>6355.6801</v>
      </c>
      <c r="R45" s="140">
        <v>4365.4473</v>
      </c>
      <c r="S45" s="140">
        <v>9779.821199999998</v>
      </c>
      <c r="T45" s="140">
        <v>28905.357799999998</v>
      </c>
      <c r="U45" s="140">
        <v>10828</v>
      </c>
      <c r="V45" s="140">
        <v>3282</v>
      </c>
      <c r="W45" s="140">
        <v>12422</v>
      </c>
      <c r="X45" s="140">
        <v>8905.193</v>
      </c>
      <c r="Y45" s="140">
        <v>-878.7551979737746</v>
      </c>
      <c r="Z45" s="140">
        <v>-29667.6418</v>
      </c>
      <c r="AA45" s="140">
        <v>-26706.28403569818</v>
      </c>
      <c r="AB45" s="140">
        <v>3040.4161739472943</v>
      </c>
      <c r="AC45" s="158"/>
      <c r="AD45" s="158"/>
    </row>
    <row r="46" spans="1:30" ht="13.5">
      <c r="A46" s="165" t="s">
        <v>253</v>
      </c>
      <c r="C46" s="140"/>
      <c r="D46" s="140"/>
      <c r="E46" s="140"/>
      <c r="F46" s="140"/>
      <c r="H46" s="140"/>
      <c r="I46" s="140"/>
      <c r="J46" s="140"/>
      <c r="K46" s="140"/>
      <c r="L46" s="140"/>
      <c r="M46" s="140"/>
      <c r="N46" s="140"/>
      <c r="O46" s="140"/>
      <c r="P46" s="140"/>
      <c r="Q46" s="140"/>
      <c r="R46" s="140"/>
      <c r="S46" s="140"/>
      <c r="T46" s="140"/>
      <c r="U46" s="140"/>
      <c r="V46" s="140"/>
      <c r="W46" s="140"/>
      <c r="X46" s="140"/>
      <c r="Y46" s="140"/>
      <c r="Z46" s="140"/>
      <c r="AA46" s="140"/>
      <c r="AB46" s="140"/>
      <c r="AC46" s="158"/>
      <c r="AD46" s="158"/>
    </row>
    <row r="47" spans="1:30" s="136" customFormat="1" ht="13.5">
      <c r="A47" s="165" t="s">
        <v>251</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58"/>
      <c r="AD47" s="158"/>
    </row>
    <row r="48" spans="1:30" ht="13.5">
      <c r="A48" s="165" t="s">
        <v>201</v>
      </c>
      <c r="C48" s="140"/>
      <c r="D48" s="140"/>
      <c r="E48" s="140"/>
      <c r="F48" s="140"/>
      <c r="H48" s="140"/>
      <c r="I48" s="140"/>
      <c r="J48" s="140"/>
      <c r="K48" s="140">
        <v>26196.3975</v>
      </c>
      <c r="L48" s="140">
        <v>23771</v>
      </c>
      <c r="M48" s="140">
        <v>21812</v>
      </c>
      <c r="N48" s="140">
        <v>16465</v>
      </c>
      <c r="O48" s="140">
        <v>36762</v>
      </c>
      <c r="P48" s="140">
        <v>-25496</v>
      </c>
      <c r="Q48" s="140">
        <v>35080.0525</v>
      </c>
      <c r="R48" s="140">
        <v>92317.6176</v>
      </c>
      <c r="S48" s="140">
        <v>-1617.4977999999983</v>
      </c>
      <c r="T48" s="140">
        <v>38379.7245</v>
      </c>
      <c r="U48" s="140">
        <v>-9938</v>
      </c>
      <c r="V48" s="140">
        <v>-6523.438366666669</v>
      </c>
      <c r="W48" s="140">
        <v>22428</v>
      </c>
      <c r="X48" s="140">
        <v>50039.784799999994</v>
      </c>
      <c r="Y48" s="140">
        <v>51187.490281972365</v>
      </c>
      <c r="Z48" s="140">
        <v>-7484.9555</v>
      </c>
      <c r="AA48" s="140">
        <v>-59621.68962487669</v>
      </c>
      <c r="AB48" s="140">
        <v>98253.4489896652</v>
      </c>
      <c r="AC48" s="158"/>
      <c r="AD48" s="158"/>
    </row>
    <row r="49" spans="1:30" s="136" customFormat="1" ht="13.5">
      <c r="A49" s="139" t="s">
        <v>205</v>
      </c>
      <c r="B49" s="140"/>
      <c r="C49" s="140"/>
      <c r="D49" s="140"/>
      <c r="E49" s="140"/>
      <c r="F49" s="140"/>
      <c r="G49" s="140"/>
      <c r="H49" s="140"/>
      <c r="I49" s="140"/>
      <c r="J49" s="140"/>
      <c r="K49" s="140">
        <v>19287.4575</v>
      </c>
      <c r="L49" s="140">
        <v>14921</v>
      </c>
      <c r="M49" s="140">
        <v>16935</v>
      </c>
      <c r="N49" s="140">
        <v>17043</v>
      </c>
      <c r="O49" s="140">
        <v>37472</v>
      </c>
      <c r="P49" s="140">
        <v>-14434</v>
      </c>
      <c r="Q49" s="140">
        <v>34832.4286</v>
      </c>
      <c r="R49" s="140">
        <v>71366.22529999999</v>
      </c>
      <c r="S49" s="140">
        <v>-4617.456</v>
      </c>
      <c r="T49" s="140">
        <v>26768.3085</v>
      </c>
      <c r="U49" s="140">
        <v>-5939</v>
      </c>
      <c r="V49" s="140">
        <v>10709</v>
      </c>
      <c r="W49" s="140">
        <v>28298</v>
      </c>
      <c r="X49" s="140">
        <v>56625.93293333333</v>
      </c>
      <c r="Y49" s="140">
        <v>51187.490281972365</v>
      </c>
      <c r="Z49" s="140">
        <v>-7484.9555</v>
      </c>
      <c r="AA49" s="140">
        <v>-6795.090020917289</v>
      </c>
      <c r="AB49" s="140">
        <v>98253.4489896652</v>
      </c>
      <c r="AC49" s="158"/>
      <c r="AD49" s="158"/>
    </row>
    <row r="50" spans="1:30" ht="13.5">
      <c r="A50" s="139" t="s">
        <v>206</v>
      </c>
      <c r="C50" s="140"/>
      <c r="D50" s="140"/>
      <c r="E50" s="140"/>
      <c r="F50" s="140"/>
      <c r="H50" s="140"/>
      <c r="I50" s="140"/>
      <c r="J50" s="140"/>
      <c r="K50" s="140">
        <v>6908.9400000000005</v>
      </c>
      <c r="L50" s="140">
        <v>8850</v>
      </c>
      <c r="M50" s="140">
        <v>4877</v>
      </c>
      <c r="N50" s="140">
        <v>-578</v>
      </c>
      <c r="O50" s="140">
        <v>-710</v>
      </c>
      <c r="P50" s="140">
        <v>-11062</v>
      </c>
      <c r="Q50" s="140">
        <v>247.6239000000005</v>
      </c>
      <c r="R50" s="140">
        <v>20951.3923</v>
      </c>
      <c r="S50" s="140">
        <v>2999.958200000002</v>
      </c>
      <c r="T50" s="140">
        <v>11611.416000000001</v>
      </c>
      <c r="U50" s="140">
        <v>-3999</v>
      </c>
      <c r="V50" s="140">
        <v>-17232.43836666667</v>
      </c>
      <c r="W50" s="140">
        <v>-5870</v>
      </c>
      <c r="X50" s="140">
        <v>-6586.148133333337</v>
      </c>
      <c r="Y50" s="140">
        <v>0</v>
      </c>
      <c r="Z50" s="140">
        <v>0</v>
      </c>
      <c r="AA50" s="140">
        <v>-52826.5996039594</v>
      </c>
      <c r="AB50" s="140">
        <v>0</v>
      </c>
      <c r="AC50" s="158"/>
      <c r="AD50" s="158"/>
    </row>
    <row r="51" spans="1:30" s="145" customFormat="1" ht="13.5">
      <c r="A51" s="143" t="s">
        <v>192</v>
      </c>
      <c r="B51" s="144">
        <v>0</v>
      </c>
      <c r="C51" s="144">
        <v>0</v>
      </c>
      <c r="D51" s="144">
        <v>0</v>
      </c>
      <c r="E51" s="144">
        <v>0</v>
      </c>
      <c r="F51" s="144">
        <v>0</v>
      </c>
      <c r="G51" s="144">
        <v>0</v>
      </c>
      <c r="H51" s="144">
        <v>0</v>
      </c>
      <c r="I51" s="144">
        <v>0</v>
      </c>
      <c r="J51" s="144">
        <v>0</v>
      </c>
      <c r="K51" s="144">
        <v>0.09206069997162558</v>
      </c>
      <c r="L51" s="144">
        <v>0</v>
      </c>
      <c r="M51" s="144">
        <v>0</v>
      </c>
      <c r="N51" s="144">
        <v>0</v>
      </c>
      <c r="O51" s="144">
        <v>-6</v>
      </c>
      <c r="P51" s="144">
        <v>0</v>
      </c>
      <c r="Q51" s="144">
        <v>-0.18900000001303852</v>
      </c>
      <c r="R51" s="144">
        <v>-0.21795942037715577</v>
      </c>
      <c r="S51" s="144">
        <v>-0.03998353995848447</v>
      </c>
      <c r="T51" s="144">
        <v>-0.33141992063610815</v>
      </c>
      <c r="U51" s="144">
        <v>0</v>
      </c>
      <c r="V51" s="144">
        <v>0.4009666665806435</v>
      </c>
      <c r="W51" s="144">
        <v>0</v>
      </c>
      <c r="X51" s="144">
        <v>-0.3411051027942449</v>
      </c>
      <c r="Y51" s="144">
        <v>-0.08649639319628477</v>
      </c>
      <c r="Z51" s="144">
        <v>-0.2985164790879935</v>
      </c>
      <c r="AA51" s="144">
        <v>-0.4532246201997623</v>
      </c>
      <c r="AB51" s="144">
        <v>0.37449726089835167</v>
      </c>
      <c r="AC51" s="158"/>
      <c r="AD51" s="158"/>
    </row>
    <row r="52" spans="1:28" ht="13.5">
      <c r="A52" s="146"/>
      <c r="B52" s="147"/>
      <c r="C52" s="147"/>
      <c r="D52" s="147"/>
      <c r="E52" s="147"/>
      <c r="F52" s="147"/>
      <c r="G52" s="147"/>
      <c r="H52" s="147"/>
      <c r="I52" s="147"/>
      <c r="J52" s="147"/>
      <c r="K52" s="147"/>
      <c r="L52" s="147"/>
      <c r="M52" s="147"/>
      <c r="N52" s="147"/>
      <c r="O52" s="147"/>
      <c r="P52" s="147"/>
      <c r="Q52" s="147"/>
      <c r="R52" s="147"/>
      <c r="S52" s="147"/>
      <c r="X52" s="134"/>
      <c r="Y52" s="134"/>
      <c r="Z52" s="134"/>
      <c r="AA52" s="134"/>
      <c r="AB52" s="134"/>
    </row>
  </sheetData>
  <sheetProtection/>
  <mergeCells count="1">
    <mergeCell ref="A1:S1"/>
  </mergeCells>
  <printOptions/>
  <pageMargins left="0.25" right="0.3" top="0.61" bottom="0.75" header="0.3" footer="0.3"/>
  <pageSetup fitToHeight="1" fitToWidth="1" horizontalDpi="600" verticalDpi="600" orientation="landscape" scale="56" r:id="rId1"/>
</worksheet>
</file>

<file path=xl/worksheets/sheet19.xml><?xml version="1.0" encoding="utf-8"?>
<worksheet xmlns="http://schemas.openxmlformats.org/spreadsheetml/2006/main" xmlns:r="http://schemas.openxmlformats.org/officeDocument/2006/relationships">
  <dimension ref="A1:Q65"/>
  <sheetViews>
    <sheetView showGridLines="0" zoomScale="145" zoomScaleNormal="145" zoomScalePageLayoutView="0" workbookViewId="0" topLeftCell="A1">
      <pane xSplit="3" ySplit="7" topLeftCell="D8" activePane="bottomRight" state="frozen"/>
      <selection pane="topLeft" activeCell="Q55" sqref="Q55"/>
      <selection pane="topRight" activeCell="Q55" sqref="Q55"/>
      <selection pane="bottomLeft" activeCell="Q55" sqref="Q55"/>
      <selection pane="bottomRight" activeCell="Q55" sqref="Q55"/>
    </sheetView>
  </sheetViews>
  <sheetFormatPr defaultColWidth="9.140625" defaultRowHeight="19.5" customHeight="1"/>
  <cols>
    <col min="1" max="1" width="7.7109375" style="62" hidden="1" customWidth="1"/>
    <col min="2" max="2" width="7.7109375" style="62" customWidth="1"/>
    <col min="3" max="3" width="49.8515625" style="65" customWidth="1"/>
    <col min="4" max="4" width="12.8515625" style="87" hidden="1" customWidth="1"/>
    <col min="5" max="8" width="12.7109375" style="66" hidden="1" customWidth="1"/>
    <col min="9" max="9" width="12.7109375" style="87" hidden="1" customWidth="1"/>
    <col min="10" max="12" width="12.7109375" style="66" hidden="1" customWidth="1"/>
    <col min="13" max="16" width="12.7109375" style="65" customWidth="1"/>
    <col min="17" max="17" width="13.7109375" style="65" customWidth="1"/>
    <col min="18" max="16384" width="9.140625" style="65" customWidth="1"/>
  </cols>
  <sheetData>
    <row r="1" spans="3:12" ht="19.5" customHeight="1">
      <c r="C1" s="63"/>
      <c r="D1" s="64"/>
      <c r="E1" s="64"/>
      <c r="F1" s="64"/>
      <c r="G1" s="64"/>
      <c r="H1" s="64"/>
      <c r="I1" s="64"/>
      <c r="J1" s="64"/>
      <c r="K1" s="64"/>
      <c r="L1" s="64"/>
    </row>
    <row r="2" spans="3:12" ht="19.5" customHeight="1">
      <c r="C2" s="63"/>
      <c r="D2" s="95"/>
      <c r="E2" s="95"/>
      <c r="F2" s="95"/>
      <c r="G2" s="95"/>
      <c r="H2" s="95"/>
      <c r="I2" s="95"/>
      <c r="J2" s="64"/>
      <c r="K2" s="64"/>
      <c r="L2" s="64"/>
    </row>
    <row r="3" spans="1:12" s="67" customFormat="1" ht="19.5" customHeight="1">
      <c r="A3" s="91"/>
      <c r="B3" s="64" t="s">
        <v>140</v>
      </c>
      <c r="E3" s="64"/>
      <c r="F3" s="64"/>
      <c r="G3" s="64"/>
      <c r="H3" s="68"/>
      <c r="I3" s="68"/>
      <c r="J3" s="64"/>
      <c r="K3" s="64"/>
      <c r="L3" s="64"/>
    </row>
    <row r="4" spans="1:12" s="67" customFormat="1" ht="19.5" customHeight="1">
      <c r="A4" s="91"/>
      <c r="B4" s="92" t="s">
        <v>159</v>
      </c>
      <c r="D4" s="64"/>
      <c r="E4" s="70"/>
      <c r="F4" s="70"/>
      <c r="G4" s="64"/>
      <c r="H4" s="71"/>
      <c r="I4" s="71"/>
      <c r="J4" s="64"/>
      <c r="K4" s="64"/>
      <c r="L4" s="64"/>
    </row>
    <row r="5" spans="1:16" s="67" customFormat="1" ht="19.5" customHeight="1" thickBot="1">
      <c r="A5" s="91"/>
      <c r="B5" s="69" t="s">
        <v>88</v>
      </c>
      <c r="C5" s="90"/>
      <c r="D5" s="94"/>
      <c r="E5" s="94"/>
      <c r="F5" s="94"/>
      <c r="G5" s="94"/>
      <c r="H5" s="94"/>
      <c r="I5" s="94"/>
      <c r="J5" s="94"/>
      <c r="K5" s="94"/>
      <c r="L5" s="94"/>
      <c r="M5" s="51"/>
      <c r="N5" s="51"/>
      <c r="O5" s="51"/>
      <c r="P5" s="51"/>
    </row>
    <row r="6" spans="2:16" s="67" customFormat="1" ht="19.5" customHeight="1">
      <c r="B6" s="72"/>
      <c r="C6" s="73"/>
      <c r="D6" s="74"/>
      <c r="E6" s="75"/>
      <c r="F6" s="75"/>
      <c r="G6" s="74"/>
      <c r="H6" s="76"/>
      <c r="I6" s="76"/>
      <c r="J6" s="74"/>
      <c r="K6" s="74"/>
      <c r="L6" s="74"/>
      <c r="M6" s="74"/>
      <c r="N6" s="74"/>
      <c r="O6" s="74"/>
      <c r="P6" s="74"/>
    </row>
    <row r="7" spans="2:17" s="67" customFormat="1" ht="19.5" customHeight="1" thickBot="1">
      <c r="B7" s="77" t="s">
        <v>49</v>
      </c>
      <c r="C7" s="78" t="s">
        <v>50</v>
      </c>
      <c r="D7" s="58" t="s">
        <v>98</v>
      </c>
      <c r="E7" s="58" t="s">
        <v>99</v>
      </c>
      <c r="F7" s="58" t="s">
        <v>100</v>
      </c>
      <c r="G7" s="58" t="s">
        <v>101</v>
      </c>
      <c r="H7" s="58" t="s">
        <v>102</v>
      </c>
      <c r="I7" s="58" t="s">
        <v>103</v>
      </c>
      <c r="J7" s="58" t="s">
        <v>104</v>
      </c>
      <c r="K7" s="58" t="s">
        <v>105</v>
      </c>
      <c r="L7" s="58" t="s">
        <v>106</v>
      </c>
      <c r="M7" s="58" t="s">
        <v>120</v>
      </c>
      <c r="N7" s="58" t="s">
        <v>121</v>
      </c>
      <c r="O7" s="58" t="s">
        <v>122</v>
      </c>
      <c r="P7" s="58" t="s">
        <v>123</v>
      </c>
      <c r="Q7" s="58" t="s">
        <v>160</v>
      </c>
    </row>
    <row r="8" spans="2:16" s="67" customFormat="1" ht="23.25" customHeight="1" hidden="1">
      <c r="B8" s="89"/>
      <c r="C8" s="90"/>
      <c r="D8" s="51"/>
      <c r="E8" s="51"/>
      <c r="F8" s="51"/>
      <c r="G8" s="51"/>
      <c r="H8" s="51"/>
      <c r="I8" s="51"/>
      <c r="J8" s="51"/>
      <c r="K8" s="51"/>
      <c r="L8" s="51"/>
      <c r="M8" s="51"/>
      <c r="N8" s="51"/>
      <c r="O8" s="51"/>
      <c r="P8" s="51"/>
    </row>
    <row r="9" spans="1:17" s="81" customFormat="1" ht="19.5" customHeight="1" hidden="1">
      <c r="A9" s="89"/>
      <c r="B9" s="79" t="s">
        <v>51</v>
      </c>
      <c r="C9" s="52" t="s">
        <v>114</v>
      </c>
      <c r="D9" s="80">
        <f aca="true" t="shared" si="0" ref="D9:N9">D10+D13-D15</f>
        <v>4438</v>
      </c>
      <c r="E9" s="80">
        <f t="shared" si="0"/>
        <v>3184</v>
      </c>
      <c r="F9" s="80">
        <f t="shared" si="0"/>
        <v>4983</v>
      </c>
      <c r="G9" s="80">
        <f t="shared" si="0"/>
        <v>6540</v>
      </c>
      <c r="H9" s="80">
        <f t="shared" si="0"/>
        <v>6737</v>
      </c>
      <c r="I9" s="80">
        <f t="shared" si="0"/>
        <v>8534</v>
      </c>
      <c r="J9" s="80">
        <f t="shared" si="0"/>
        <v>7796</v>
      </c>
      <c r="K9" s="80">
        <f t="shared" si="0"/>
        <v>11718</v>
      </c>
      <c r="L9" s="80">
        <f t="shared" si="0"/>
        <v>14341</v>
      </c>
      <c r="M9" s="80">
        <f t="shared" si="0"/>
        <v>0</v>
      </c>
      <c r="N9" s="80">
        <f t="shared" si="0"/>
        <v>0</v>
      </c>
      <c r="O9" s="80">
        <f>O10+O13-O15</f>
        <v>0</v>
      </c>
      <c r="P9" s="80">
        <f>P10+P13-P15</f>
        <v>0</v>
      </c>
      <c r="Q9" s="80">
        <f>Q10+Q13-Q15</f>
        <v>0</v>
      </c>
    </row>
    <row r="10" spans="1:17" s="81" customFormat="1" ht="19.5" customHeight="1" hidden="1">
      <c r="A10" s="89"/>
      <c r="B10" s="79" t="s">
        <v>52</v>
      </c>
      <c r="C10" s="52" t="s">
        <v>107</v>
      </c>
      <c r="D10" s="80">
        <v>4983</v>
      </c>
      <c r="E10" s="80">
        <v>3766</v>
      </c>
      <c r="F10" s="80">
        <v>5480</v>
      </c>
      <c r="G10" s="80">
        <v>7161</v>
      </c>
      <c r="H10" s="80">
        <v>7671</v>
      </c>
      <c r="I10" s="80">
        <v>9935</v>
      </c>
      <c r="J10" s="80">
        <v>8870</v>
      </c>
      <c r="K10" s="80">
        <v>12337</v>
      </c>
      <c r="L10" s="80">
        <v>16585</v>
      </c>
      <c r="M10" s="80"/>
      <c r="N10" s="80"/>
      <c r="O10" s="80"/>
      <c r="P10" s="80"/>
      <c r="Q10" s="80"/>
    </row>
    <row r="11" spans="1:17" s="81" customFormat="1" ht="19.5" customHeight="1" hidden="1">
      <c r="A11" s="89"/>
      <c r="B11" s="79" t="s">
        <v>53</v>
      </c>
      <c r="C11" s="53" t="s">
        <v>89</v>
      </c>
      <c r="D11" s="71">
        <v>60</v>
      </c>
      <c r="E11" s="71">
        <v>84</v>
      </c>
      <c r="F11" s="71">
        <v>72</v>
      </c>
      <c r="G11" s="71">
        <v>49</v>
      </c>
      <c r="H11" s="71">
        <v>58</v>
      </c>
      <c r="I11" s="71">
        <v>376</v>
      </c>
      <c r="J11" s="71">
        <v>66</v>
      </c>
      <c r="K11" s="71">
        <v>308</v>
      </c>
      <c r="L11" s="71">
        <v>374</v>
      </c>
      <c r="M11" s="71"/>
      <c r="N11" s="71"/>
      <c r="O11" s="71"/>
      <c r="P11" s="71"/>
      <c r="Q11" s="71"/>
    </row>
    <row r="12" spans="1:17" s="81" customFormat="1" ht="19.5" customHeight="1" hidden="1">
      <c r="A12" s="89"/>
      <c r="B12" s="79" t="s">
        <v>54</v>
      </c>
      <c r="C12" s="53" t="s">
        <v>108</v>
      </c>
      <c r="D12" s="71">
        <f aca="true" t="shared" si="1" ref="D12:N12">D10-D11</f>
        <v>4923</v>
      </c>
      <c r="E12" s="71">
        <f t="shared" si="1"/>
        <v>3682</v>
      </c>
      <c r="F12" s="71">
        <f t="shared" si="1"/>
        <v>5408</v>
      </c>
      <c r="G12" s="71">
        <f t="shared" si="1"/>
        <v>7112</v>
      </c>
      <c r="H12" s="71">
        <f t="shared" si="1"/>
        <v>7613</v>
      </c>
      <c r="I12" s="71">
        <f t="shared" si="1"/>
        <v>9559</v>
      </c>
      <c r="J12" s="71">
        <f t="shared" si="1"/>
        <v>8804</v>
      </c>
      <c r="K12" s="71">
        <f t="shared" si="1"/>
        <v>12029</v>
      </c>
      <c r="L12" s="71">
        <f t="shared" si="1"/>
        <v>16211</v>
      </c>
      <c r="M12" s="71">
        <f t="shared" si="1"/>
        <v>0</v>
      </c>
      <c r="N12" s="71">
        <f t="shared" si="1"/>
        <v>0</v>
      </c>
      <c r="O12" s="71">
        <f>O10-O11</f>
        <v>0</v>
      </c>
      <c r="P12" s="71">
        <f>P10-P11</f>
        <v>0</v>
      </c>
      <c r="Q12" s="71">
        <f>Q10-Q11</f>
        <v>0</v>
      </c>
    </row>
    <row r="13" spans="1:17" s="81" customFormat="1" ht="19.5" customHeight="1" hidden="1">
      <c r="A13" s="89"/>
      <c r="B13" s="79" t="s">
        <v>55</v>
      </c>
      <c r="C13" s="52" t="s">
        <v>110</v>
      </c>
      <c r="D13" s="71"/>
      <c r="E13" s="80"/>
      <c r="F13" s="80"/>
      <c r="G13" s="80"/>
      <c r="H13" s="80"/>
      <c r="I13" s="80"/>
      <c r="J13" s="80"/>
      <c r="K13" s="80"/>
      <c r="L13" s="80"/>
      <c r="M13" s="80"/>
      <c r="N13" s="80"/>
      <c r="O13" s="80"/>
      <c r="P13" s="80"/>
      <c r="Q13" s="80"/>
    </row>
    <row r="14" spans="1:17" s="81" customFormat="1" ht="19.5" customHeight="1" hidden="1">
      <c r="A14" s="89"/>
      <c r="B14" s="79" t="s">
        <v>56</v>
      </c>
      <c r="C14" s="54" t="s">
        <v>111</v>
      </c>
      <c r="D14" s="71"/>
      <c r="E14" s="80"/>
      <c r="F14" s="80"/>
      <c r="G14" s="80"/>
      <c r="H14" s="80"/>
      <c r="I14" s="80"/>
      <c r="J14" s="80"/>
      <c r="K14" s="80"/>
      <c r="L14" s="80"/>
      <c r="M14" s="80"/>
      <c r="N14" s="80"/>
      <c r="O14" s="80"/>
      <c r="P14" s="80"/>
      <c r="Q14" s="80"/>
    </row>
    <row r="15" spans="1:17" s="81" customFormat="1" ht="19.5" customHeight="1" hidden="1">
      <c r="A15" s="89"/>
      <c r="B15" s="79" t="s">
        <v>57</v>
      </c>
      <c r="C15" s="52" t="s">
        <v>90</v>
      </c>
      <c r="D15" s="80">
        <f aca="true" t="shared" si="2" ref="D15:N15">D16+D17</f>
        <v>545</v>
      </c>
      <c r="E15" s="80">
        <f t="shared" si="2"/>
        <v>582</v>
      </c>
      <c r="F15" s="80">
        <f t="shared" si="2"/>
        <v>497</v>
      </c>
      <c r="G15" s="80">
        <f t="shared" si="2"/>
        <v>621</v>
      </c>
      <c r="H15" s="80">
        <f t="shared" si="2"/>
        <v>934</v>
      </c>
      <c r="I15" s="80">
        <f t="shared" si="2"/>
        <v>1401</v>
      </c>
      <c r="J15" s="80">
        <f t="shared" si="2"/>
        <v>1074</v>
      </c>
      <c r="K15" s="80">
        <f t="shared" si="2"/>
        <v>619</v>
      </c>
      <c r="L15" s="80">
        <f t="shared" si="2"/>
        <v>2244</v>
      </c>
      <c r="M15" s="80">
        <f t="shared" si="2"/>
        <v>0</v>
      </c>
      <c r="N15" s="80">
        <f t="shared" si="2"/>
        <v>0</v>
      </c>
      <c r="O15" s="80">
        <f>O16+O17</f>
        <v>0</v>
      </c>
      <c r="P15" s="80">
        <f>P16+P17</f>
        <v>0</v>
      </c>
      <c r="Q15" s="80">
        <f>Q16+Q17</f>
        <v>0</v>
      </c>
    </row>
    <row r="16" spans="1:17" s="81" customFormat="1" ht="19.5" customHeight="1" hidden="1">
      <c r="A16" s="89"/>
      <c r="B16" s="79" t="s">
        <v>58</v>
      </c>
      <c r="C16" s="55" t="s">
        <v>91</v>
      </c>
      <c r="D16" s="71">
        <v>540</v>
      </c>
      <c r="E16" s="71">
        <v>616</v>
      </c>
      <c r="F16" s="71">
        <v>473</v>
      </c>
      <c r="G16" s="71">
        <v>592</v>
      </c>
      <c r="H16" s="71">
        <v>908</v>
      </c>
      <c r="I16" s="71">
        <v>1372</v>
      </c>
      <c r="J16" s="71">
        <v>1062</v>
      </c>
      <c r="K16" s="71">
        <v>612</v>
      </c>
      <c r="L16" s="71">
        <v>2228</v>
      </c>
      <c r="M16" s="71"/>
      <c r="N16" s="71"/>
      <c r="O16" s="71"/>
      <c r="P16" s="71"/>
      <c r="Q16" s="71"/>
    </row>
    <row r="17" spans="1:17" s="81" customFormat="1" ht="19.5" customHeight="1" hidden="1">
      <c r="A17" s="89"/>
      <c r="B17" s="79" t="s">
        <v>59</v>
      </c>
      <c r="C17" s="55" t="s">
        <v>116</v>
      </c>
      <c r="D17" s="71">
        <v>5</v>
      </c>
      <c r="E17" s="71">
        <v>-34</v>
      </c>
      <c r="F17" s="71">
        <v>24</v>
      </c>
      <c r="G17" s="71">
        <v>29</v>
      </c>
      <c r="H17" s="71">
        <v>26</v>
      </c>
      <c r="I17" s="56">
        <v>29</v>
      </c>
      <c r="J17" s="71">
        <v>12</v>
      </c>
      <c r="K17" s="71">
        <v>7</v>
      </c>
      <c r="L17" s="71">
        <v>16</v>
      </c>
      <c r="M17" s="71"/>
      <c r="N17" s="71"/>
      <c r="O17" s="71"/>
      <c r="P17" s="71"/>
      <c r="Q17" s="71"/>
    </row>
    <row r="18" spans="1:17" s="82" customFormat="1" ht="19.5" customHeight="1" hidden="1">
      <c r="A18" s="93"/>
      <c r="B18" s="79" t="s">
        <v>60</v>
      </c>
      <c r="C18" s="59" t="s">
        <v>141</v>
      </c>
      <c r="D18" s="80">
        <f aca="true" t="shared" si="3" ref="D18:Q18">D19-D37</f>
        <v>4438</v>
      </c>
      <c r="E18" s="80">
        <f t="shared" si="3"/>
        <v>3184</v>
      </c>
      <c r="F18" s="80">
        <f t="shared" si="3"/>
        <v>4983</v>
      </c>
      <c r="G18" s="80">
        <f t="shared" si="3"/>
        <v>6540</v>
      </c>
      <c r="H18" s="80">
        <f t="shared" si="3"/>
        <v>6737</v>
      </c>
      <c r="I18" s="80">
        <f t="shared" si="3"/>
        <v>8534</v>
      </c>
      <c r="J18" s="80">
        <f t="shared" si="3"/>
        <v>7796</v>
      </c>
      <c r="K18" s="80">
        <f t="shared" si="3"/>
        <v>11718</v>
      </c>
      <c r="L18" s="80">
        <f t="shared" si="3"/>
        <v>14341</v>
      </c>
      <c r="M18" s="80">
        <f t="shared" si="3"/>
        <v>12339</v>
      </c>
      <c r="N18" s="80">
        <f t="shared" si="3"/>
        <v>14467</v>
      </c>
      <c r="O18" s="80">
        <f t="shared" si="3"/>
        <v>34968</v>
      </c>
      <c r="P18" s="80">
        <f t="shared" si="3"/>
        <v>684</v>
      </c>
      <c r="Q18" s="80">
        <f t="shared" si="3"/>
        <v>-167327</v>
      </c>
    </row>
    <row r="19" spans="2:17" ht="19.5" customHeight="1">
      <c r="B19" s="79" t="s">
        <v>61</v>
      </c>
      <c r="C19" s="59" t="s">
        <v>142</v>
      </c>
      <c r="D19" s="83">
        <f>D20+D21+D25+D28+D31+D33+D34</f>
        <v>5132</v>
      </c>
      <c r="E19" s="83">
        <f aca="true" t="shared" si="4" ref="E19:L19">E20+E21+E25+E28+E31+E33+E34</f>
        <v>3394</v>
      </c>
      <c r="F19" s="83">
        <f t="shared" si="4"/>
        <v>5522</v>
      </c>
      <c r="G19" s="83">
        <f t="shared" si="4"/>
        <v>7549</v>
      </c>
      <c r="H19" s="83">
        <f t="shared" si="4"/>
        <v>5766</v>
      </c>
      <c r="I19" s="83">
        <f t="shared" si="4"/>
        <v>10007</v>
      </c>
      <c r="J19" s="83">
        <f t="shared" si="4"/>
        <v>7556</v>
      </c>
      <c r="K19" s="83">
        <f t="shared" si="4"/>
        <v>14209</v>
      </c>
      <c r="L19" s="83">
        <f t="shared" si="4"/>
        <v>14630</v>
      </c>
      <c r="M19" s="83">
        <f>M20+M21+M25+M28+M31+M32+M33+M34</f>
        <v>24096</v>
      </c>
      <c r="N19" s="83">
        <f>N20+N21+N25+N28+N31+N32+N33+N34</f>
        <v>35872</v>
      </c>
      <c r="O19" s="83">
        <f>O20+O21+O25+O28+O31+O32+O33+O34</f>
        <v>33867</v>
      </c>
      <c r="P19" s="83">
        <f>P20+P21+P25+P28+P31+P32+P33+P34</f>
        <v>23992</v>
      </c>
      <c r="Q19" s="83">
        <f>Q20+Q21+Q25+Q28+Q31+Q32+Q33+Q34</f>
        <v>59135</v>
      </c>
    </row>
    <row r="20" spans="1:17" s="82" customFormat="1" ht="19.5" customHeight="1" hidden="1">
      <c r="A20" s="93"/>
      <c r="B20" s="79" t="s">
        <v>62</v>
      </c>
      <c r="C20" s="60" t="s">
        <v>155</v>
      </c>
      <c r="D20" s="83"/>
      <c r="E20" s="83"/>
      <c r="F20" s="83"/>
      <c r="G20" s="83"/>
      <c r="H20" s="83"/>
      <c r="I20" s="83"/>
      <c r="J20" s="83"/>
      <c r="K20" s="83"/>
      <c r="L20" s="83"/>
      <c r="M20" s="83"/>
      <c r="N20" s="83"/>
      <c r="O20" s="83"/>
      <c r="P20" s="83"/>
      <c r="Q20" s="83"/>
    </row>
    <row r="21" spans="1:17" s="82" customFormat="1" ht="19.5" customHeight="1" hidden="1">
      <c r="A21" s="93"/>
      <c r="B21" s="79" t="s">
        <v>63</v>
      </c>
      <c r="C21" s="60" t="s">
        <v>143</v>
      </c>
      <c r="D21" s="84">
        <f aca="true" t="shared" si="5" ref="D21:N21">D22+D23+D24</f>
        <v>1861</v>
      </c>
      <c r="E21" s="84">
        <f t="shared" si="5"/>
        <v>-231</v>
      </c>
      <c r="F21" s="84">
        <f t="shared" si="5"/>
        <v>563</v>
      </c>
      <c r="G21" s="84">
        <f t="shared" si="5"/>
        <v>1043</v>
      </c>
      <c r="H21" s="84">
        <f t="shared" si="5"/>
        <v>-64</v>
      </c>
      <c r="I21" s="84">
        <f t="shared" si="5"/>
        <v>4507</v>
      </c>
      <c r="J21" s="84">
        <f t="shared" si="5"/>
        <v>863</v>
      </c>
      <c r="K21" s="84">
        <f t="shared" si="5"/>
        <v>1215</v>
      </c>
      <c r="L21" s="84">
        <f t="shared" si="5"/>
        <v>4921</v>
      </c>
      <c r="M21" s="84">
        <f t="shared" si="5"/>
        <v>23526</v>
      </c>
      <c r="N21" s="84">
        <f t="shared" si="5"/>
        <v>35308</v>
      </c>
      <c r="O21" s="84">
        <f>O22+O23+O24</f>
        <v>35766</v>
      </c>
      <c r="P21" s="84">
        <f>P22+P23+P24</f>
        <v>21975</v>
      </c>
      <c r="Q21" s="84">
        <f>Q22+Q23+Q24</f>
        <v>46591</v>
      </c>
    </row>
    <row r="22" spans="1:17" s="82" customFormat="1" ht="19.5" customHeight="1">
      <c r="A22" s="93"/>
      <c r="B22" s="79" t="s">
        <v>64</v>
      </c>
      <c r="C22" s="61" t="s">
        <v>144</v>
      </c>
      <c r="D22" s="85">
        <v>-4</v>
      </c>
      <c r="E22" s="85">
        <v>51</v>
      </c>
      <c r="F22" s="85">
        <v>31</v>
      </c>
      <c r="G22" s="85">
        <v>-92</v>
      </c>
      <c r="H22" s="85">
        <v>-29</v>
      </c>
      <c r="I22" s="85">
        <v>48</v>
      </c>
      <c r="J22" s="85">
        <v>-67</v>
      </c>
      <c r="K22" s="85">
        <v>43</v>
      </c>
      <c r="L22" s="85">
        <v>19</v>
      </c>
      <c r="M22" s="85">
        <v>0</v>
      </c>
      <c r="N22" s="85">
        <v>0</v>
      </c>
      <c r="O22" s="85">
        <v>0</v>
      </c>
      <c r="P22" s="85">
        <v>0</v>
      </c>
      <c r="Q22" s="85">
        <v>36</v>
      </c>
    </row>
    <row r="23" spans="1:17" s="82" customFormat="1" ht="19.5" customHeight="1">
      <c r="A23" s="93"/>
      <c r="B23" s="79" t="s">
        <v>65</v>
      </c>
      <c r="C23" s="61" t="s">
        <v>145</v>
      </c>
      <c r="D23" s="85">
        <f>20+1584+261</f>
        <v>1865</v>
      </c>
      <c r="E23" s="85">
        <f>29-327+16</f>
        <v>-282</v>
      </c>
      <c r="F23" s="85">
        <f>+-10+585-43</f>
        <v>532</v>
      </c>
      <c r="G23" s="85">
        <f>+-6+2403-1262</f>
        <v>1135</v>
      </c>
      <c r="H23" s="85">
        <f>+-25+643-653</f>
        <v>-35</v>
      </c>
      <c r="I23" s="85">
        <f>+-17+3874+602</f>
        <v>4459</v>
      </c>
      <c r="J23" s="85">
        <f>24+796+110</f>
        <v>930</v>
      </c>
      <c r="K23" s="85">
        <f>45+1054+73</f>
        <v>1172</v>
      </c>
      <c r="L23" s="85">
        <f>559+4555-212</f>
        <v>4902</v>
      </c>
      <c r="M23" s="85">
        <v>18317</v>
      </c>
      <c r="N23" s="85">
        <v>29139</v>
      </c>
      <c r="O23" s="85">
        <v>8514</v>
      </c>
      <c r="P23" s="85">
        <v>14192</v>
      </c>
      <c r="Q23" s="85">
        <v>16404</v>
      </c>
    </row>
    <row r="24" spans="1:17" s="82" customFormat="1" ht="19.5" customHeight="1">
      <c r="A24" s="93"/>
      <c r="B24" s="79" t="s">
        <v>66</v>
      </c>
      <c r="C24" s="61" t="s">
        <v>146</v>
      </c>
      <c r="D24" s="85"/>
      <c r="E24" s="85"/>
      <c r="F24" s="85"/>
      <c r="G24" s="85"/>
      <c r="H24" s="85"/>
      <c r="I24" s="85"/>
      <c r="J24" s="85"/>
      <c r="K24" s="85"/>
      <c r="L24" s="85"/>
      <c r="M24" s="85">
        <v>5209</v>
      </c>
      <c r="N24" s="85">
        <v>6169</v>
      </c>
      <c r="O24" s="85">
        <v>27252</v>
      </c>
      <c r="P24" s="85">
        <v>7783</v>
      </c>
      <c r="Q24" s="85">
        <v>30151</v>
      </c>
    </row>
    <row r="25" spans="1:17" s="82" customFormat="1" ht="19.5" customHeight="1" hidden="1">
      <c r="A25" s="93"/>
      <c r="B25" s="79" t="s">
        <v>67</v>
      </c>
      <c r="C25" s="60" t="s">
        <v>147</v>
      </c>
      <c r="D25" s="83">
        <f aca="true" t="shared" si="6" ref="D25:N25">D26+D27</f>
        <v>3684</v>
      </c>
      <c r="E25" s="83">
        <f t="shared" si="6"/>
        <v>2328</v>
      </c>
      <c r="F25" s="83">
        <f t="shared" si="6"/>
        <v>3630</v>
      </c>
      <c r="G25" s="83">
        <f t="shared" si="6"/>
        <v>5041</v>
      </c>
      <c r="H25" s="83">
        <f t="shared" si="6"/>
        <v>5364</v>
      </c>
      <c r="I25" s="83">
        <f t="shared" si="6"/>
        <v>5588</v>
      </c>
      <c r="J25" s="83">
        <f t="shared" si="6"/>
        <v>4350</v>
      </c>
      <c r="K25" s="83">
        <f t="shared" si="6"/>
        <v>26284</v>
      </c>
      <c r="L25" s="83">
        <f t="shared" si="6"/>
        <v>11786</v>
      </c>
      <c r="M25" s="83">
        <f t="shared" si="6"/>
        <v>0</v>
      </c>
      <c r="N25" s="83">
        <f t="shared" si="6"/>
        <v>-157</v>
      </c>
      <c r="O25" s="83">
        <f>O26+O27</f>
        <v>-153</v>
      </c>
      <c r="P25" s="83">
        <f>P26+P27</f>
        <v>82</v>
      </c>
      <c r="Q25" s="83">
        <f>Q26+Q27</f>
        <v>14</v>
      </c>
    </row>
    <row r="26" spans="2:17" ht="19.5" customHeight="1">
      <c r="B26" s="79" t="s">
        <v>68</v>
      </c>
      <c r="C26" s="61" t="s">
        <v>148</v>
      </c>
      <c r="D26" s="85">
        <v>-27</v>
      </c>
      <c r="E26" s="85">
        <v>21</v>
      </c>
      <c r="F26" s="85">
        <v>-28</v>
      </c>
      <c r="G26" s="85">
        <v>-15</v>
      </c>
      <c r="H26" s="85">
        <v>-1</v>
      </c>
      <c r="I26" s="85">
        <v>92</v>
      </c>
      <c r="J26" s="85">
        <v>200</v>
      </c>
      <c r="K26" s="85">
        <v>-200</v>
      </c>
      <c r="L26" s="85">
        <v>-89</v>
      </c>
      <c r="M26" s="85">
        <v>0</v>
      </c>
      <c r="N26" s="85">
        <v>0</v>
      </c>
      <c r="O26" s="85">
        <v>0</v>
      </c>
      <c r="P26" s="85">
        <v>68</v>
      </c>
      <c r="Q26" s="85">
        <v>0</v>
      </c>
    </row>
    <row r="27" spans="2:17" ht="19.5" customHeight="1">
      <c r="B27" s="79" t="s">
        <v>69</v>
      </c>
      <c r="C27" s="61" t="s">
        <v>149</v>
      </c>
      <c r="D27" s="85">
        <f>2388+1323</f>
        <v>3711</v>
      </c>
      <c r="E27" s="85">
        <f>759+1548</f>
        <v>2307</v>
      </c>
      <c r="F27" s="85">
        <f>+-519+4177</f>
        <v>3658</v>
      </c>
      <c r="G27" s="85">
        <f>+-80+5136</f>
        <v>5056</v>
      </c>
      <c r="H27" s="85">
        <f>+-5631+10996</f>
        <v>5365</v>
      </c>
      <c r="I27" s="85">
        <f>+-1676+7172</f>
        <v>5496</v>
      </c>
      <c r="J27" s="85">
        <f>2292+1858</f>
        <v>4150</v>
      </c>
      <c r="K27" s="85">
        <f>1949+24535</f>
        <v>26484</v>
      </c>
      <c r="L27" s="85">
        <f>1659+10216</f>
        <v>11875</v>
      </c>
      <c r="M27" s="85">
        <v>0</v>
      </c>
      <c r="N27" s="85">
        <v>-157</v>
      </c>
      <c r="O27" s="85">
        <v>-153</v>
      </c>
      <c r="P27" s="85">
        <v>14</v>
      </c>
      <c r="Q27" s="85">
        <v>14</v>
      </c>
    </row>
    <row r="28" spans="2:17" ht="19.5" customHeight="1" hidden="1">
      <c r="B28" s="79" t="s">
        <v>70</v>
      </c>
      <c r="C28" s="60" t="s">
        <v>150</v>
      </c>
      <c r="D28" s="83">
        <f aca="true" t="shared" si="7" ref="D28:N28">D29+D30</f>
        <v>49</v>
      </c>
      <c r="E28" s="83">
        <f t="shared" si="7"/>
        <v>143</v>
      </c>
      <c r="F28" s="83">
        <f t="shared" si="7"/>
        <v>514</v>
      </c>
      <c r="G28" s="83">
        <f t="shared" si="7"/>
        <v>-370</v>
      </c>
      <c r="H28" s="83">
        <f t="shared" si="7"/>
        <v>820</v>
      </c>
      <c r="I28" s="83">
        <f t="shared" si="7"/>
        <v>-105</v>
      </c>
      <c r="J28" s="83">
        <f t="shared" si="7"/>
        <v>1001</v>
      </c>
      <c r="K28" s="83">
        <f t="shared" si="7"/>
        <v>-112</v>
      </c>
      <c r="L28" s="83">
        <f t="shared" si="7"/>
        <v>-182</v>
      </c>
      <c r="M28" s="83">
        <f t="shared" si="7"/>
        <v>11</v>
      </c>
      <c r="N28" s="83">
        <f t="shared" si="7"/>
        <v>461</v>
      </c>
      <c r="O28" s="83">
        <f>O29+O30</f>
        <v>663</v>
      </c>
      <c r="P28" s="83">
        <f>P29+P30</f>
        <v>76</v>
      </c>
      <c r="Q28" s="83">
        <f>Q29+Q30</f>
        <v>1715</v>
      </c>
    </row>
    <row r="29" spans="1:17" s="82" customFormat="1" ht="19.5" customHeight="1">
      <c r="A29" s="93"/>
      <c r="B29" s="79" t="s">
        <v>71</v>
      </c>
      <c r="C29" s="61" t="s">
        <v>148</v>
      </c>
      <c r="D29" s="85"/>
      <c r="E29" s="85"/>
      <c r="F29" s="85"/>
      <c r="G29" s="85"/>
      <c r="H29" s="85"/>
      <c r="I29" s="85"/>
      <c r="J29" s="85"/>
      <c r="K29" s="85"/>
      <c r="L29" s="85"/>
      <c r="M29" s="85">
        <v>16</v>
      </c>
      <c r="N29" s="85">
        <v>44</v>
      </c>
      <c r="O29" s="85">
        <v>37</v>
      </c>
      <c r="P29" s="85">
        <v>7</v>
      </c>
      <c r="Q29" s="85">
        <v>7</v>
      </c>
    </row>
    <row r="30" spans="2:17" ht="19.5" customHeight="1">
      <c r="B30" s="79" t="s">
        <v>72</v>
      </c>
      <c r="C30" s="61" t="s">
        <v>149</v>
      </c>
      <c r="D30" s="85">
        <v>49</v>
      </c>
      <c r="E30" s="85">
        <v>143</v>
      </c>
      <c r="F30" s="85">
        <v>514</v>
      </c>
      <c r="G30" s="85">
        <v>-370</v>
      </c>
      <c r="H30" s="85">
        <v>820</v>
      </c>
      <c r="I30" s="85">
        <v>-105</v>
      </c>
      <c r="J30" s="85">
        <v>1001</v>
      </c>
      <c r="K30" s="85">
        <v>-112</v>
      </c>
      <c r="L30" s="85">
        <v>-182</v>
      </c>
      <c r="M30" s="85">
        <v>-5</v>
      </c>
      <c r="N30" s="85">
        <v>417</v>
      </c>
      <c r="O30" s="85">
        <v>626</v>
      </c>
      <c r="P30" s="85">
        <v>69</v>
      </c>
      <c r="Q30" s="85">
        <v>1708</v>
      </c>
    </row>
    <row r="31" spans="2:17" ht="19.5" customHeight="1">
      <c r="B31" s="79" t="s">
        <v>73</v>
      </c>
      <c r="C31" s="60" t="s">
        <v>151</v>
      </c>
      <c r="D31" s="83"/>
      <c r="E31" s="83">
        <v>78</v>
      </c>
      <c r="F31" s="83"/>
      <c r="G31" s="83">
        <v>-75</v>
      </c>
      <c r="H31" s="83">
        <v>-3</v>
      </c>
      <c r="I31" s="87">
        <v>1</v>
      </c>
      <c r="J31" s="83">
        <v>-1</v>
      </c>
      <c r="K31" s="83">
        <v>-13</v>
      </c>
      <c r="L31" s="83">
        <v>1274</v>
      </c>
      <c r="M31" s="83">
        <v>559</v>
      </c>
      <c r="N31" s="83">
        <v>260</v>
      </c>
      <c r="O31" s="83">
        <v>1525</v>
      </c>
      <c r="P31" s="83">
        <v>-192</v>
      </c>
      <c r="Q31" s="83">
        <v>9567</v>
      </c>
    </row>
    <row r="32" spans="1:17" s="82" customFormat="1" ht="19.5" customHeight="1">
      <c r="A32" s="93"/>
      <c r="B32" s="79" t="s">
        <v>74</v>
      </c>
      <c r="C32" s="60" t="s">
        <v>152</v>
      </c>
      <c r="D32" s="83"/>
      <c r="E32" s="83"/>
      <c r="F32" s="83"/>
      <c r="G32" s="83"/>
      <c r="H32" s="83"/>
      <c r="I32" s="83"/>
      <c r="J32" s="83"/>
      <c r="K32" s="83"/>
      <c r="L32" s="83"/>
      <c r="M32" s="83">
        <v>0</v>
      </c>
      <c r="N32" s="83">
        <v>0</v>
      </c>
      <c r="O32" s="83">
        <v>0</v>
      </c>
      <c r="P32" s="83">
        <v>0</v>
      </c>
      <c r="Q32" s="83">
        <v>0</v>
      </c>
    </row>
    <row r="33" spans="2:17" ht="19.5" customHeight="1">
      <c r="B33" s="79" t="s">
        <v>75</v>
      </c>
      <c r="C33" s="60" t="s">
        <v>135</v>
      </c>
      <c r="D33" s="83"/>
      <c r="E33" s="83"/>
      <c r="F33" s="83"/>
      <c r="G33" s="83"/>
      <c r="H33" s="83"/>
      <c r="I33" s="83"/>
      <c r="J33" s="83"/>
      <c r="K33" s="83"/>
      <c r="L33" s="83"/>
      <c r="M33" s="83">
        <v>0</v>
      </c>
      <c r="N33" s="83">
        <v>0</v>
      </c>
      <c r="O33" s="83">
        <v>0</v>
      </c>
      <c r="P33" s="83">
        <v>0</v>
      </c>
      <c r="Q33" s="83">
        <v>0</v>
      </c>
    </row>
    <row r="34" spans="1:17" s="82" customFormat="1" ht="19.5" customHeight="1" hidden="1">
      <c r="A34" s="93"/>
      <c r="B34" s="79" t="s">
        <v>76</v>
      </c>
      <c r="C34" s="60" t="s">
        <v>153</v>
      </c>
      <c r="D34" s="83">
        <f aca="true" t="shared" si="8" ref="D34:N34">D35+D36</f>
        <v>-462</v>
      </c>
      <c r="E34" s="83">
        <f t="shared" si="8"/>
        <v>1076</v>
      </c>
      <c r="F34" s="83">
        <f t="shared" si="8"/>
        <v>815</v>
      </c>
      <c r="G34" s="83">
        <f t="shared" si="8"/>
        <v>1910</v>
      </c>
      <c r="H34" s="83">
        <f t="shared" si="8"/>
        <v>-351</v>
      </c>
      <c r="I34" s="83">
        <f t="shared" si="8"/>
        <v>16</v>
      </c>
      <c r="J34" s="83">
        <f t="shared" si="8"/>
        <v>1343</v>
      </c>
      <c r="K34" s="83">
        <f t="shared" si="8"/>
        <v>-13165</v>
      </c>
      <c r="L34" s="83">
        <f t="shared" si="8"/>
        <v>-3169</v>
      </c>
      <c r="M34" s="83">
        <f t="shared" si="8"/>
        <v>0</v>
      </c>
      <c r="N34" s="83">
        <f t="shared" si="8"/>
        <v>0</v>
      </c>
      <c r="O34" s="83">
        <f>O35+O36</f>
        <v>-3934</v>
      </c>
      <c r="P34" s="83">
        <f>P35+P36</f>
        <v>2051</v>
      </c>
      <c r="Q34" s="83">
        <f>Q35+Q36</f>
        <v>1248</v>
      </c>
    </row>
    <row r="35" spans="2:17" ht="19.5" customHeight="1">
      <c r="B35" s="79" t="s">
        <v>77</v>
      </c>
      <c r="C35" s="61" t="s">
        <v>154</v>
      </c>
      <c r="D35" s="85"/>
      <c r="E35" s="85"/>
      <c r="F35" s="85"/>
      <c r="G35" s="85"/>
      <c r="H35" s="85"/>
      <c r="I35" s="85"/>
      <c r="J35" s="85"/>
      <c r="K35" s="85"/>
      <c r="L35" s="85"/>
      <c r="M35" s="85">
        <v>0</v>
      </c>
      <c r="N35" s="85">
        <v>0</v>
      </c>
      <c r="O35" s="85">
        <v>0</v>
      </c>
      <c r="P35" s="85">
        <v>1443</v>
      </c>
      <c r="Q35" s="85">
        <v>640</v>
      </c>
    </row>
    <row r="36" spans="2:17" ht="19.5" customHeight="1">
      <c r="B36" s="79" t="s">
        <v>78</v>
      </c>
      <c r="C36" s="61" t="s">
        <v>0</v>
      </c>
      <c r="D36" s="85">
        <v>-462</v>
      </c>
      <c r="E36" s="85">
        <v>1076</v>
      </c>
      <c r="F36" s="85">
        <v>815</v>
      </c>
      <c r="G36" s="85">
        <v>1910</v>
      </c>
      <c r="H36" s="85">
        <v>-351</v>
      </c>
      <c r="I36" s="85">
        <v>16</v>
      </c>
      <c r="J36" s="85">
        <v>1343</v>
      </c>
      <c r="K36" s="85">
        <v>-13165</v>
      </c>
      <c r="L36" s="85">
        <v>-3169</v>
      </c>
      <c r="M36" s="85">
        <v>0</v>
      </c>
      <c r="N36" s="85">
        <v>0</v>
      </c>
      <c r="O36" s="85">
        <v>-3934</v>
      </c>
      <c r="P36" s="85">
        <v>608</v>
      </c>
      <c r="Q36" s="85">
        <v>608</v>
      </c>
    </row>
    <row r="37" spans="2:17" ht="19.5" customHeight="1" hidden="1">
      <c r="B37" s="79" t="s">
        <v>79</v>
      </c>
      <c r="C37" s="59" t="s">
        <v>124</v>
      </c>
      <c r="D37" s="83">
        <f>D38+D39+D43+D46+D49+D51+D52</f>
        <v>694</v>
      </c>
      <c r="E37" s="83">
        <f aca="true" t="shared" si="9" ref="E37:L37">E38+E39+E43+E46+E49+E51+E52</f>
        <v>210</v>
      </c>
      <c r="F37" s="83">
        <f t="shared" si="9"/>
        <v>539</v>
      </c>
      <c r="G37" s="83">
        <f t="shared" si="9"/>
        <v>1009</v>
      </c>
      <c r="H37" s="83">
        <f t="shared" si="9"/>
        <v>-971</v>
      </c>
      <c r="I37" s="83">
        <f t="shared" si="9"/>
        <v>1473</v>
      </c>
      <c r="J37" s="83">
        <f t="shared" si="9"/>
        <v>-240</v>
      </c>
      <c r="K37" s="83">
        <f t="shared" si="9"/>
        <v>2491</v>
      </c>
      <c r="L37" s="83">
        <f t="shared" si="9"/>
        <v>289</v>
      </c>
      <c r="M37" s="83">
        <f>M38+M39+M43+M46+M49+M50+M51+M52</f>
        <v>11757</v>
      </c>
      <c r="N37" s="83">
        <f>N38+N39+N43+N46+N49+N50+N51+N52</f>
        <v>21405</v>
      </c>
      <c r="O37" s="83">
        <f>O38+O39+O43+O46+O49+O50+O51+O52</f>
        <v>-1101</v>
      </c>
      <c r="P37" s="83">
        <f>P38+P39+P43+P46+P49+P50+P51+P52</f>
        <v>23308</v>
      </c>
      <c r="Q37" s="83">
        <f>Q38+Q39+Q43+Q46+Q49+Q50+Q51+Q52</f>
        <v>226462</v>
      </c>
    </row>
    <row r="38" spans="2:17" ht="19.5" customHeight="1" hidden="1">
      <c r="B38" s="79" t="s">
        <v>80</v>
      </c>
      <c r="C38" s="60" t="s">
        <v>125</v>
      </c>
      <c r="D38" s="85"/>
      <c r="E38" s="85"/>
      <c r="F38" s="85"/>
      <c r="G38" s="85"/>
      <c r="H38" s="85"/>
      <c r="I38" s="83"/>
      <c r="J38" s="83"/>
      <c r="K38" s="83"/>
      <c r="L38" s="83"/>
      <c r="M38" s="83"/>
      <c r="N38" s="83"/>
      <c r="O38" s="83"/>
      <c r="P38" s="83"/>
      <c r="Q38" s="83"/>
    </row>
    <row r="39" spans="2:17" ht="19.5" customHeight="1" hidden="1">
      <c r="B39" s="79" t="s">
        <v>81</v>
      </c>
      <c r="C39" s="60" t="s">
        <v>126</v>
      </c>
      <c r="D39" s="83">
        <f aca="true" t="shared" si="10" ref="D39:N39">D40+D41+D42</f>
        <v>3</v>
      </c>
      <c r="E39" s="83">
        <f t="shared" si="10"/>
        <v>68</v>
      </c>
      <c r="F39" s="83">
        <f t="shared" si="10"/>
        <v>0</v>
      </c>
      <c r="G39" s="83">
        <f t="shared" si="10"/>
        <v>74</v>
      </c>
      <c r="H39" s="83">
        <f t="shared" si="10"/>
        <v>-34</v>
      </c>
      <c r="I39" s="84">
        <f t="shared" si="10"/>
        <v>65</v>
      </c>
      <c r="J39" s="84">
        <f t="shared" si="10"/>
        <v>50</v>
      </c>
      <c r="K39" s="84">
        <f t="shared" si="10"/>
        <v>27</v>
      </c>
      <c r="L39" s="84">
        <f t="shared" si="10"/>
        <v>53</v>
      </c>
      <c r="M39" s="84">
        <f t="shared" si="10"/>
        <v>0</v>
      </c>
      <c r="N39" s="84">
        <f t="shared" si="10"/>
        <v>-602</v>
      </c>
      <c r="O39" s="84">
        <f>O40+O41+O42</f>
        <v>81</v>
      </c>
      <c r="P39" s="84">
        <f>P40+P41+P42</f>
        <v>1331</v>
      </c>
      <c r="Q39" s="84">
        <f>Q40+Q41+Q42</f>
        <v>168</v>
      </c>
    </row>
    <row r="40" spans="2:17" ht="19.5" customHeight="1">
      <c r="B40" s="79" t="s">
        <v>82</v>
      </c>
      <c r="C40" s="61" t="s">
        <v>127</v>
      </c>
      <c r="D40" s="85"/>
      <c r="E40" s="85"/>
      <c r="F40" s="85"/>
      <c r="G40" s="85"/>
      <c r="H40" s="85"/>
      <c r="I40" s="85"/>
      <c r="J40" s="85"/>
      <c r="K40" s="85"/>
      <c r="L40" s="85"/>
      <c r="M40" s="85">
        <v>0</v>
      </c>
      <c r="N40" s="85">
        <v>0</v>
      </c>
      <c r="O40" s="85">
        <v>0</v>
      </c>
      <c r="P40" s="85">
        <v>0</v>
      </c>
      <c r="Q40" s="85">
        <v>0</v>
      </c>
    </row>
    <row r="41" spans="2:17" ht="19.5" customHeight="1">
      <c r="B41" s="79" t="s">
        <v>83</v>
      </c>
      <c r="C41" s="61" t="s">
        <v>128</v>
      </c>
      <c r="D41" s="85"/>
      <c r="E41" s="85"/>
      <c r="F41" s="85"/>
      <c r="G41" s="85"/>
      <c r="H41" s="85"/>
      <c r="I41" s="85"/>
      <c r="J41" s="85"/>
      <c r="K41" s="85"/>
      <c r="L41" s="85"/>
      <c r="M41" s="85">
        <v>0</v>
      </c>
      <c r="N41" s="85">
        <v>0</v>
      </c>
      <c r="O41" s="85">
        <v>0</v>
      </c>
      <c r="P41" s="85">
        <v>0</v>
      </c>
      <c r="Q41" s="85">
        <v>0</v>
      </c>
    </row>
    <row r="42" spans="2:17" ht="19.5" customHeight="1">
      <c r="B42" s="79" t="s">
        <v>84</v>
      </c>
      <c r="C42" s="61" t="s">
        <v>129</v>
      </c>
      <c r="D42" s="85">
        <v>3</v>
      </c>
      <c r="E42" s="85">
        <v>68</v>
      </c>
      <c r="F42" s="85"/>
      <c r="G42" s="85">
        <v>74</v>
      </c>
      <c r="H42" s="85">
        <v>-34</v>
      </c>
      <c r="I42" s="85">
        <v>65</v>
      </c>
      <c r="J42" s="85">
        <v>50</v>
      </c>
      <c r="K42" s="85">
        <v>27</v>
      </c>
      <c r="L42" s="85">
        <v>53</v>
      </c>
      <c r="M42" s="85">
        <v>0</v>
      </c>
      <c r="N42" s="85">
        <v>-602</v>
      </c>
      <c r="O42" s="85">
        <v>81</v>
      </c>
      <c r="P42" s="85">
        <v>1331</v>
      </c>
      <c r="Q42" s="85">
        <v>168</v>
      </c>
    </row>
    <row r="43" spans="2:17" ht="19.5" customHeight="1" hidden="1">
      <c r="B43" s="79" t="s">
        <v>85</v>
      </c>
      <c r="C43" s="60" t="s">
        <v>130</v>
      </c>
      <c r="D43" s="83">
        <f aca="true" t="shared" si="11" ref="D43:N43">D44+D45</f>
        <v>0</v>
      </c>
      <c r="E43" s="83">
        <f>E44+E45</f>
        <v>0</v>
      </c>
      <c r="F43" s="83">
        <f>F44+F45</f>
        <v>0</v>
      </c>
      <c r="G43" s="83">
        <f>G44+G45</f>
        <v>0</v>
      </c>
      <c r="H43" s="83">
        <f>H44+H45</f>
        <v>0</v>
      </c>
      <c r="I43" s="83">
        <f>I44+I45</f>
        <v>0</v>
      </c>
      <c r="J43" s="83">
        <f t="shared" si="11"/>
        <v>0</v>
      </c>
      <c r="K43" s="83">
        <f t="shared" si="11"/>
        <v>0</v>
      </c>
      <c r="L43" s="83">
        <f t="shared" si="11"/>
        <v>0</v>
      </c>
      <c r="M43" s="83">
        <f t="shared" si="11"/>
        <v>0</v>
      </c>
      <c r="N43" s="83">
        <f t="shared" si="11"/>
        <v>0</v>
      </c>
      <c r="O43" s="83">
        <f>O44+O45</f>
        <v>-1080</v>
      </c>
      <c r="P43" s="83">
        <f>P44+P45</f>
        <v>-104</v>
      </c>
      <c r="Q43" s="83">
        <f>Q44+Q45</f>
        <v>-75</v>
      </c>
    </row>
    <row r="44" spans="2:17" ht="19.5" customHeight="1">
      <c r="B44" s="79" t="s">
        <v>86</v>
      </c>
      <c r="C44" s="61" t="s">
        <v>131</v>
      </c>
      <c r="D44" s="85"/>
      <c r="E44" s="85"/>
      <c r="F44" s="85"/>
      <c r="G44" s="85"/>
      <c r="H44" s="85"/>
      <c r="I44" s="85"/>
      <c r="J44" s="85"/>
      <c r="K44" s="85"/>
      <c r="L44" s="85"/>
      <c r="M44" s="85">
        <v>0</v>
      </c>
      <c r="N44" s="85">
        <v>0</v>
      </c>
      <c r="O44" s="85">
        <v>-1</v>
      </c>
      <c r="P44" s="85">
        <v>0</v>
      </c>
      <c r="Q44" s="85">
        <v>0</v>
      </c>
    </row>
    <row r="45" spans="2:17" ht="19.5" customHeight="1">
      <c r="B45" s="79" t="s">
        <v>87</v>
      </c>
      <c r="C45" s="61" t="s">
        <v>132</v>
      </c>
      <c r="D45" s="85"/>
      <c r="E45" s="85"/>
      <c r="F45" s="85"/>
      <c r="G45" s="85"/>
      <c r="H45" s="85"/>
      <c r="I45" s="85"/>
      <c r="J45" s="85"/>
      <c r="K45" s="85"/>
      <c r="L45" s="85"/>
      <c r="M45" s="85">
        <v>0</v>
      </c>
      <c r="N45" s="85">
        <v>0</v>
      </c>
      <c r="O45" s="85">
        <v>-1079</v>
      </c>
      <c r="P45" s="85">
        <v>-104</v>
      </c>
      <c r="Q45" s="85">
        <v>-75</v>
      </c>
    </row>
    <row r="46" spans="2:17" ht="19.5" customHeight="1" hidden="1">
      <c r="B46" s="79" t="s">
        <v>92</v>
      </c>
      <c r="C46" s="60" t="s">
        <v>133</v>
      </c>
      <c r="D46" s="83">
        <f aca="true" t="shared" si="12" ref="D46:N46">D47+D48</f>
        <v>179</v>
      </c>
      <c r="E46" s="83">
        <f t="shared" si="12"/>
        <v>63</v>
      </c>
      <c r="F46" s="83">
        <f t="shared" si="12"/>
        <v>599</v>
      </c>
      <c r="G46" s="83">
        <f t="shared" si="12"/>
        <v>725</v>
      </c>
      <c r="H46" s="83">
        <f t="shared" si="12"/>
        <v>-992</v>
      </c>
      <c r="I46" s="83">
        <f t="shared" si="12"/>
        <v>1382</v>
      </c>
      <c r="J46" s="83">
        <f t="shared" si="12"/>
        <v>-567</v>
      </c>
      <c r="K46" s="83">
        <f t="shared" si="12"/>
        <v>-10</v>
      </c>
      <c r="L46" s="83">
        <f t="shared" si="12"/>
        <v>27</v>
      </c>
      <c r="M46" s="83">
        <f t="shared" si="12"/>
        <v>11757</v>
      </c>
      <c r="N46" s="83">
        <f t="shared" si="12"/>
        <v>20496</v>
      </c>
      <c r="O46" s="83">
        <f>O47+O48</f>
        <v>-12258</v>
      </c>
      <c r="P46" s="83">
        <f>P47+P48</f>
        <v>15187</v>
      </c>
      <c r="Q46" s="83">
        <f>Q47+Q48</f>
        <v>220555</v>
      </c>
    </row>
    <row r="47" spans="2:17" ht="19.5" customHeight="1">
      <c r="B47" s="79" t="s">
        <v>93</v>
      </c>
      <c r="C47" s="61" t="s">
        <v>131</v>
      </c>
      <c r="D47" s="85"/>
      <c r="E47" s="85"/>
      <c r="F47" s="85"/>
      <c r="G47" s="85"/>
      <c r="H47" s="85"/>
      <c r="I47" s="85"/>
      <c r="J47" s="85"/>
      <c r="K47" s="85"/>
      <c r="L47" s="85"/>
      <c r="M47" s="85">
        <v>2943</v>
      </c>
      <c r="N47" s="85">
        <v>19647</v>
      </c>
      <c r="O47" s="85">
        <v>-12759</v>
      </c>
      <c r="P47" s="85">
        <v>15093</v>
      </c>
      <c r="Q47" s="85">
        <v>218143</v>
      </c>
    </row>
    <row r="48" spans="2:17" ht="19.5" customHeight="1">
      <c r="B48" s="79" t="s">
        <v>94</v>
      </c>
      <c r="C48" s="61" t="s">
        <v>132</v>
      </c>
      <c r="D48" s="85">
        <v>179</v>
      </c>
      <c r="E48" s="85">
        <v>63</v>
      </c>
      <c r="F48" s="85">
        <v>599</v>
      </c>
      <c r="G48" s="85">
        <v>725</v>
      </c>
      <c r="H48" s="85">
        <v>-992</v>
      </c>
      <c r="I48" s="85">
        <v>1382</v>
      </c>
      <c r="J48" s="85">
        <v>-567</v>
      </c>
      <c r="K48" s="85">
        <v>-10</v>
      </c>
      <c r="L48" s="85">
        <v>27</v>
      </c>
      <c r="M48" s="85">
        <v>8814</v>
      </c>
      <c r="N48" s="85">
        <v>849</v>
      </c>
      <c r="O48" s="85">
        <v>501</v>
      </c>
      <c r="P48" s="85">
        <v>94</v>
      </c>
      <c r="Q48" s="85">
        <v>2412</v>
      </c>
    </row>
    <row r="49" spans="2:17" ht="19.5" customHeight="1">
      <c r="B49" s="79" t="s">
        <v>95</v>
      </c>
      <c r="C49" s="60" t="s">
        <v>134</v>
      </c>
      <c r="D49" s="83"/>
      <c r="E49" s="83"/>
      <c r="F49" s="83"/>
      <c r="G49" s="83"/>
      <c r="H49" s="83"/>
      <c r="I49" s="83"/>
      <c r="J49" s="83"/>
      <c r="K49" s="83"/>
      <c r="L49" s="83"/>
      <c r="M49" s="83">
        <v>0</v>
      </c>
      <c r="N49" s="83">
        <v>0</v>
      </c>
      <c r="O49" s="83">
        <v>0</v>
      </c>
      <c r="P49" s="83">
        <v>0</v>
      </c>
      <c r="Q49" s="83">
        <v>0</v>
      </c>
    </row>
    <row r="50" spans="1:17" s="82" customFormat="1" ht="19.5" customHeight="1">
      <c r="A50" s="93"/>
      <c r="B50" s="79" t="s">
        <v>96</v>
      </c>
      <c r="C50" s="60" t="s">
        <v>136</v>
      </c>
      <c r="D50" s="83"/>
      <c r="E50" s="83"/>
      <c r="F50" s="83"/>
      <c r="G50" s="83"/>
      <c r="H50" s="83"/>
      <c r="I50" s="83"/>
      <c r="J50" s="83"/>
      <c r="K50" s="83"/>
      <c r="L50" s="83"/>
      <c r="M50" s="83">
        <v>0</v>
      </c>
      <c r="N50" s="83">
        <v>0</v>
      </c>
      <c r="O50" s="83">
        <v>0</v>
      </c>
      <c r="P50" s="83">
        <v>0</v>
      </c>
      <c r="Q50" s="83">
        <v>0</v>
      </c>
    </row>
    <row r="51" spans="2:17" ht="19.5" customHeight="1">
      <c r="B51" s="79" t="s">
        <v>97</v>
      </c>
      <c r="C51" s="60" t="s">
        <v>135</v>
      </c>
      <c r="D51" s="83"/>
      <c r="E51" s="83"/>
      <c r="F51" s="83"/>
      <c r="G51" s="83"/>
      <c r="H51" s="83"/>
      <c r="I51" s="83"/>
      <c r="J51" s="83"/>
      <c r="K51" s="83"/>
      <c r="L51" s="83"/>
      <c r="M51" s="83">
        <v>0</v>
      </c>
      <c r="N51" s="83">
        <v>0</v>
      </c>
      <c r="O51" s="83">
        <v>0</v>
      </c>
      <c r="P51" s="83">
        <v>0</v>
      </c>
      <c r="Q51" s="83">
        <v>0</v>
      </c>
    </row>
    <row r="52" spans="2:17" ht="19.5" customHeight="1" hidden="1">
      <c r="B52" s="79" t="s">
        <v>109</v>
      </c>
      <c r="C52" s="60" t="s">
        <v>137</v>
      </c>
      <c r="D52" s="83">
        <f aca="true" t="shared" si="13" ref="D52:N52">D53+D54</f>
        <v>512</v>
      </c>
      <c r="E52" s="83">
        <f t="shared" si="13"/>
        <v>79</v>
      </c>
      <c r="F52" s="83">
        <f t="shared" si="13"/>
        <v>-60</v>
      </c>
      <c r="G52" s="83">
        <f t="shared" si="13"/>
        <v>210</v>
      </c>
      <c r="H52" s="83">
        <f t="shared" si="13"/>
        <v>55</v>
      </c>
      <c r="I52" s="83">
        <f t="shared" si="13"/>
        <v>26</v>
      </c>
      <c r="J52" s="83">
        <f t="shared" si="13"/>
        <v>277</v>
      </c>
      <c r="K52" s="83">
        <f t="shared" si="13"/>
        <v>2474</v>
      </c>
      <c r="L52" s="83">
        <f t="shared" si="13"/>
        <v>209</v>
      </c>
      <c r="M52" s="83">
        <f t="shared" si="13"/>
        <v>0</v>
      </c>
      <c r="N52" s="83">
        <f t="shared" si="13"/>
        <v>1511</v>
      </c>
      <c r="O52" s="83">
        <f>O53+O54</f>
        <v>12156</v>
      </c>
      <c r="P52" s="83">
        <f>P53+P54</f>
        <v>6894</v>
      </c>
      <c r="Q52" s="83">
        <f>Q53+Q54</f>
        <v>5814</v>
      </c>
    </row>
    <row r="53" spans="1:17" s="82" customFormat="1" ht="19.5" customHeight="1">
      <c r="A53" s="93"/>
      <c r="B53" s="79" t="s">
        <v>112</v>
      </c>
      <c r="C53" s="61" t="s">
        <v>138</v>
      </c>
      <c r="D53" s="85"/>
      <c r="E53" s="85"/>
      <c r="F53" s="85"/>
      <c r="G53" s="85"/>
      <c r="H53" s="85"/>
      <c r="I53" s="85"/>
      <c r="J53" s="85"/>
      <c r="K53" s="85"/>
      <c r="L53" s="85"/>
      <c r="M53" s="85">
        <v>0</v>
      </c>
      <c r="N53" s="85">
        <v>0</v>
      </c>
      <c r="O53" s="85">
        <v>-29</v>
      </c>
      <c r="P53" s="85">
        <v>3</v>
      </c>
      <c r="Q53" s="85">
        <v>3</v>
      </c>
    </row>
    <row r="54" spans="2:17" ht="19.5" customHeight="1">
      <c r="B54" s="79" t="s">
        <v>113</v>
      </c>
      <c r="C54" s="61" t="s">
        <v>0</v>
      </c>
      <c r="D54" s="85">
        <v>512</v>
      </c>
      <c r="E54" s="85">
        <v>79</v>
      </c>
      <c r="F54" s="85">
        <v>-60</v>
      </c>
      <c r="G54" s="85">
        <v>210</v>
      </c>
      <c r="H54" s="85">
        <v>55</v>
      </c>
      <c r="I54" s="85">
        <v>26</v>
      </c>
      <c r="J54" s="85">
        <v>277</v>
      </c>
      <c r="K54" s="85">
        <v>2474</v>
      </c>
      <c r="L54" s="85">
        <v>209</v>
      </c>
      <c r="M54" s="85">
        <v>0</v>
      </c>
      <c r="N54" s="85">
        <v>1511</v>
      </c>
      <c r="O54" s="85">
        <v>12185</v>
      </c>
      <c r="P54" s="85">
        <v>6891</v>
      </c>
      <c r="Q54" s="85">
        <v>5811</v>
      </c>
    </row>
    <row r="55" spans="2:17" ht="19.5" customHeight="1">
      <c r="B55" s="79" t="s">
        <v>115</v>
      </c>
      <c r="C55" s="57" t="s">
        <v>139</v>
      </c>
      <c r="D55" s="86">
        <f aca="true" t="shared" si="14" ref="D55:N55">D9-D18</f>
        <v>0</v>
      </c>
      <c r="E55" s="86">
        <f t="shared" si="14"/>
        <v>0</v>
      </c>
      <c r="F55" s="86">
        <f t="shared" si="14"/>
        <v>0</v>
      </c>
      <c r="G55" s="86">
        <f t="shared" si="14"/>
        <v>0</v>
      </c>
      <c r="H55" s="86">
        <f t="shared" si="14"/>
        <v>0</v>
      </c>
      <c r="I55" s="96">
        <f t="shared" si="14"/>
        <v>0</v>
      </c>
      <c r="J55" s="86">
        <f t="shared" si="14"/>
        <v>0</v>
      </c>
      <c r="K55" s="86">
        <f t="shared" si="14"/>
        <v>0</v>
      </c>
      <c r="L55" s="86">
        <f t="shared" si="14"/>
        <v>0</v>
      </c>
      <c r="M55" s="86">
        <f t="shared" si="14"/>
        <v>-12339</v>
      </c>
      <c r="N55" s="86">
        <f t="shared" si="14"/>
        <v>-14467</v>
      </c>
      <c r="O55" s="86">
        <f>O9-O18</f>
        <v>-34968</v>
      </c>
      <c r="P55" s="86">
        <f>P9-P18</f>
        <v>-684</v>
      </c>
      <c r="Q55" s="86">
        <f>Q9-Q18</f>
        <v>167327</v>
      </c>
    </row>
    <row r="56" spans="5:12" ht="19.5" customHeight="1">
      <c r="E56" s="87"/>
      <c r="I56" s="85"/>
      <c r="L56" s="50"/>
    </row>
    <row r="57" ht="19.5" customHeight="1">
      <c r="L57" s="49"/>
    </row>
    <row r="58" ht="19.5" customHeight="1">
      <c r="L58" s="50"/>
    </row>
    <row r="59" ht="19.5" customHeight="1">
      <c r="L59" s="88"/>
    </row>
    <row r="65" ht="19.5" customHeight="1">
      <c r="C65" s="67"/>
    </row>
  </sheetData>
  <sheetProtection/>
  <printOptions/>
  <pageMargins left="0.25" right="0.3" top="0.61" bottom="0.75" header="0.3" footer="0.3"/>
  <pageSetup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2:M21"/>
  <sheetViews>
    <sheetView zoomScalePageLayoutView="0" workbookViewId="0" topLeftCell="A1">
      <selection activeCell="A2" sqref="A2"/>
    </sheetView>
  </sheetViews>
  <sheetFormatPr defaultColWidth="9.140625" defaultRowHeight="12.75"/>
  <cols>
    <col min="1" max="1" width="186.421875" style="0" customWidth="1"/>
  </cols>
  <sheetData>
    <row r="2" spans="1:13" ht="18">
      <c r="A2" s="168" t="s">
        <v>218</v>
      </c>
      <c r="B2" s="167"/>
      <c r="C2" s="167"/>
      <c r="D2" s="167"/>
      <c r="E2" s="167"/>
      <c r="F2" s="167"/>
      <c r="G2" s="167"/>
      <c r="H2" s="167"/>
      <c r="I2" s="167"/>
      <c r="J2" s="167"/>
      <c r="K2" s="167"/>
      <c r="L2" s="167"/>
      <c r="M2" s="167"/>
    </row>
    <row r="4" ht="13.5">
      <c r="A4" s="169" t="s">
        <v>245</v>
      </c>
    </row>
    <row r="5" ht="13.5">
      <c r="A5" s="169" t="s">
        <v>246</v>
      </c>
    </row>
    <row r="6" ht="27">
      <c r="A6" s="169" t="s">
        <v>221</v>
      </c>
    </row>
    <row r="7" ht="40.5">
      <c r="A7" s="169" t="s">
        <v>261</v>
      </c>
    </row>
    <row r="8" ht="40.5">
      <c r="A8" s="169" t="s">
        <v>262</v>
      </c>
    </row>
    <row r="9" ht="27">
      <c r="A9" s="169" t="s">
        <v>257</v>
      </c>
    </row>
    <row r="10" ht="27">
      <c r="A10" s="169" t="s">
        <v>258</v>
      </c>
    </row>
    <row r="11" ht="40.5">
      <c r="A11" s="169" t="s">
        <v>263</v>
      </c>
    </row>
    <row r="12" ht="54">
      <c r="A12" s="169" t="s">
        <v>259</v>
      </c>
    </row>
    <row r="13" ht="54">
      <c r="A13" s="169" t="s">
        <v>260</v>
      </c>
    </row>
    <row r="14" ht="67.5">
      <c r="A14" s="169" t="s">
        <v>264</v>
      </c>
    </row>
    <row r="15" ht="54">
      <c r="A15" s="169" t="s">
        <v>265</v>
      </c>
    </row>
    <row r="16" ht="27">
      <c r="A16" s="169" t="s">
        <v>266</v>
      </c>
    </row>
    <row r="17" ht="40.5">
      <c r="A17" s="169" t="s">
        <v>267</v>
      </c>
    </row>
    <row r="18" ht="27">
      <c r="A18" s="169" t="s">
        <v>268</v>
      </c>
    </row>
    <row r="19" ht="29.25" customHeight="1">
      <c r="A19" s="170" t="s">
        <v>269</v>
      </c>
    </row>
    <row r="20" ht="67.5">
      <c r="A20" s="169" t="s">
        <v>270</v>
      </c>
    </row>
    <row r="21" ht="27">
      <c r="A21" s="169" t="s">
        <v>271</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B52"/>
  <sheetViews>
    <sheetView tabSelected="1" zoomScalePageLayoutView="0" workbookViewId="0" topLeftCell="A1">
      <pane xSplit="1" ySplit="4" topLeftCell="M5" activePane="bottomRight" state="frozen"/>
      <selection pane="topLeft" activeCell="U14" sqref="U14"/>
      <selection pane="topRight" activeCell="U14" sqref="U14"/>
      <selection pane="bottomLeft" activeCell="U14" sqref="U14"/>
      <selection pane="bottomRight" activeCell="AC11" sqref="AC11"/>
    </sheetView>
  </sheetViews>
  <sheetFormatPr defaultColWidth="9.140625" defaultRowHeight="12.75"/>
  <cols>
    <col min="1" max="1" width="46.421875" style="127" customWidth="1"/>
    <col min="2" max="2" width="6.8515625" style="140" bestFit="1" customWidth="1"/>
    <col min="3" max="5" width="6.8515625" style="153" bestFit="1" customWidth="1"/>
    <col min="6" max="6" width="7.28125" style="153" bestFit="1" customWidth="1"/>
    <col min="7" max="7" width="8.57421875" style="140" bestFit="1" customWidth="1"/>
    <col min="8" max="10" width="6.8515625" style="153" bestFit="1" customWidth="1"/>
    <col min="11" max="11" width="7.140625" style="153" bestFit="1" customWidth="1"/>
    <col min="12" max="14" width="6.8515625" style="148" bestFit="1" customWidth="1"/>
    <col min="15" max="16" width="7.140625" style="148" bestFit="1" customWidth="1"/>
    <col min="17" max="19" width="6.8515625" style="148" bestFit="1" customWidth="1"/>
    <col min="20" max="20" width="7.8515625" style="148" bestFit="1" customWidth="1"/>
    <col min="21" max="21" width="8.421875" style="148" bestFit="1" customWidth="1"/>
    <col min="22" max="28" width="7.8515625" style="127" bestFit="1" customWidth="1"/>
    <col min="29" max="16384" width="9.140625" style="127" customWidth="1"/>
  </cols>
  <sheetData>
    <row r="1" spans="1:21" ht="15">
      <c r="A1" s="177" t="s">
        <v>217</v>
      </c>
      <c r="B1" s="178"/>
      <c r="C1" s="178"/>
      <c r="D1" s="178"/>
      <c r="E1" s="178"/>
      <c r="F1" s="178"/>
      <c r="G1" s="178"/>
      <c r="H1" s="178"/>
      <c r="I1" s="178"/>
      <c r="J1" s="178"/>
      <c r="K1" s="178"/>
      <c r="L1" s="178"/>
      <c r="M1" s="178"/>
      <c r="N1" s="178"/>
      <c r="O1" s="178"/>
      <c r="P1" s="178"/>
      <c r="Q1" s="178"/>
      <c r="R1" s="178"/>
      <c r="S1" s="178"/>
      <c r="T1" s="127"/>
      <c r="U1" s="127"/>
    </row>
    <row r="2" spans="1:21" ht="13.5">
      <c r="A2" s="179" t="s">
        <v>247</v>
      </c>
      <c r="B2" s="179"/>
      <c r="C2" s="179"/>
      <c r="D2" s="179"/>
      <c r="E2" s="179"/>
      <c r="F2" s="179"/>
      <c r="G2" s="179"/>
      <c r="H2" s="179"/>
      <c r="I2" s="179"/>
      <c r="J2" s="179"/>
      <c r="K2" s="179"/>
      <c r="L2" s="179"/>
      <c r="M2" s="179"/>
      <c r="N2" s="179"/>
      <c r="O2" s="179"/>
      <c r="P2" s="179"/>
      <c r="Q2" s="179"/>
      <c r="R2" s="179"/>
      <c r="S2" s="179"/>
      <c r="T2" s="179"/>
      <c r="U2" s="179"/>
    </row>
    <row r="3" spans="1:21" ht="13.5">
      <c r="A3" s="129"/>
      <c r="B3" s="129"/>
      <c r="C3" s="129"/>
      <c r="D3" s="129"/>
      <c r="E3" s="129"/>
      <c r="F3" s="129"/>
      <c r="G3" s="129"/>
      <c r="H3" s="129"/>
      <c r="I3" s="129"/>
      <c r="J3" s="129"/>
      <c r="K3" s="129"/>
      <c r="L3" s="129"/>
      <c r="M3" s="129"/>
      <c r="N3" s="129"/>
      <c r="O3" s="129"/>
      <c r="P3" s="129"/>
      <c r="Q3" s="129"/>
      <c r="R3" s="129"/>
      <c r="S3" s="129"/>
      <c r="T3" s="129"/>
      <c r="U3" s="129"/>
    </row>
    <row r="4" spans="1:28"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c r="T4" s="132" t="s">
        <v>213</v>
      </c>
      <c r="U4" s="132" t="s">
        <v>215</v>
      </c>
      <c r="V4" s="132" t="s">
        <v>230</v>
      </c>
      <c r="W4" s="132" t="s">
        <v>235</v>
      </c>
      <c r="X4" s="132" t="s">
        <v>243</v>
      </c>
      <c r="Y4" s="132" t="s">
        <v>244</v>
      </c>
      <c r="Z4" s="132" t="s">
        <v>248</v>
      </c>
      <c r="AA4" s="132" t="s">
        <v>249</v>
      </c>
      <c r="AB4" s="132" t="s">
        <v>256</v>
      </c>
    </row>
    <row r="5" spans="1:28" ht="13.5">
      <c r="A5" s="133" t="s">
        <v>232</v>
      </c>
      <c r="B5" s="134">
        <v>539</v>
      </c>
      <c r="C5" s="134">
        <v>1687</v>
      </c>
      <c r="D5" s="134">
        <v>591</v>
      </c>
      <c r="E5" s="134">
        <v>-4978</v>
      </c>
      <c r="F5" s="134">
        <v>-6636</v>
      </c>
      <c r="G5" s="134">
        <v>-14546</v>
      </c>
      <c r="H5" s="134">
        <v>-2261</v>
      </c>
      <c r="I5" s="134">
        <v>1523</v>
      </c>
      <c r="J5" s="134">
        <v>-16091</v>
      </c>
      <c r="K5" s="134">
        <v>8390</v>
      </c>
      <c r="L5" s="134">
        <v>9924.900000000001</v>
      </c>
      <c r="M5" s="134">
        <v>41945</v>
      </c>
      <c r="N5" s="134">
        <v>56378.235</v>
      </c>
      <c r="O5" s="134">
        <v>65303.918000000005</v>
      </c>
      <c r="P5" s="134">
        <v>43196.443</v>
      </c>
      <c r="Q5" s="134">
        <v>33114.371888</v>
      </c>
      <c r="R5" s="134">
        <v>153793.30994400004</v>
      </c>
      <c r="S5" s="134">
        <v>52875.381</v>
      </c>
      <c r="T5" s="134">
        <v>20614.672</v>
      </c>
      <c r="U5" s="134">
        <v>40373.02100000001</v>
      </c>
      <c r="V5" s="134">
        <v>147439.59808000003</v>
      </c>
      <c r="W5" s="134">
        <v>-93724.09999999999</v>
      </c>
      <c r="X5" s="134">
        <v>-76600.54921</v>
      </c>
      <c r="Y5" s="134">
        <v>31579.3236329987</v>
      </c>
      <c r="Z5" s="134">
        <v>100192.94762700722</v>
      </c>
      <c r="AA5" s="134">
        <v>259527.59270900016</v>
      </c>
      <c r="AB5" s="134">
        <v>97135.78144799992</v>
      </c>
    </row>
    <row r="6" spans="1:28" ht="13.5">
      <c r="A6" s="164" t="s">
        <v>180</v>
      </c>
      <c r="B6" s="126">
        <v>3271</v>
      </c>
      <c r="C6" s="126">
        <v>3977</v>
      </c>
      <c r="D6" s="126">
        <v>5510</v>
      </c>
      <c r="E6" s="126">
        <v>4013</v>
      </c>
      <c r="F6" s="126">
        <v>3554</v>
      </c>
      <c r="G6" s="126">
        <v>11655</v>
      </c>
      <c r="H6" s="126">
        <v>5529</v>
      </c>
      <c r="I6" s="126">
        <v>-341</v>
      </c>
      <c r="J6" s="126">
        <v>2816</v>
      </c>
      <c r="K6" s="126">
        <v>17811</v>
      </c>
      <c r="L6" s="126">
        <v>22237.9</v>
      </c>
      <c r="M6" s="126">
        <v>62208</v>
      </c>
      <c r="N6" s="126">
        <v>114303.276</v>
      </c>
      <c r="O6" s="126">
        <v>130229.69200000001</v>
      </c>
      <c r="P6" s="126">
        <v>72749</v>
      </c>
      <c r="Q6" s="126">
        <v>52181.263888</v>
      </c>
      <c r="R6" s="126">
        <v>146538.72494400002</v>
      </c>
      <c r="S6" s="126">
        <v>84178</v>
      </c>
      <c r="T6" s="126">
        <v>41466</v>
      </c>
      <c r="U6" s="126">
        <v>70968.38100000001</v>
      </c>
      <c r="V6" s="126">
        <v>190159.58708000003</v>
      </c>
      <c r="W6" s="126">
        <v>-60138.53</v>
      </c>
      <c r="X6" s="126">
        <v>-26983.549210000005</v>
      </c>
      <c r="Y6" s="126">
        <v>113210.1082349987</v>
      </c>
      <c r="Z6" s="126">
        <v>201846.65279200717</v>
      </c>
      <c r="AA6" s="126">
        <v>408228.45115100016</v>
      </c>
      <c r="AB6" s="126">
        <v>189889.10745199997</v>
      </c>
    </row>
    <row r="7" spans="1:28" ht="13.5">
      <c r="A7" s="164" t="s">
        <v>181</v>
      </c>
      <c r="B7" s="126">
        <v>730</v>
      </c>
      <c r="C7" s="126">
        <v>1170</v>
      </c>
      <c r="D7" s="126">
        <v>1412</v>
      </c>
      <c r="E7" s="126">
        <v>1267</v>
      </c>
      <c r="F7" s="126">
        <v>1752</v>
      </c>
      <c r="G7" s="126">
        <v>2122</v>
      </c>
      <c r="H7" s="126">
        <v>2071</v>
      </c>
      <c r="I7" s="126">
        <v>1334</v>
      </c>
      <c r="J7" s="126">
        <v>837</v>
      </c>
      <c r="K7" s="126">
        <v>471</v>
      </c>
      <c r="L7" s="126">
        <v>3914</v>
      </c>
      <c r="M7" s="126">
        <v>5028</v>
      </c>
      <c r="N7" s="126">
        <v>4855.431</v>
      </c>
      <c r="O7" s="126">
        <v>9791.892</v>
      </c>
      <c r="P7" s="126">
        <v>13230</v>
      </c>
      <c r="Q7" s="126">
        <v>11610.694</v>
      </c>
      <c r="R7" s="126">
        <v>12383.189999999999</v>
      </c>
      <c r="S7" s="126">
        <v>18104</v>
      </c>
      <c r="T7" s="126">
        <v>16029</v>
      </c>
      <c r="U7" s="126">
        <v>15445.675</v>
      </c>
      <c r="V7" s="126">
        <v>0</v>
      </c>
      <c r="W7" s="126">
        <v>10900.616</v>
      </c>
      <c r="X7" s="126">
        <v>22214.001751</v>
      </c>
      <c r="Y7" s="126">
        <v>9145.155010999977</v>
      </c>
      <c r="Z7" s="126">
        <v>27756.721698</v>
      </c>
      <c r="AA7" s="126">
        <v>43528.865664</v>
      </c>
      <c r="AB7" s="126">
        <v>29668.371306</v>
      </c>
    </row>
    <row r="8" spans="1:28" ht="13.5">
      <c r="A8" s="164" t="s">
        <v>231</v>
      </c>
      <c r="B8" s="126">
        <v>2541</v>
      </c>
      <c r="C8" s="126">
        <v>2807</v>
      </c>
      <c r="D8" s="126">
        <v>4098</v>
      </c>
      <c r="E8" s="126">
        <v>2746</v>
      </c>
      <c r="F8" s="126">
        <v>1802</v>
      </c>
      <c r="G8" s="126">
        <v>9533</v>
      </c>
      <c r="H8" s="126">
        <v>3458</v>
      </c>
      <c r="I8" s="126">
        <v>-1675</v>
      </c>
      <c r="J8" s="126">
        <v>1979</v>
      </c>
      <c r="K8" s="126">
        <v>17340</v>
      </c>
      <c r="L8" s="126">
        <v>18323.9</v>
      </c>
      <c r="M8" s="126">
        <v>57180</v>
      </c>
      <c r="N8" s="126">
        <v>109447.845</v>
      </c>
      <c r="O8" s="126">
        <v>120437.80000000002</v>
      </c>
      <c r="P8" s="126">
        <v>59519</v>
      </c>
      <c r="Q8" s="126">
        <v>40570.569888</v>
      </c>
      <c r="R8" s="126">
        <v>134155.534944</v>
      </c>
      <c r="S8" s="126">
        <v>66074</v>
      </c>
      <c r="T8" s="126">
        <v>25437</v>
      </c>
      <c r="U8" s="126">
        <v>55522.706000000006</v>
      </c>
      <c r="V8" s="126">
        <v>190159.58708000003</v>
      </c>
      <c r="W8" s="126">
        <v>-71039.146</v>
      </c>
      <c r="X8" s="126">
        <v>-49197.550961</v>
      </c>
      <c r="Y8" s="126">
        <v>104064.95322399872</v>
      </c>
      <c r="Z8" s="126">
        <v>174089.93109400716</v>
      </c>
      <c r="AA8" s="126">
        <v>364699.5854870002</v>
      </c>
      <c r="AB8" s="126">
        <v>160220.73614599998</v>
      </c>
    </row>
    <row r="9" spans="1:28" ht="13.5">
      <c r="A9" s="164" t="s">
        <v>234</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row>
    <row r="10" spans="1:28" ht="13.5">
      <c r="A10" s="164" t="s">
        <v>182</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row>
    <row r="11" spans="1:28" ht="13.5">
      <c r="A11" s="136" t="s">
        <v>183</v>
      </c>
      <c r="B11" s="134">
        <v>2732</v>
      </c>
      <c r="C11" s="134">
        <v>2290</v>
      </c>
      <c r="D11" s="134">
        <v>4919</v>
      </c>
      <c r="E11" s="134">
        <v>8991</v>
      </c>
      <c r="F11" s="134">
        <v>10190</v>
      </c>
      <c r="G11" s="134">
        <v>26201</v>
      </c>
      <c r="H11" s="134">
        <v>7790</v>
      </c>
      <c r="I11" s="134">
        <v>-1864</v>
      </c>
      <c r="J11" s="134">
        <v>18907</v>
      </c>
      <c r="K11" s="134">
        <v>9421</v>
      </c>
      <c r="L11" s="134">
        <v>12313</v>
      </c>
      <c r="M11" s="134">
        <v>20263</v>
      </c>
      <c r="N11" s="134">
        <v>57925.041</v>
      </c>
      <c r="O11" s="134">
        <v>64925.774000000005</v>
      </c>
      <c r="P11" s="134">
        <v>29552.557</v>
      </c>
      <c r="Q11" s="134">
        <v>19066.892</v>
      </c>
      <c r="R11" s="134">
        <v>-7254.585000000021</v>
      </c>
      <c r="S11" s="134">
        <v>31302.619</v>
      </c>
      <c r="T11" s="134">
        <v>20851.328</v>
      </c>
      <c r="U11" s="134">
        <v>30595.36</v>
      </c>
      <c r="V11" s="134">
        <v>42719.989</v>
      </c>
      <c r="W11" s="134">
        <v>33585.56999999999</v>
      </c>
      <c r="X11" s="134">
        <v>49617</v>
      </c>
      <c r="Y11" s="134">
        <v>81631.78460199997</v>
      </c>
      <c r="Z11" s="134">
        <v>101653.70516499995</v>
      </c>
      <c r="AA11" s="134">
        <v>148700.858442</v>
      </c>
      <c r="AB11" s="134">
        <v>92753.32600400005</v>
      </c>
    </row>
    <row r="12" spans="1:28" ht="13.5">
      <c r="A12" s="164" t="s">
        <v>184</v>
      </c>
      <c r="B12" s="126">
        <v>2732</v>
      </c>
      <c r="C12" s="126">
        <v>2290</v>
      </c>
      <c r="D12" s="126">
        <v>4919</v>
      </c>
      <c r="E12" s="126">
        <v>8991</v>
      </c>
      <c r="F12" s="126">
        <v>10190</v>
      </c>
      <c r="G12" s="126">
        <v>26201</v>
      </c>
      <c r="H12" s="126">
        <v>7790</v>
      </c>
      <c r="I12" s="126">
        <v>-1864</v>
      </c>
      <c r="J12" s="126">
        <v>18907</v>
      </c>
      <c r="K12" s="126">
        <v>9421</v>
      </c>
      <c r="L12" s="126">
        <v>12313</v>
      </c>
      <c r="M12" s="126">
        <v>12013</v>
      </c>
      <c r="N12" s="126">
        <v>54316.801</v>
      </c>
      <c r="O12" s="126">
        <v>51068.304000000004</v>
      </c>
      <c r="P12" s="126">
        <v>22565.724000000002</v>
      </c>
      <c r="Q12" s="126">
        <v>15672.943999999998</v>
      </c>
      <c r="R12" s="126">
        <v>-10331.994000000019</v>
      </c>
      <c r="S12" s="126">
        <v>20505.224</v>
      </c>
      <c r="T12" s="126">
        <v>24490.351000000002</v>
      </c>
      <c r="U12" s="126">
        <v>31188.549</v>
      </c>
      <c r="V12" s="126">
        <v>32377.989</v>
      </c>
      <c r="W12" s="126">
        <v>35164.651999999995</v>
      </c>
      <c r="X12" s="126">
        <v>38059</v>
      </c>
      <c r="Y12" s="126">
        <v>50694.91760199997</v>
      </c>
      <c r="Z12" s="126">
        <v>79445.27582499995</v>
      </c>
      <c r="AA12" s="126">
        <v>119767.20030199998</v>
      </c>
      <c r="AB12" s="126">
        <v>66888.40832700004</v>
      </c>
    </row>
    <row r="13" spans="1:28" ht="13.5">
      <c r="A13" s="164" t="s">
        <v>185</v>
      </c>
      <c r="B13" s="126"/>
      <c r="C13" s="126"/>
      <c r="D13" s="126"/>
      <c r="E13" s="126"/>
      <c r="F13" s="126"/>
      <c r="G13" s="126"/>
      <c r="H13" s="126"/>
      <c r="I13" s="126"/>
      <c r="J13" s="126"/>
      <c r="K13" s="126"/>
      <c r="L13" s="126">
        <v>0</v>
      </c>
      <c r="M13" s="126">
        <v>8250</v>
      </c>
      <c r="N13" s="126">
        <v>3608.2400000000007</v>
      </c>
      <c r="O13" s="126">
        <v>13857.470000000001</v>
      </c>
      <c r="P13" s="126">
        <v>6986.833</v>
      </c>
      <c r="Q13" s="126">
        <v>3393.948000000001</v>
      </c>
      <c r="R13" s="126">
        <v>3077.4089999999983</v>
      </c>
      <c r="S13" s="126">
        <v>10797.395</v>
      </c>
      <c r="T13" s="126">
        <v>-3639.0230000000006</v>
      </c>
      <c r="U13" s="126">
        <v>-593.189</v>
      </c>
      <c r="V13" s="126">
        <v>10342</v>
      </c>
      <c r="W13" s="126">
        <v>-1579.0819999999997</v>
      </c>
      <c r="X13" s="126">
        <v>11558</v>
      </c>
      <c r="Y13" s="126">
        <v>30936.867</v>
      </c>
      <c r="Z13" s="126">
        <v>22208.42934</v>
      </c>
      <c r="AA13" s="126">
        <v>28933.65814</v>
      </c>
      <c r="AB13" s="126">
        <v>25864.917677000005</v>
      </c>
    </row>
    <row r="14" spans="1:28" s="136" customFormat="1" ht="12.75">
      <c r="A14" s="137" t="s">
        <v>207</v>
      </c>
      <c r="B14" s="134">
        <v>539</v>
      </c>
      <c r="C14" s="134">
        <v>11200</v>
      </c>
      <c r="D14" s="134">
        <v>-3288</v>
      </c>
      <c r="E14" s="134">
        <v>-4978</v>
      </c>
      <c r="F14" s="134">
        <v>-15427</v>
      </c>
      <c r="G14" s="134">
        <v>-14516</v>
      </c>
      <c r="H14" s="134">
        <v>-2261</v>
      </c>
      <c r="I14" s="134">
        <v>8374</v>
      </c>
      <c r="J14" s="134">
        <v>-16091</v>
      </c>
      <c r="K14" s="134">
        <v>8390</v>
      </c>
      <c r="L14" s="134">
        <v>9925.035999999964</v>
      </c>
      <c r="M14" s="134">
        <v>41945</v>
      </c>
      <c r="N14" s="134">
        <v>56377.38599999994</v>
      </c>
      <c r="O14" s="134">
        <v>65303.92006999999</v>
      </c>
      <c r="P14" s="134">
        <v>43195.96514099988</v>
      </c>
      <c r="Q14" s="134">
        <v>33114.37237100012</v>
      </c>
      <c r="R14" s="134">
        <v>153793.08302000037</v>
      </c>
      <c r="S14" s="134">
        <v>52875.04113000049</v>
      </c>
      <c r="T14" s="134">
        <v>20614.733176999725</v>
      </c>
      <c r="U14" s="134">
        <v>40372.57944499992</v>
      </c>
      <c r="V14" s="134">
        <v>147439.6</v>
      </c>
      <c r="W14" s="134">
        <v>-93723.81800400047</v>
      </c>
      <c r="X14" s="134">
        <v>-76600.58626799984</v>
      </c>
      <c r="Y14" s="134">
        <v>31579.05038699857</v>
      </c>
      <c r="Z14" s="134">
        <v>100193.44623200013</v>
      </c>
      <c r="AA14" s="134">
        <v>259527.58951100102</v>
      </c>
      <c r="AB14" s="134">
        <v>97135.81446199957</v>
      </c>
    </row>
    <row r="15" spans="1:28" ht="13.5">
      <c r="A15" s="137" t="s">
        <v>209</v>
      </c>
      <c r="B15" s="138">
        <v>769784</v>
      </c>
      <c r="C15" s="138">
        <v>294120</v>
      </c>
      <c r="D15" s="138">
        <v>156945</v>
      </c>
      <c r="E15" s="138">
        <v>360273</v>
      </c>
      <c r="F15" s="138">
        <v>-125947</v>
      </c>
      <c r="G15" s="138">
        <v>83142</v>
      </c>
      <c r="H15" s="138">
        <v>404530</v>
      </c>
      <c r="I15" s="138">
        <v>275719</v>
      </c>
      <c r="J15" s="138">
        <v>697108</v>
      </c>
      <c r="K15" s="138">
        <v>59017</v>
      </c>
      <c r="L15" s="138">
        <v>735226.575</v>
      </c>
      <c r="M15" s="138">
        <v>887823</v>
      </c>
      <c r="N15" s="138">
        <v>993488.0859999999</v>
      </c>
      <c r="O15" s="138">
        <v>412622.8569080001</v>
      </c>
      <c r="P15" s="138">
        <v>642487.0051829999</v>
      </c>
      <c r="Q15" s="138">
        <v>762441.5544230001</v>
      </c>
      <c r="R15" s="138">
        <v>827264.1968140003</v>
      </c>
      <c r="S15" s="138">
        <v>984723.5205450004</v>
      </c>
      <c r="T15" s="138">
        <v>1270407.7510759998</v>
      </c>
      <c r="U15" s="138">
        <v>1022828.4139999998</v>
      </c>
      <c r="V15" s="138">
        <v>1875133.9361220002</v>
      </c>
      <c r="W15" s="138">
        <v>2147765.117104</v>
      </c>
      <c r="X15" s="138">
        <v>2115524.5870000003</v>
      </c>
      <c r="Y15" s="138">
        <v>1584863.3300743385</v>
      </c>
      <c r="Z15" s="138">
        <v>1087062.513958</v>
      </c>
      <c r="AA15" s="138">
        <v>3161902.626460001</v>
      </c>
      <c r="AB15" s="138">
        <v>4751598.671931</v>
      </c>
    </row>
    <row r="16" spans="1:28" s="136" customFormat="1" ht="13.5">
      <c r="A16" s="165"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s="136" customFormat="1" ht="13.5">
      <c r="A17" s="165" t="s">
        <v>187</v>
      </c>
      <c r="B17" s="141">
        <v>9964</v>
      </c>
      <c r="C17" s="141">
        <v>12973</v>
      </c>
      <c r="D17" s="141">
        <v>17947</v>
      </c>
      <c r="E17" s="141">
        <v>-4126</v>
      </c>
      <c r="F17" s="141">
        <v>37823</v>
      </c>
      <c r="G17" s="141">
        <v>98628</v>
      </c>
      <c r="H17" s="141">
        <v>16860</v>
      </c>
      <c r="I17" s="141">
        <v>3272</v>
      </c>
      <c r="J17" s="141">
        <v>5348</v>
      </c>
      <c r="K17" s="141">
        <v>15285</v>
      </c>
      <c r="L17" s="141">
        <v>91454.69099999999</v>
      </c>
      <c r="M17" s="141">
        <v>36658</v>
      </c>
      <c r="N17" s="141">
        <v>191272.31</v>
      </c>
      <c r="O17" s="141">
        <v>108792.38168900002</v>
      </c>
      <c r="P17" s="141">
        <v>-143093.731</v>
      </c>
      <c r="Q17" s="141">
        <v>-18995.858663000003</v>
      </c>
      <c r="R17" s="141">
        <v>59084.04640600001</v>
      </c>
      <c r="S17" s="141">
        <v>67094.56637400006</v>
      </c>
      <c r="T17" s="141">
        <v>88595.66203000002</v>
      </c>
      <c r="U17" s="141">
        <v>100462.824</v>
      </c>
      <c r="V17" s="141">
        <v>-76608.57943299995</v>
      </c>
      <c r="W17" s="141">
        <v>96050.42899999999</v>
      </c>
      <c r="X17" s="141">
        <v>437370.469423</v>
      </c>
      <c r="Y17" s="141">
        <v>164042.12953404995</v>
      </c>
      <c r="Z17" s="141">
        <v>579274.715424</v>
      </c>
      <c r="AA17" s="141">
        <v>-101393.2146690002</v>
      </c>
      <c r="AB17" s="141">
        <v>386146.7335839999</v>
      </c>
    </row>
    <row r="18" spans="1:28" s="136" customFormat="1" ht="13.5">
      <c r="A18" s="139" t="s">
        <v>193</v>
      </c>
      <c r="B18" s="140">
        <v>10923</v>
      </c>
      <c r="C18" s="140">
        <v>-3082</v>
      </c>
      <c r="D18" s="140">
        <v>-1398</v>
      </c>
      <c r="E18" s="140">
        <v>2095</v>
      </c>
      <c r="F18" s="140">
        <v>-2174</v>
      </c>
      <c r="G18" s="140">
        <v>17916</v>
      </c>
      <c r="H18" s="140">
        <v>-7063</v>
      </c>
      <c r="I18" s="140">
        <v>-3430</v>
      </c>
      <c r="J18" s="140">
        <v>16199</v>
      </c>
      <c r="K18" s="140">
        <v>-1717</v>
      </c>
      <c r="L18" s="140">
        <v>2711.591</v>
      </c>
      <c r="M18" s="140">
        <v>13023</v>
      </c>
      <c r="N18" s="140">
        <v>12971.946</v>
      </c>
      <c r="O18" s="140">
        <v>12999.606948000006</v>
      </c>
      <c r="P18" s="140">
        <v>12863.232</v>
      </c>
      <c r="Q18" s="140">
        <v>11335.752969000001</v>
      </c>
      <c r="R18" s="140">
        <v>14352.332148999989</v>
      </c>
      <c r="S18" s="140">
        <v>8938.160884999996</v>
      </c>
      <c r="T18" s="140">
        <v>89.98813199999722</v>
      </c>
      <c r="U18" s="140">
        <v>33121.96000000001</v>
      </c>
      <c r="V18" s="140">
        <v>19654.354000000018</v>
      </c>
      <c r="W18" s="140">
        <v>71942.85299999999</v>
      </c>
      <c r="X18" s="140">
        <v>38422.94235</v>
      </c>
      <c r="Y18" s="140">
        <v>-5643.651371999999</v>
      </c>
      <c r="Z18" s="140">
        <v>105186.110228</v>
      </c>
      <c r="AA18" s="140">
        <v>-12431.099187000018</v>
      </c>
      <c r="AB18" s="140">
        <v>45226.75936199999</v>
      </c>
    </row>
    <row r="19" spans="1:28" s="136" customFormat="1" ht="13.5">
      <c r="A19" s="139" t="s">
        <v>194</v>
      </c>
      <c r="B19" s="140">
        <v>-959</v>
      </c>
      <c r="C19" s="140">
        <v>16055</v>
      </c>
      <c r="D19" s="140">
        <v>19345</v>
      </c>
      <c r="E19" s="140">
        <v>-6221</v>
      </c>
      <c r="F19" s="140">
        <v>39997</v>
      </c>
      <c r="G19" s="140">
        <v>80712</v>
      </c>
      <c r="H19" s="140">
        <v>23923</v>
      </c>
      <c r="I19" s="140">
        <v>6702</v>
      </c>
      <c r="J19" s="140">
        <v>-10851</v>
      </c>
      <c r="K19" s="140">
        <v>17002</v>
      </c>
      <c r="L19" s="140">
        <v>51739</v>
      </c>
      <c r="M19" s="140">
        <v>-6941</v>
      </c>
      <c r="N19" s="140">
        <v>180271.739</v>
      </c>
      <c r="O19" s="140">
        <v>754.9788120000067</v>
      </c>
      <c r="P19" s="140">
        <v>56185.969000000005</v>
      </c>
      <c r="Q19" s="140">
        <v>8909.491367999999</v>
      </c>
      <c r="R19" s="140">
        <v>49490.03825700002</v>
      </c>
      <c r="S19" s="140">
        <v>62205.672489000055</v>
      </c>
      <c r="T19" s="140">
        <v>84398.23589800001</v>
      </c>
      <c r="U19" s="140">
        <v>58527.863999999994</v>
      </c>
      <c r="V19" s="140">
        <v>-101343.26443299997</v>
      </c>
      <c r="W19" s="140">
        <v>12451.030999999997</v>
      </c>
      <c r="X19" s="140">
        <v>367788.429073</v>
      </c>
      <c r="Y19" s="140">
        <v>185926.50590604995</v>
      </c>
      <c r="Z19" s="140">
        <v>443130.3061960001</v>
      </c>
      <c r="AA19" s="140">
        <v>-91603.04448200019</v>
      </c>
      <c r="AB19" s="140">
        <v>293760.87522199994</v>
      </c>
    </row>
    <row r="20" spans="1:28" s="136" customFormat="1" ht="13.5">
      <c r="A20" s="139" t="s">
        <v>195</v>
      </c>
      <c r="B20" s="140"/>
      <c r="C20" s="140"/>
      <c r="D20" s="140"/>
      <c r="E20" s="140"/>
      <c r="F20" s="140"/>
      <c r="G20" s="140"/>
      <c r="H20" s="140"/>
      <c r="I20" s="140"/>
      <c r="J20" s="140"/>
      <c r="K20" s="140"/>
      <c r="L20" s="140">
        <v>37004.1</v>
      </c>
      <c r="M20" s="140">
        <v>30576</v>
      </c>
      <c r="N20" s="140">
        <v>-1971.375000000001</v>
      </c>
      <c r="O20" s="140">
        <v>95037.795929</v>
      </c>
      <c r="P20" s="140">
        <v>-212142.932</v>
      </c>
      <c r="Q20" s="140">
        <v>-39241.103</v>
      </c>
      <c r="R20" s="140">
        <v>-4758.323999999999</v>
      </c>
      <c r="S20" s="140">
        <v>-4049.266999999994</v>
      </c>
      <c r="T20" s="140">
        <v>4107.438000000005</v>
      </c>
      <c r="U20" s="140">
        <v>8813</v>
      </c>
      <c r="V20" s="140">
        <v>5080.331000000001</v>
      </c>
      <c r="W20" s="140">
        <v>11656.544999999998</v>
      </c>
      <c r="X20" s="140">
        <v>31159.097999999998</v>
      </c>
      <c r="Y20" s="140">
        <v>-16240.725000000002</v>
      </c>
      <c r="Z20" s="140">
        <v>30958.299000000006</v>
      </c>
      <c r="AA20" s="140">
        <v>2640.929</v>
      </c>
      <c r="AB20" s="140">
        <v>47159.099</v>
      </c>
    </row>
    <row r="21" spans="1:28" s="136" customFormat="1" ht="13.5">
      <c r="A21" s="165" t="s">
        <v>233</v>
      </c>
      <c r="B21" s="140">
        <v>9696</v>
      </c>
      <c r="C21" s="140">
        <v>55026</v>
      </c>
      <c r="D21" s="140">
        <v>28171</v>
      </c>
      <c r="E21" s="140">
        <v>79767</v>
      </c>
      <c r="F21" s="140">
        <v>-32185</v>
      </c>
      <c r="G21" s="140">
        <v>-103567</v>
      </c>
      <c r="H21" s="140">
        <v>-4308</v>
      </c>
      <c r="I21" s="140">
        <v>131054</v>
      </c>
      <c r="J21" s="140">
        <v>254964</v>
      </c>
      <c r="K21" s="140">
        <v>76926</v>
      </c>
      <c r="L21" s="140">
        <v>-68509.5</v>
      </c>
      <c r="M21" s="140">
        <v>117907</v>
      </c>
      <c r="N21" s="140">
        <v>284099.56499999994</v>
      </c>
      <c r="O21" s="140">
        <v>-73907.13499999998</v>
      </c>
      <c r="P21" s="140">
        <v>265256.93828</v>
      </c>
      <c r="Q21" s="140">
        <v>509863.10686</v>
      </c>
      <c r="R21" s="140">
        <v>722388.2540000001</v>
      </c>
      <c r="S21" s="140">
        <v>530891.7010000001</v>
      </c>
      <c r="T21" s="140">
        <v>938772.1039999999</v>
      </c>
      <c r="U21" s="140">
        <v>277483.0769999998</v>
      </c>
      <c r="V21" s="140">
        <v>1426642.3658740004</v>
      </c>
      <c r="W21" s="140">
        <v>1507403.011</v>
      </c>
      <c r="X21" s="140">
        <v>473014.18669700006</v>
      </c>
      <c r="Y21" s="140">
        <v>5234.681813990115</v>
      </c>
      <c r="Z21" s="140">
        <v>-395955.8617289998</v>
      </c>
      <c r="AA21" s="140">
        <v>3073066.9266180005</v>
      </c>
      <c r="AB21" s="140">
        <v>3331250.0296760006</v>
      </c>
    </row>
    <row r="22" spans="1:28" ht="13.5">
      <c r="A22" s="139" t="s">
        <v>196</v>
      </c>
      <c r="B22" s="140">
        <v>4299</v>
      </c>
      <c r="C22" s="140">
        <v>48294</v>
      </c>
      <c r="D22" s="140">
        <v>32136</v>
      </c>
      <c r="E22" s="140">
        <v>70177</v>
      </c>
      <c r="F22" s="140">
        <v>-29952</v>
      </c>
      <c r="G22" s="140">
        <v>-101522</v>
      </c>
      <c r="H22" s="140">
        <v>19844</v>
      </c>
      <c r="I22" s="140">
        <v>102920</v>
      </c>
      <c r="J22" s="140">
        <v>182945</v>
      </c>
      <c r="K22" s="140">
        <v>13088</v>
      </c>
      <c r="L22" s="140">
        <v>4843</v>
      </c>
      <c r="M22" s="140">
        <v>-6229</v>
      </c>
      <c r="N22" s="140">
        <v>263597.24299999996</v>
      </c>
      <c r="O22" s="140">
        <v>-71984.99599999998</v>
      </c>
      <c r="P22" s="140">
        <v>193112.72499999998</v>
      </c>
      <c r="Q22" s="140">
        <v>346387.08686</v>
      </c>
      <c r="R22" s="140">
        <v>476804.25800000003</v>
      </c>
      <c r="S22" s="140">
        <v>318926.928</v>
      </c>
      <c r="T22" s="140">
        <v>649882.1819999999</v>
      </c>
      <c r="U22" s="140">
        <v>-1078719.551</v>
      </c>
      <c r="V22" s="140">
        <v>582467.8358</v>
      </c>
      <c r="W22" s="140">
        <v>506554.365</v>
      </c>
      <c r="X22" s="140">
        <v>1215154.2</v>
      </c>
      <c r="Y22" s="140">
        <v>944394.3392440001</v>
      </c>
      <c r="Z22" s="140">
        <v>-359148.0975209999</v>
      </c>
      <c r="AA22" s="140">
        <v>834171.1846380003</v>
      </c>
      <c r="AB22" s="140">
        <v>880469.452924</v>
      </c>
    </row>
    <row r="23" spans="1:28" ht="13.5">
      <c r="A23" s="139" t="s">
        <v>197</v>
      </c>
      <c r="B23" s="140">
        <v>5397</v>
      </c>
      <c r="C23" s="140">
        <v>6732</v>
      </c>
      <c r="D23" s="140">
        <v>-3965</v>
      </c>
      <c r="E23" s="140">
        <v>9590</v>
      </c>
      <c r="F23" s="140">
        <v>-2233</v>
      </c>
      <c r="G23" s="140">
        <v>-2045</v>
      </c>
      <c r="H23" s="140">
        <v>-24152</v>
      </c>
      <c r="I23" s="140">
        <v>28134</v>
      </c>
      <c r="J23" s="140">
        <v>72019</v>
      </c>
      <c r="K23" s="140">
        <v>63838</v>
      </c>
      <c r="L23" s="140">
        <v>-73352.5</v>
      </c>
      <c r="M23" s="140">
        <v>124136</v>
      </c>
      <c r="N23" s="140">
        <v>20502.322</v>
      </c>
      <c r="O23" s="140">
        <v>-1922.139</v>
      </c>
      <c r="P23" s="140">
        <v>72144.21328000001</v>
      </c>
      <c r="Q23" s="140">
        <v>163476.02000000002</v>
      </c>
      <c r="R23" s="140">
        <v>245583.996</v>
      </c>
      <c r="S23" s="140">
        <v>211964.77300000004</v>
      </c>
      <c r="T23" s="140">
        <v>288889.922</v>
      </c>
      <c r="U23" s="140">
        <v>1356202.6279999998</v>
      </c>
      <c r="V23" s="140">
        <v>844174.5300740005</v>
      </c>
      <c r="W23" s="140">
        <v>1000848.6460000001</v>
      </c>
      <c r="X23" s="140">
        <v>-742140.0133029999</v>
      </c>
      <c r="Y23" s="140">
        <v>-939159.65743001</v>
      </c>
      <c r="Z23" s="140">
        <v>-36807.76420799993</v>
      </c>
      <c r="AA23" s="140">
        <v>2238895.7419800004</v>
      </c>
      <c r="AB23" s="140">
        <v>2450780.5767520005</v>
      </c>
    </row>
    <row r="24" spans="1:28" ht="13.5">
      <c r="A24" s="165" t="s">
        <v>188</v>
      </c>
      <c r="B24" s="140">
        <v>62928</v>
      </c>
      <c r="C24" s="140">
        <v>49846</v>
      </c>
      <c r="D24" s="140">
        <v>84029</v>
      </c>
      <c r="E24" s="140">
        <v>84378</v>
      </c>
      <c r="F24" s="140">
        <v>52389</v>
      </c>
      <c r="G24" s="140">
        <v>82542</v>
      </c>
      <c r="H24" s="140">
        <v>75276</v>
      </c>
      <c r="I24" s="140">
        <v>19192</v>
      </c>
      <c r="J24" s="140">
        <v>94598</v>
      </c>
      <c r="K24" s="140">
        <v>290741</v>
      </c>
      <c r="L24" s="140">
        <v>470982.784</v>
      </c>
      <c r="M24" s="140">
        <v>501904</v>
      </c>
      <c r="N24" s="140">
        <v>408881.15</v>
      </c>
      <c r="O24" s="140">
        <v>379790.43007800006</v>
      </c>
      <c r="P24" s="140">
        <v>423749.3659999999</v>
      </c>
      <c r="Q24" s="140">
        <v>198132.68688300002</v>
      </c>
      <c r="R24" s="140">
        <v>17427.904574000146</v>
      </c>
      <c r="S24" s="140">
        <v>160659.68338200025</v>
      </c>
      <c r="T24" s="140">
        <v>234148.883046</v>
      </c>
      <c r="U24" s="140">
        <v>546749.9199999999</v>
      </c>
      <c r="V24" s="140">
        <v>399183.356524</v>
      </c>
      <c r="W24" s="140">
        <v>544698.4290069999</v>
      </c>
      <c r="X24" s="140">
        <v>1175351.853446</v>
      </c>
      <c r="Y24" s="140">
        <v>1377435.3104808594</v>
      </c>
      <c r="Z24" s="140">
        <v>795825.5714719999</v>
      </c>
      <c r="AA24" s="140">
        <v>290524.1001130001</v>
      </c>
      <c r="AB24" s="140">
        <v>1045162.3375560003</v>
      </c>
    </row>
    <row r="25" spans="1:28" s="136" customFormat="1" ht="13.5">
      <c r="A25" s="139" t="s">
        <v>196</v>
      </c>
      <c r="B25" s="140"/>
      <c r="C25" s="140"/>
      <c r="D25" s="140"/>
      <c r="E25" s="140"/>
      <c r="F25" s="140"/>
      <c r="G25" s="140"/>
      <c r="H25" s="140"/>
      <c r="I25" s="140"/>
      <c r="J25" s="140"/>
      <c r="K25" s="140"/>
      <c r="L25" s="140">
        <v>312812.825</v>
      </c>
      <c r="M25" s="140">
        <v>379099</v>
      </c>
      <c r="N25" s="140">
        <v>178860.65600000002</v>
      </c>
      <c r="O25" s="140">
        <v>354909.62207800004</v>
      </c>
      <c r="P25" s="140">
        <v>247830.72799999997</v>
      </c>
      <c r="Q25" s="140">
        <v>190239.12237700002</v>
      </c>
      <c r="R25" s="140">
        <v>17683.200712000136</v>
      </c>
      <c r="S25" s="140">
        <v>46487.93147700012</v>
      </c>
      <c r="T25" s="140">
        <v>201786.867046</v>
      </c>
      <c r="U25" s="140">
        <v>434385.306</v>
      </c>
      <c r="V25" s="140">
        <v>178991.24660899994</v>
      </c>
      <c r="W25" s="140">
        <v>59684.32113099999</v>
      </c>
      <c r="X25" s="140">
        <v>769079.423978</v>
      </c>
      <c r="Y25" s="140">
        <v>780557.7086949362</v>
      </c>
      <c r="Z25" s="140">
        <v>417151.00632600015</v>
      </c>
      <c r="AA25" s="140">
        <v>202771.69435700023</v>
      </c>
      <c r="AB25" s="140">
        <v>495528.6670450005</v>
      </c>
    </row>
    <row r="26" spans="1:28" ht="13.5">
      <c r="A26" s="139" t="s">
        <v>197</v>
      </c>
      <c r="B26" s="140">
        <v>62928</v>
      </c>
      <c r="C26" s="140">
        <v>49846</v>
      </c>
      <c r="D26" s="140">
        <v>84029</v>
      </c>
      <c r="E26" s="140">
        <v>84378</v>
      </c>
      <c r="F26" s="140">
        <v>52389</v>
      </c>
      <c r="G26" s="140">
        <v>82542</v>
      </c>
      <c r="H26" s="140">
        <v>75276</v>
      </c>
      <c r="I26" s="140">
        <v>19192</v>
      </c>
      <c r="J26" s="140">
        <v>94598</v>
      </c>
      <c r="K26" s="140">
        <v>290741</v>
      </c>
      <c r="L26" s="140">
        <v>158169.95899999997</v>
      </c>
      <c r="M26" s="140">
        <v>122805</v>
      </c>
      <c r="N26" s="140">
        <v>230020.49399999998</v>
      </c>
      <c r="O26" s="140">
        <v>24880.807999999997</v>
      </c>
      <c r="P26" s="140">
        <v>175918.63799999998</v>
      </c>
      <c r="Q26" s="140">
        <v>7893.564505999999</v>
      </c>
      <c r="R26" s="140">
        <v>-255.2961379999906</v>
      </c>
      <c r="S26" s="140">
        <v>114171.75190500011</v>
      </c>
      <c r="T26" s="140">
        <v>32362.016000000003</v>
      </c>
      <c r="U26" s="140">
        <v>112364.61399999999</v>
      </c>
      <c r="V26" s="140">
        <v>220192.10991500007</v>
      </c>
      <c r="W26" s="140">
        <v>485014.107876</v>
      </c>
      <c r="X26" s="140">
        <v>406272.429468</v>
      </c>
      <c r="Y26" s="140">
        <v>596877.6017859231</v>
      </c>
      <c r="Z26" s="140">
        <v>378674.5651459998</v>
      </c>
      <c r="AA26" s="140">
        <v>87752.40575599983</v>
      </c>
      <c r="AB26" s="140">
        <v>549633.6705109999</v>
      </c>
    </row>
    <row r="27" spans="1:28" ht="13.5">
      <c r="A27" s="165" t="s">
        <v>250</v>
      </c>
      <c r="B27" s="140">
        <v>5126</v>
      </c>
      <c r="C27" s="140">
        <v>5499</v>
      </c>
      <c r="D27" s="140">
        <v>2075</v>
      </c>
      <c r="E27" s="140">
        <v>-3885</v>
      </c>
      <c r="F27" s="140">
        <v>3919</v>
      </c>
      <c r="G27" s="140">
        <v>3558</v>
      </c>
      <c r="H27" s="140">
        <v>8838</v>
      </c>
      <c r="I27" s="140">
        <v>-893</v>
      </c>
      <c r="J27" s="140">
        <v>10767</v>
      </c>
      <c r="K27" s="140">
        <v>1885</v>
      </c>
      <c r="L27" s="140">
        <v>5702.900000000001</v>
      </c>
      <c r="M27" s="140">
        <v>17312</v>
      </c>
      <c r="N27" s="140">
        <v>54482.278999999995</v>
      </c>
      <c r="O27" s="140">
        <v>15493.885968000004</v>
      </c>
      <c r="P27" s="140">
        <v>28030.048903</v>
      </c>
      <c r="Q27" s="140">
        <v>12738.643</v>
      </c>
      <c r="R27" s="140">
        <v>19055.35999999999</v>
      </c>
      <c r="S27" s="140">
        <v>112688.25300000001</v>
      </c>
      <c r="T27" s="140">
        <v>-42940.124</v>
      </c>
      <c r="U27" s="140">
        <v>45544.643000000004</v>
      </c>
      <c r="V27" s="140">
        <v>33670.599</v>
      </c>
      <c r="W27" s="140">
        <v>33377.613</v>
      </c>
      <c r="X27" s="140">
        <v>18125.767372</v>
      </c>
      <c r="Y27" s="140">
        <v>15123.762675000009</v>
      </c>
      <c r="Z27" s="140">
        <v>15267.435645999964</v>
      </c>
      <c r="AA27" s="140">
        <v>49079.003942</v>
      </c>
      <c r="AB27" s="140">
        <v>14505.883363999987</v>
      </c>
    </row>
    <row r="28" spans="1:28" ht="13.5">
      <c r="A28" s="165" t="s">
        <v>253</v>
      </c>
      <c r="C28" s="140"/>
      <c r="D28" s="140"/>
      <c r="E28" s="140"/>
      <c r="F28" s="140"/>
      <c r="H28" s="140"/>
      <c r="I28" s="140"/>
      <c r="J28" s="140"/>
      <c r="K28" s="140"/>
      <c r="L28" s="140">
        <v>0</v>
      </c>
      <c r="M28" s="140">
        <v>0</v>
      </c>
      <c r="N28" s="140">
        <v>1.484</v>
      </c>
      <c r="O28" s="140">
        <v>-29.374</v>
      </c>
      <c r="P28" s="140">
        <v>0</v>
      </c>
      <c r="Q28" s="140">
        <v>0</v>
      </c>
      <c r="R28" s="140">
        <v>0</v>
      </c>
      <c r="S28" s="140">
        <v>-0.835</v>
      </c>
      <c r="T28" s="140">
        <v>1</v>
      </c>
      <c r="U28" s="140">
        <v>3</v>
      </c>
      <c r="V28" s="140">
        <v>22.494</v>
      </c>
      <c r="W28" s="140">
        <v>-12.867</v>
      </c>
      <c r="X28" s="140">
        <v>-2.971</v>
      </c>
      <c r="Y28" s="140">
        <v>68.292</v>
      </c>
      <c r="Z28" s="140">
        <v>118.878</v>
      </c>
      <c r="AA28" s="140">
        <v>71.197</v>
      </c>
      <c r="AB28" s="140">
        <v>-31.128000000000004</v>
      </c>
    </row>
    <row r="29" spans="1:28" s="136" customFormat="1" ht="13.5">
      <c r="A29" s="165" t="s">
        <v>251</v>
      </c>
      <c r="B29" s="140"/>
      <c r="C29" s="140"/>
      <c r="D29" s="140"/>
      <c r="E29" s="140"/>
      <c r="F29" s="140"/>
      <c r="G29" s="140"/>
      <c r="H29" s="140"/>
      <c r="I29" s="140"/>
      <c r="J29" s="140"/>
      <c r="K29" s="140"/>
      <c r="L29" s="140">
        <v>0</v>
      </c>
      <c r="M29" s="140">
        <v>0</v>
      </c>
      <c r="N29" s="140">
        <v>262.085</v>
      </c>
      <c r="O29" s="140">
        <v>-2690.4900000000007</v>
      </c>
      <c r="P29" s="140">
        <v>3859.4750000000004</v>
      </c>
      <c r="Q29" s="140">
        <v>-970.3400000000004</v>
      </c>
      <c r="R29" s="140">
        <v>-16836.840999999997</v>
      </c>
      <c r="S29" s="140">
        <v>-9700.910999999998</v>
      </c>
      <c r="T29" s="140">
        <v>-7032</v>
      </c>
      <c r="U29" s="140">
        <v>-20161</v>
      </c>
      <c r="V29" s="140">
        <v>-13990.277999999998</v>
      </c>
      <c r="W29" s="140">
        <v>-8004.513</v>
      </c>
      <c r="X29" s="140">
        <v>-4566.771000000002</v>
      </c>
      <c r="Y29" s="140">
        <v>-13186.321</v>
      </c>
      <c r="Z29" s="140">
        <v>-30809.461000000007</v>
      </c>
      <c r="AA29" s="140">
        <v>-58720.105</v>
      </c>
      <c r="AB29" s="140">
        <v>-63806.69999999999</v>
      </c>
    </row>
    <row r="30" spans="1:28" s="136" customFormat="1" ht="13.5">
      <c r="A30" s="165" t="s">
        <v>200</v>
      </c>
      <c r="B30" s="140">
        <v>682070</v>
      </c>
      <c r="C30" s="140">
        <v>170776</v>
      </c>
      <c r="D30" s="140">
        <v>24723</v>
      </c>
      <c r="E30" s="140">
        <v>204139</v>
      </c>
      <c r="F30" s="140">
        <v>-187893</v>
      </c>
      <c r="G30" s="140">
        <v>1981</v>
      </c>
      <c r="H30" s="140">
        <v>307864</v>
      </c>
      <c r="I30" s="140">
        <v>123094</v>
      </c>
      <c r="J30" s="140">
        <v>331431</v>
      </c>
      <c r="K30" s="140">
        <v>-325820</v>
      </c>
      <c r="L30" s="140">
        <v>235595.7</v>
      </c>
      <c r="M30" s="140">
        <v>214042</v>
      </c>
      <c r="N30" s="140">
        <v>54489.21299999999</v>
      </c>
      <c r="O30" s="140">
        <v>-14826.841827</v>
      </c>
      <c r="P30" s="140">
        <v>64684.907999999996</v>
      </c>
      <c r="Q30" s="140">
        <v>61673.31634300001</v>
      </c>
      <c r="R30" s="140">
        <v>26145.472834000047</v>
      </c>
      <c r="S30" s="140">
        <v>123091.06278899997</v>
      </c>
      <c r="T30" s="140">
        <v>58861.818999999996</v>
      </c>
      <c r="U30" s="140">
        <v>72745.95</v>
      </c>
      <c r="V30" s="140">
        <v>106213.97815699996</v>
      </c>
      <c r="W30" s="140">
        <v>-25746.98490299997</v>
      </c>
      <c r="X30" s="140">
        <v>16232.052061999992</v>
      </c>
      <c r="Y30" s="140">
        <v>36145.47457043893</v>
      </c>
      <c r="Z30" s="140">
        <v>123341.236145</v>
      </c>
      <c r="AA30" s="140">
        <v>-90725.28154399994</v>
      </c>
      <c r="AB30" s="140">
        <v>38371.51575099999</v>
      </c>
    </row>
    <row r="31" spans="1:28" ht="13.5">
      <c r="A31" s="139" t="s">
        <v>198</v>
      </c>
      <c r="C31" s="140"/>
      <c r="D31" s="140"/>
      <c r="E31" s="140"/>
      <c r="F31" s="140"/>
      <c r="H31" s="140"/>
      <c r="I31" s="140"/>
      <c r="J31" s="140"/>
      <c r="K31" s="140"/>
      <c r="L31" s="140">
        <v>0</v>
      </c>
      <c r="M31" s="140">
        <v>0</v>
      </c>
      <c r="N31" s="140">
        <v>82.805</v>
      </c>
      <c r="O31" s="140">
        <v>150.004</v>
      </c>
      <c r="P31" s="140">
        <v>4983.85</v>
      </c>
      <c r="Q31" s="140">
        <v>15.317</v>
      </c>
      <c r="R31" s="140">
        <v>10</v>
      </c>
      <c r="S31" s="140">
        <v>-47.979</v>
      </c>
      <c r="T31" s="140">
        <v>33.062</v>
      </c>
      <c r="U31" s="140">
        <v>-12</v>
      </c>
      <c r="V31" s="140">
        <v>4.92</v>
      </c>
      <c r="W31" s="140">
        <v>24.997</v>
      </c>
      <c r="X31" s="140">
        <v>64.14</v>
      </c>
      <c r="Y31" s="140">
        <v>9.57</v>
      </c>
      <c r="Z31" s="140">
        <v>-63.89</v>
      </c>
      <c r="AA31" s="140">
        <v>-45.62</v>
      </c>
      <c r="AB31" s="140">
        <v>8.435</v>
      </c>
    </row>
    <row r="32" spans="1:28" ht="13.5">
      <c r="A32" s="139" t="s">
        <v>199</v>
      </c>
      <c r="B32" s="140">
        <v>682070</v>
      </c>
      <c r="C32" s="140">
        <v>170776</v>
      </c>
      <c r="D32" s="140">
        <v>24723</v>
      </c>
      <c r="E32" s="140">
        <v>204139</v>
      </c>
      <c r="F32" s="140">
        <v>-187893</v>
      </c>
      <c r="G32" s="140">
        <v>1981</v>
      </c>
      <c r="H32" s="140">
        <v>307864</v>
      </c>
      <c r="I32" s="140">
        <v>123094</v>
      </c>
      <c r="J32" s="140">
        <v>331431</v>
      </c>
      <c r="K32" s="140">
        <v>-325820</v>
      </c>
      <c r="L32" s="140">
        <v>235595.7</v>
      </c>
      <c r="M32" s="140">
        <v>214042</v>
      </c>
      <c r="N32" s="140">
        <v>54406.40799999999</v>
      </c>
      <c r="O32" s="140">
        <v>-14976.845827000001</v>
      </c>
      <c r="P32" s="140">
        <v>59701.058</v>
      </c>
      <c r="Q32" s="140">
        <v>61657.99934300001</v>
      </c>
      <c r="R32" s="140">
        <v>26135.472834000047</v>
      </c>
      <c r="S32" s="140">
        <v>123139.04178899998</v>
      </c>
      <c r="T32" s="140">
        <v>58828.757</v>
      </c>
      <c r="U32" s="140">
        <v>72757.95</v>
      </c>
      <c r="V32" s="140">
        <v>106209.05815699996</v>
      </c>
      <c r="W32" s="140">
        <v>-25771.98190299997</v>
      </c>
      <c r="X32" s="140">
        <v>16167.912061999992</v>
      </c>
      <c r="Y32" s="140">
        <v>36135.90457043893</v>
      </c>
      <c r="Z32" s="140">
        <v>123405.126145</v>
      </c>
      <c r="AA32" s="140">
        <v>-90679.66154399994</v>
      </c>
      <c r="AB32" s="140">
        <v>38363.080750999994</v>
      </c>
    </row>
    <row r="33" spans="1:28" ht="13.5">
      <c r="A33" s="137" t="s">
        <v>210</v>
      </c>
      <c r="B33" s="138">
        <v>769245</v>
      </c>
      <c r="C33" s="138">
        <v>282920</v>
      </c>
      <c r="D33" s="138">
        <v>160233</v>
      </c>
      <c r="E33" s="138">
        <v>365251</v>
      </c>
      <c r="F33" s="138">
        <v>-110520</v>
      </c>
      <c r="G33" s="138">
        <v>97658</v>
      </c>
      <c r="H33" s="138">
        <v>406791</v>
      </c>
      <c r="I33" s="138">
        <v>267345</v>
      </c>
      <c r="J33" s="138">
        <v>713199</v>
      </c>
      <c r="K33" s="138">
        <v>50627</v>
      </c>
      <c r="L33" s="138">
        <v>725301.539</v>
      </c>
      <c r="M33" s="138">
        <v>845878</v>
      </c>
      <c r="N33" s="138">
        <v>937110.7</v>
      </c>
      <c r="O33" s="138">
        <v>347318.9368380001</v>
      </c>
      <c r="P33" s="138">
        <v>599291.040042</v>
      </c>
      <c r="Q33" s="138">
        <v>729327.182052</v>
      </c>
      <c r="R33" s="138">
        <v>673471.1137939999</v>
      </c>
      <c r="S33" s="138">
        <v>931848.479415</v>
      </c>
      <c r="T33" s="138">
        <v>1249793.017899</v>
      </c>
      <c r="U33" s="138">
        <v>982455.8345549998</v>
      </c>
      <c r="V33" s="138">
        <v>1727694.5319560003</v>
      </c>
      <c r="W33" s="138">
        <v>2241488.9351080004</v>
      </c>
      <c r="X33" s="138">
        <v>2192125.173268</v>
      </c>
      <c r="Y33" s="138">
        <v>1553284.27968734</v>
      </c>
      <c r="Z33" s="138">
        <v>986869.067726</v>
      </c>
      <c r="AA33" s="138">
        <v>2902375.036949</v>
      </c>
      <c r="AB33" s="138">
        <v>4654462.857469001</v>
      </c>
    </row>
    <row r="34" spans="1:28" ht="13.5">
      <c r="A34" s="165" t="s">
        <v>186</v>
      </c>
      <c r="C34" s="140"/>
      <c r="D34" s="140"/>
      <c r="E34" s="140"/>
      <c r="F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13.5">
      <c r="A35" s="165" t="s">
        <v>187</v>
      </c>
      <c r="B35" s="140">
        <v>119572</v>
      </c>
      <c r="C35" s="140">
        <v>114270</v>
      </c>
      <c r="D35" s="140">
        <v>112924</v>
      </c>
      <c r="E35" s="140">
        <v>111506</v>
      </c>
      <c r="F35" s="140">
        <v>62306</v>
      </c>
      <c r="G35" s="141">
        <v>27342</v>
      </c>
      <c r="H35" s="141">
        <v>136013</v>
      </c>
      <c r="I35" s="141">
        <v>144900</v>
      </c>
      <c r="J35" s="141">
        <v>260635</v>
      </c>
      <c r="K35" s="141">
        <v>328117</v>
      </c>
      <c r="L35" s="140">
        <v>426413.691</v>
      </c>
      <c r="M35" s="140">
        <v>470994</v>
      </c>
      <c r="N35" s="140">
        <v>690347.444</v>
      </c>
      <c r="O35" s="140">
        <v>439554.214028</v>
      </c>
      <c r="P35" s="140">
        <v>325511.146898</v>
      </c>
      <c r="Q35" s="140">
        <v>568550.19935</v>
      </c>
      <c r="R35" s="140">
        <v>742498.9193349999</v>
      </c>
      <c r="S35" s="140">
        <v>737868.8395039999</v>
      </c>
      <c r="T35" s="140">
        <v>968782.0209669999</v>
      </c>
      <c r="U35" s="140">
        <v>990352.3726389997</v>
      </c>
      <c r="V35" s="140">
        <v>1003996.896135</v>
      </c>
      <c r="W35" s="140">
        <v>1196258.6870020002</v>
      </c>
      <c r="X35" s="140">
        <v>1583950.7802930002</v>
      </c>
      <c r="Y35" s="140">
        <v>1189259.7558809996</v>
      </c>
      <c r="Z35" s="140">
        <v>1354476.956851</v>
      </c>
      <c r="AA35" s="140">
        <v>2267562.021931</v>
      </c>
      <c r="AB35" s="140">
        <v>3192014.659999</v>
      </c>
    </row>
    <row r="36" spans="1:28" ht="13.5">
      <c r="A36" s="139" t="s">
        <v>193</v>
      </c>
      <c r="C36" s="140"/>
      <c r="D36" s="140"/>
      <c r="E36" s="140"/>
      <c r="F36" s="140"/>
      <c r="H36" s="140"/>
      <c r="I36" s="140"/>
      <c r="J36" s="140"/>
      <c r="K36" s="140"/>
      <c r="L36" s="140"/>
      <c r="M36" s="140"/>
      <c r="N36" s="140"/>
      <c r="O36" s="140"/>
      <c r="P36" s="140"/>
      <c r="Q36" s="140"/>
      <c r="R36" s="140"/>
      <c r="S36" s="140"/>
      <c r="T36" s="140"/>
      <c r="U36" s="140"/>
      <c r="V36" s="140"/>
      <c r="W36" s="140"/>
      <c r="X36" s="140"/>
      <c r="Y36" s="140"/>
      <c r="Z36" s="140"/>
      <c r="AA36" s="140"/>
      <c r="AB36" s="140"/>
    </row>
    <row r="37" spans="1:28" ht="13.5">
      <c r="A37" s="139" t="s">
        <v>194</v>
      </c>
      <c r="B37" s="140">
        <v>119572</v>
      </c>
      <c r="C37" s="140">
        <v>114220</v>
      </c>
      <c r="D37" s="140">
        <v>112774</v>
      </c>
      <c r="E37" s="140">
        <v>111538</v>
      </c>
      <c r="F37" s="140">
        <v>62297</v>
      </c>
      <c r="G37" s="140">
        <v>27247</v>
      </c>
      <c r="H37" s="140">
        <v>135915</v>
      </c>
      <c r="I37" s="140">
        <v>145302</v>
      </c>
      <c r="J37" s="140">
        <v>260719</v>
      </c>
      <c r="K37" s="140">
        <v>232984</v>
      </c>
      <c r="L37" s="140">
        <v>206423.381</v>
      </c>
      <c r="M37" s="140">
        <v>228654</v>
      </c>
      <c r="N37" s="140">
        <v>420534.31500000006</v>
      </c>
      <c r="O37" s="140">
        <v>139802.492844</v>
      </c>
      <c r="P37" s="140">
        <v>170872.04228499997</v>
      </c>
      <c r="Q37" s="140">
        <v>435720.36257999996</v>
      </c>
      <c r="R37" s="140">
        <v>572047.9838449999</v>
      </c>
      <c r="S37" s="140">
        <v>529851.41305</v>
      </c>
      <c r="T37" s="140">
        <v>879317.9720119999</v>
      </c>
      <c r="U37" s="140">
        <v>878201.5473989998</v>
      </c>
      <c r="V37" s="140">
        <v>966711.4393100002</v>
      </c>
      <c r="W37" s="140">
        <v>865713.3690000001</v>
      </c>
      <c r="X37" s="140">
        <v>1375059.852234</v>
      </c>
      <c r="Y37" s="140">
        <v>1042970.6012666598</v>
      </c>
      <c r="Z37" s="140">
        <v>926496.1610000002</v>
      </c>
      <c r="AA37" s="140">
        <v>1886028.872155</v>
      </c>
      <c r="AB37" s="140">
        <v>2657366.843</v>
      </c>
    </row>
    <row r="38" spans="1:28" ht="13.5">
      <c r="A38" s="139" t="s">
        <v>195</v>
      </c>
      <c r="C38" s="140">
        <v>50</v>
      </c>
      <c r="D38" s="140">
        <v>150</v>
      </c>
      <c r="E38" s="140">
        <v>-32</v>
      </c>
      <c r="F38" s="140">
        <v>9</v>
      </c>
      <c r="G38" s="140">
        <v>95</v>
      </c>
      <c r="H38" s="140">
        <v>98</v>
      </c>
      <c r="I38" s="140">
        <v>-402</v>
      </c>
      <c r="J38" s="140">
        <v>-84</v>
      </c>
      <c r="K38" s="140">
        <v>95133</v>
      </c>
      <c r="L38" s="140">
        <v>219990.31</v>
      </c>
      <c r="M38" s="140">
        <v>242340</v>
      </c>
      <c r="N38" s="140">
        <v>269813.12899999996</v>
      </c>
      <c r="O38" s="140">
        <v>299751.721184</v>
      </c>
      <c r="P38" s="140">
        <v>154639.104613</v>
      </c>
      <c r="Q38" s="140">
        <v>132829.83677000002</v>
      </c>
      <c r="R38" s="140">
        <v>170450.93548999992</v>
      </c>
      <c r="S38" s="140">
        <v>208017.4264539999</v>
      </c>
      <c r="T38" s="140">
        <v>89464.048955</v>
      </c>
      <c r="U38" s="140">
        <v>112150.82523999998</v>
      </c>
      <c r="V38" s="140">
        <v>37285.45682499994</v>
      </c>
      <c r="W38" s="140">
        <v>330545.31800200004</v>
      </c>
      <c r="X38" s="140">
        <v>208890.928059</v>
      </c>
      <c r="Y38" s="140">
        <v>146289.15461433987</v>
      </c>
      <c r="Z38" s="140">
        <v>427980.7958509998</v>
      </c>
      <c r="AA38" s="140">
        <v>381533.14977600006</v>
      </c>
      <c r="AB38" s="140">
        <v>534647.8169989999</v>
      </c>
    </row>
    <row r="39" spans="1:28" ht="13.5">
      <c r="A39" s="165" t="s">
        <v>233</v>
      </c>
      <c r="C39" s="140"/>
      <c r="D39" s="140"/>
      <c r="E39" s="140"/>
      <c r="F39" s="140"/>
      <c r="H39" s="140"/>
      <c r="I39" s="140"/>
      <c r="J39" s="140"/>
      <c r="K39" s="140"/>
      <c r="L39" s="140">
        <v>2198</v>
      </c>
      <c r="M39" s="140">
        <v>2392</v>
      </c>
      <c r="N39" s="140">
        <v>5483.095000000001</v>
      </c>
      <c r="O39" s="140">
        <v>-2655.572</v>
      </c>
      <c r="P39" s="140">
        <v>2649.5240000000003</v>
      </c>
      <c r="Q39" s="140">
        <v>10667.260000000002</v>
      </c>
      <c r="R39" s="140">
        <v>4725.961999999999</v>
      </c>
      <c r="S39" s="140">
        <v>478.72099999999904</v>
      </c>
      <c r="T39" s="140">
        <v>-400.1180000000001</v>
      </c>
      <c r="U39" s="140">
        <v>-4519.141</v>
      </c>
      <c r="V39" s="140">
        <v>-58.89299999999974</v>
      </c>
      <c r="W39" s="140">
        <v>-4126.139999</v>
      </c>
      <c r="X39" s="140">
        <v>4880.019000000001</v>
      </c>
      <c r="Y39" s="140">
        <v>14180.658000000001</v>
      </c>
      <c r="Z39" s="140">
        <v>35563.72000000001</v>
      </c>
      <c r="AA39" s="140">
        <v>2276.8320000000003</v>
      </c>
      <c r="AB39" s="140">
        <v>-2345.892</v>
      </c>
    </row>
    <row r="40" spans="1:28" ht="13.5">
      <c r="A40" s="139" t="s">
        <v>196</v>
      </c>
      <c r="C40" s="140"/>
      <c r="D40" s="140"/>
      <c r="E40" s="140"/>
      <c r="F40" s="140"/>
      <c r="H40" s="140"/>
      <c r="I40" s="140"/>
      <c r="J40" s="140"/>
      <c r="K40" s="140"/>
      <c r="L40" s="140">
        <v>58</v>
      </c>
      <c r="M40" s="140">
        <v>-1704</v>
      </c>
      <c r="N40" s="140">
        <v>8.362999999999994</v>
      </c>
      <c r="O40" s="140">
        <v>-103.32700000000001</v>
      </c>
      <c r="P40" s="140">
        <v>-2996.7</v>
      </c>
      <c r="Q40" s="140">
        <v>0</v>
      </c>
      <c r="R40" s="140">
        <v>0</v>
      </c>
      <c r="S40" s="140">
        <v>0</v>
      </c>
      <c r="T40" s="140">
        <v>-87</v>
      </c>
      <c r="U40" s="140">
        <v>-0.192</v>
      </c>
      <c r="V40" s="140">
        <v>-0.175</v>
      </c>
      <c r="W40" s="140">
        <v>0.089</v>
      </c>
      <c r="X40" s="140">
        <v>-0.128</v>
      </c>
      <c r="Y40" s="140">
        <v>5.882</v>
      </c>
      <c r="Z40" s="140">
        <v>5.882</v>
      </c>
      <c r="AA40" s="140">
        <v>-5684.265</v>
      </c>
      <c r="AB40" s="140">
        <v>0.396</v>
      </c>
    </row>
    <row r="41" spans="1:28" ht="13.5">
      <c r="A41" s="139" t="s">
        <v>197</v>
      </c>
      <c r="C41" s="140"/>
      <c r="D41" s="140"/>
      <c r="E41" s="140"/>
      <c r="F41" s="140"/>
      <c r="H41" s="140"/>
      <c r="I41" s="140"/>
      <c r="J41" s="140"/>
      <c r="K41" s="140"/>
      <c r="L41" s="140">
        <v>2140</v>
      </c>
      <c r="M41" s="140">
        <v>4096</v>
      </c>
      <c r="N41" s="140">
        <v>5474.732000000001</v>
      </c>
      <c r="O41" s="140">
        <v>-2552.245</v>
      </c>
      <c r="P41" s="140">
        <v>5646.224</v>
      </c>
      <c r="Q41" s="140">
        <v>10667.260000000002</v>
      </c>
      <c r="R41" s="140">
        <v>4725.961999999999</v>
      </c>
      <c r="S41" s="140">
        <v>478.72099999999904</v>
      </c>
      <c r="T41" s="140">
        <v>-313.1180000000001</v>
      </c>
      <c r="U41" s="140">
        <v>-4518.949</v>
      </c>
      <c r="V41" s="140">
        <v>-58.71799999999974</v>
      </c>
      <c r="W41" s="140">
        <v>-4126.228999</v>
      </c>
      <c r="X41" s="140">
        <v>4880.147000000001</v>
      </c>
      <c r="Y41" s="140">
        <v>14174.776000000002</v>
      </c>
      <c r="Z41" s="140">
        <v>35557.83800000001</v>
      </c>
      <c r="AA41" s="140">
        <v>7961.097000000001</v>
      </c>
      <c r="AB41" s="140">
        <v>-2346.288</v>
      </c>
    </row>
    <row r="42" spans="1:28" ht="13.5">
      <c r="A42" s="165" t="s">
        <v>188</v>
      </c>
      <c r="B42" s="140">
        <v>14123</v>
      </c>
      <c r="C42" s="140">
        <v>-12754</v>
      </c>
      <c r="D42" s="140">
        <v>11223</v>
      </c>
      <c r="E42" s="140">
        <v>13812</v>
      </c>
      <c r="F42" s="140">
        <v>28806</v>
      </c>
      <c r="G42" s="140">
        <v>26599</v>
      </c>
      <c r="H42" s="140">
        <v>2909</v>
      </c>
      <c r="I42" s="140">
        <v>-6382</v>
      </c>
      <c r="J42" s="140">
        <v>7466</v>
      </c>
      <c r="K42" s="140">
        <v>19773</v>
      </c>
      <c r="L42" s="140">
        <v>27191.4</v>
      </c>
      <c r="M42" s="140">
        <v>114938</v>
      </c>
      <c r="N42" s="140">
        <v>155347.78600000002</v>
      </c>
      <c r="O42" s="140">
        <v>-95462.46201300001</v>
      </c>
      <c r="P42" s="140">
        <v>113308.76441999999</v>
      </c>
      <c r="Q42" s="140">
        <v>71193.8295</v>
      </c>
      <c r="R42" s="140">
        <v>-10582.060799999981</v>
      </c>
      <c r="S42" s="140">
        <v>14744.762300000017</v>
      </c>
      <c r="T42" s="140">
        <v>285838.2080000001</v>
      </c>
      <c r="U42" s="140">
        <v>-81670.48024299997</v>
      </c>
      <c r="V42" s="140">
        <v>579276.3230000001</v>
      </c>
      <c r="W42" s="140">
        <v>923558.5380000001</v>
      </c>
      <c r="X42" s="140">
        <v>519572.597</v>
      </c>
      <c r="Y42" s="140">
        <v>237652.56248533993</v>
      </c>
      <c r="Z42" s="140">
        <v>-627098.0890399999</v>
      </c>
      <c r="AA42" s="140">
        <v>439850.17435800005</v>
      </c>
      <c r="AB42" s="140">
        <v>1394872.7470500004</v>
      </c>
    </row>
    <row r="43" spans="1:28" ht="13.5">
      <c r="A43" s="139" t="s">
        <v>196</v>
      </c>
      <c r="C43" s="140"/>
      <c r="D43" s="140"/>
      <c r="E43" s="140"/>
      <c r="F43" s="140"/>
      <c r="H43" s="140"/>
      <c r="I43" s="140"/>
      <c r="J43" s="140"/>
      <c r="K43" s="140"/>
      <c r="L43" s="140">
        <v>982.4000000000001</v>
      </c>
      <c r="M43" s="140">
        <v>104756</v>
      </c>
      <c r="N43" s="140">
        <v>155810.61400000003</v>
      </c>
      <c r="O43" s="140">
        <v>-114730.850013</v>
      </c>
      <c r="P43" s="140">
        <v>107524.83042</v>
      </c>
      <c r="Q43" s="140">
        <v>62755.8545</v>
      </c>
      <c r="R43" s="140">
        <v>-19073.110799999995</v>
      </c>
      <c r="S43" s="140">
        <v>8649.97430000003</v>
      </c>
      <c r="T43" s="140">
        <v>283125.5150000001</v>
      </c>
      <c r="U43" s="140">
        <v>-85572.82024299997</v>
      </c>
      <c r="V43" s="140">
        <v>660067.604</v>
      </c>
      <c r="W43" s="140">
        <v>846937.0160000001</v>
      </c>
      <c r="X43" s="140">
        <v>482305.985</v>
      </c>
      <c r="Y43" s="140">
        <v>168542.49548533995</v>
      </c>
      <c r="Z43" s="140">
        <v>-641416.9267209999</v>
      </c>
      <c r="AA43" s="140">
        <v>395713.6502060001</v>
      </c>
      <c r="AB43" s="140">
        <v>1196007.8732990003</v>
      </c>
    </row>
    <row r="44" spans="1:28" ht="13.5">
      <c r="A44" s="139" t="s">
        <v>197</v>
      </c>
      <c r="B44" s="140">
        <v>14123</v>
      </c>
      <c r="C44" s="140">
        <v>-12754</v>
      </c>
      <c r="D44" s="140">
        <v>11223</v>
      </c>
      <c r="E44" s="140">
        <v>13812</v>
      </c>
      <c r="F44" s="140">
        <v>28806</v>
      </c>
      <c r="G44" s="140">
        <v>26599</v>
      </c>
      <c r="H44" s="140">
        <v>2909</v>
      </c>
      <c r="I44" s="140">
        <v>-6382</v>
      </c>
      <c r="J44" s="140">
        <v>7466</v>
      </c>
      <c r="K44" s="140">
        <v>19773</v>
      </c>
      <c r="L44" s="140">
        <v>26209</v>
      </c>
      <c r="M44" s="140">
        <v>10182</v>
      </c>
      <c r="N44" s="140">
        <v>-462.82799999999986</v>
      </c>
      <c r="O44" s="140">
        <v>19268.388</v>
      </c>
      <c r="P44" s="140">
        <v>5783.934</v>
      </c>
      <c r="Q44" s="140">
        <v>8437.975</v>
      </c>
      <c r="R44" s="140">
        <v>8491.050000000014</v>
      </c>
      <c r="S44" s="140">
        <v>6094.787999999987</v>
      </c>
      <c r="T44" s="140">
        <v>2712.693</v>
      </c>
      <c r="U44" s="140">
        <v>3902.34</v>
      </c>
      <c r="V44" s="140">
        <v>-80791.28099999999</v>
      </c>
      <c r="W44" s="140">
        <v>76621.522</v>
      </c>
      <c r="X44" s="140">
        <v>37266.612</v>
      </c>
      <c r="Y44" s="140">
        <v>69110.06699999998</v>
      </c>
      <c r="Z44" s="140">
        <v>14318.837681000026</v>
      </c>
      <c r="AA44" s="140">
        <v>44136.524152</v>
      </c>
      <c r="AB44" s="140">
        <v>198864.87375100004</v>
      </c>
    </row>
    <row r="45" spans="1:28" ht="13.5">
      <c r="A45" s="165" t="s">
        <v>252</v>
      </c>
      <c r="B45" s="140">
        <v>5946</v>
      </c>
      <c r="C45" s="140">
        <v>3017</v>
      </c>
      <c r="D45" s="140">
        <v>3612</v>
      </c>
      <c r="E45" s="140">
        <v>32376</v>
      </c>
      <c r="F45" s="140">
        <v>4001</v>
      </c>
      <c r="G45" s="140">
        <v>9791</v>
      </c>
      <c r="H45" s="140">
        <v>2043</v>
      </c>
      <c r="I45" s="140">
        <v>13661</v>
      </c>
      <c r="J45" s="140">
        <v>-21134</v>
      </c>
      <c r="K45" s="140">
        <v>3642</v>
      </c>
      <c r="L45" s="140">
        <v>16262.448</v>
      </c>
      <c r="M45" s="140">
        <v>11749</v>
      </c>
      <c r="N45" s="140">
        <v>85548.704</v>
      </c>
      <c r="O45" s="140">
        <v>56380.661</v>
      </c>
      <c r="P45" s="140">
        <v>77213.707</v>
      </c>
      <c r="Q45" s="140">
        <v>41239.595</v>
      </c>
      <c r="R45" s="140">
        <v>4539.302999999993</v>
      </c>
      <c r="S45" s="140">
        <v>95666.917</v>
      </c>
      <c r="T45" s="140">
        <v>11442.112000000006</v>
      </c>
      <c r="U45" s="140">
        <v>10177.157</v>
      </c>
      <c r="V45" s="140">
        <v>-16329.1705</v>
      </c>
      <c r="W45" s="140">
        <v>73311.705</v>
      </c>
      <c r="X45" s="140">
        <v>15903.518999999998</v>
      </c>
      <c r="Y45" s="140">
        <v>28084.05059</v>
      </c>
      <c r="Z45" s="140">
        <v>14416.684709999992</v>
      </c>
      <c r="AA45" s="140">
        <v>15906.155999999997</v>
      </c>
      <c r="AB45" s="140">
        <v>17931.599</v>
      </c>
    </row>
    <row r="46" spans="1:28" ht="13.5">
      <c r="A46" s="165" t="s">
        <v>253</v>
      </c>
      <c r="C46" s="140"/>
      <c r="D46" s="140"/>
      <c r="E46" s="140"/>
      <c r="F46" s="140"/>
      <c r="H46" s="140"/>
      <c r="I46" s="140"/>
      <c r="J46" s="140"/>
      <c r="K46" s="140"/>
      <c r="L46" s="140">
        <v>0</v>
      </c>
      <c r="M46" s="140">
        <v>0</v>
      </c>
      <c r="N46" s="140">
        <v>0</v>
      </c>
      <c r="O46" s="140">
        <v>0</v>
      </c>
      <c r="P46" s="140">
        <v>0</v>
      </c>
      <c r="Q46" s="140">
        <v>0</v>
      </c>
      <c r="R46" s="140">
        <v>0</v>
      </c>
      <c r="S46" s="140">
        <v>0</v>
      </c>
      <c r="T46" s="140">
        <v>0</v>
      </c>
      <c r="U46" s="140">
        <v>0</v>
      </c>
      <c r="V46" s="140">
        <v>0</v>
      </c>
      <c r="W46" s="140">
        <v>0</v>
      </c>
      <c r="X46" s="140">
        <v>0</v>
      </c>
      <c r="Y46" s="140">
        <v>0</v>
      </c>
      <c r="Z46" s="140">
        <v>0</v>
      </c>
      <c r="AA46" s="140">
        <v>0</v>
      </c>
      <c r="AB46" s="140">
        <v>0</v>
      </c>
    </row>
    <row r="47" spans="1:28" s="136" customFormat="1" ht="13.5">
      <c r="A47" s="165" t="s">
        <v>251</v>
      </c>
      <c r="B47" s="140"/>
      <c r="C47" s="140"/>
      <c r="D47" s="140"/>
      <c r="E47" s="140"/>
      <c r="F47" s="140"/>
      <c r="G47" s="140"/>
      <c r="H47" s="140"/>
      <c r="I47" s="140"/>
      <c r="J47" s="140"/>
      <c r="K47" s="140"/>
      <c r="L47" s="140">
        <v>0</v>
      </c>
      <c r="M47" s="140">
        <v>0</v>
      </c>
      <c r="N47" s="140">
        <v>-87.18199999999999</v>
      </c>
      <c r="O47" s="140">
        <v>1780.4779999999998</v>
      </c>
      <c r="P47" s="140">
        <v>14284.474999999999</v>
      </c>
      <c r="Q47" s="140">
        <v>3984.235</v>
      </c>
      <c r="R47" s="140">
        <v>-14253.413</v>
      </c>
      <c r="S47" s="140">
        <v>-8453.689000000002</v>
      </c>
      <c r="T47" s="140">
        <v>-6298</v>
      </c>
      <c r="U47" s="140">
        <v>-20630</v>
      </c>
      <c r="V47" s="140">
        <v>-15270.740999999998</v>
      </c>
      <c r="W47" s="140">
        <v>-8266.548</v>
      </c>
      <c r="X47" s="140">
        <v>-6365.469999999999</v>
      </c>
      <c r="Y47" s="140">
        <v>-9483.669000000002</v>
      </c>
      <c r="Z47" s="140">
        <v>-23594.395999999997</v>
      </c>
      <c r="AA47" s="140">
        <v>-65968.396</v>
      </c>
      <c r="AB47" s="140">
        <v>-76439.351</v>
      </c>
    </row>
    <row r="48" spans="1:28" ht="13.5">
      <c r="A48" s="165" t="s">
        <v>201</v>
      </c>
      <c r="B48" s="140">
        <v>629604</v>
      </c>
      <c r="C48" s="140">
        <v>178387</v>
      </c>
      <c r="D48" s="140">
        <v>32474</v>
      </c>
      <c r="E48" s="140">
        <v>207557</v>
      </c>
      <c r="F48" s="140">
        <v>-205633</v>
      </c>
      <c r="G48" s="140">
        <v>33926</v>
      </c>
      <c r="H48" s="140">
        <v>265826</v>
      </c>
      <c r="I48" s="140">
        <v>115166</v>
      </c>
      <c r="J48" s="140">
        <v>466232</v>
      </c>
      <c r="K48" s="140">
        <v>-300905</v>
      </c>
      <c r="L48" s="140">
        <v>253236</v>
      </c>
      <c r="M48" s="140">
        <v>245805</v>
      </c>
      <c r="N48" s="140">
        <v>470.85299999999427</v>
      </c>
      <c r="O48" s="140">
        <v>-52278.382177</v>
      </c>
      <c r="P48" s="140">
        <v>66323.42272400002</v>
      </c>
      <c r="Q48" s="140">
        <v>33692.063202000005</v>
      </c>
      <c r="R48" s="140">
        <v>-53457.596741</v>
      </c>
      <c r="S48" s="140">
        <v>91542.92861099998</v>
      </c>
      <c r="T48" s="140">
        <v>-9571.110067999993</v>
      </c>
      <c r="U48" s="140">
        <v>88746.08315900002</v>
      </c>
      <c r="V48" s="140">
        <v>176080.11732100003</v>
      </c>
      <c r="W48" s="140">
        <v>60752.69310499999</v>
      </c>
      <c r="X48" s="140">
        <v>74183.727975</v>
      </c>
      <c r="Y48" s="140">
        <v>93590.921731</v>
      </c>
      <c r="Z48" s="140">
        <v>233104.19120499986</v>
      </c>
      <c r="AA48" s="140">
        <v>242748.24866000007</v>
      </c>
      <c r="AB48" s="140">
        <v>128429.09442000007</v>
      </c>
    </row>
    <row r="49" spans="1:28" s="136" customFormat="1" ht="13.5">
      <c r="A49" s="139" t="s">
        <v>205</v>
      </c>
      <c r="B49" s="140"/>
      <c r="C49" s="140"/>
      <c r="D49" s="140"/>
      <c r="E49" s="140"/>
      <c r="F49" s="140"/>
      <c r="G49" s="140"/>
      <c r="H49" s="140"/>
      <c r="I49" s="140"/>
      <c r="J49" s="140"/>
      <c r="K49" s="140"/>
      <c r="L49" s="140">
        <v>0</v>
      </c>
      <c r="M49" s="140">
        <v>0</v>
      </c>
      <c r="N49" s="140">
        <v>0</v>
      </c>
      <c r="O49" s="140">
        <v>0</v>
      </c>
      <c r="P49" s="140">
        <v>0</v>
      </c>
      <c r="Q49" s="140">
        <v>0</v>
      </c>
      <c r="R49" s="140">
        <v>0</v>
      </c>
      <c r="S49" s="140">
        <v>0</v>
      </c>
      <c r="T49" s="140">
        <v>0</v>
      </c>
      <c r="U49" s="140">
        <v>0</v>
      </c>
      <c r="V49" s="140">
        <v>0</v>
      </c>
      <c r="W49" s="140">
        <v>0</v>
      </c>
      <c r="X49" s="140">
        <v>0</v>
      </c>
      <c r="Y49" s="140">
        <v>0</v>
      </c>
      <c r="Z49" s="140">
        <v>0</v>
      </c>
      <c r="AA49" s="140">
        <v>0</v>
      </c>
      <c r="AB49" s="140">
        <v>0</v>
      </c>
    </row>
    <row r="50" spans="1:28" ht="13.5">
      <c r="A50" s="139" t="s">
        <v>206</v>
      </c>
      <c r="B50" s="140">
        <v>629604</v>
      </c>
      <c r="C50" s="140">
        <v>178387</v>
      </c>
      <c r="D50" s="140">
        <v>32474</v>
      </c>
      <c r="E50" s="140">
        <v>207557</v>
      </c>
      <c r="F50" s="140">
        <v>-205633</v>
      </c>
      <c r="G50" s="140">
        <v>33926</v>
      </c>
      <c r="H50" s="140">
        <v>265826</v>
      </c>
      <c r="I50" s="140">
        <v>115166</v>
      </c>
      <c r="J50" s="140">
        <v>466232</v>
      </c>
      <c r="K50" s="140">
        <v>-300905</v>
      </c>
      <c r="L50" s="140">
        <v>253236</v>
      </c>
      <c r="M50" s="140">
        <v>245805</v>
      </c>
      <c r="N50" s="140">
        <v>470.85299999999427</v>
      </c>
      <c r="O50" s="140">
        <v>-52278.382177</v>
      </c>
      <c r="P50" s="140">
        <v>66323.42272400002</v>
      </c>
      <c r="Q50" s="140">
        <v>33692.063202000005</v>
      </c>
      <c r="R50" s="140">
        <v>-53457.596741</v>
      </c>
      <c r="S50" s="140">
        <v>91542.92861099998</v>
      </c>
      <c r="T50" s="140">
        <v>-9571.110067999993</v>
      </c>
      <c r="U50" s="140">
        <v>88746.08315900002</v>
      </c>
      <c r="V50" s="140">
        <v>176080.11732100003</v>
      </c>
      <c r="W50" s="140">
        <v>60752.69310499999</v>
      </c>
      <c r="X50" s="140">
        <v>74183.727975</v>
      </c>
      <c r="Y50" s="140">
        <v>93590.921731</v>
      </c>
      <c r="Z50" s="140">
        <v>233104.19120499986</v>
      </c>
      <c r="AA50" s="140">
        <v>242748.24866000007</v>
      </c>
      <c r="AB50" s="140">
        <v>128429.09442000007</v>
      </c>
    </row>
    <row r="51" spans="1:28" s="145" customFormat="1" ht="13.5">
      <c r="A51" s="143" t="s">
        <v>192</v>
      </c>
      <c r="B51" s="144">
        <v>0</v>
      </c>
      <c r="C51" s="144">
        <v>-9513</v>
      </c>
      <c r="D51" s="144">
        <v>3879</v>
      </c>
      <c r="E51" s="144">
        <v>0</v>
      </c>
      <c r="F51" s="144">
        <v>8791</v>
      </c>
      <c r="G51" s="144">
        <v>-30</v>
      </c>
      <c r="H51" s="144">
        <v>0</v>
      </c>
      <c r="I51" s="144">
        <v>-6851</v>
      </c>
      <c r="J51" s="144">
        <v>0</v>
      </c>
      <c r="K51" s="144">
        <v>0</v>
      </c>
      <c r="L51" s="144">
        <v>-0.13599999996222323</v>
      </c>
      <c r="M51" s="144">
        <v>0</v>
      </c>
      <c r="N51" s="144">
        <v>0.8490000000601867</v>
      </c>
      <c r="O51" s="144">
        <v>-0.0020699999877251685</v>
      </c>
      <c r="P51" s="144">
        <v>0.47785900012240745</v>
      </c>
      <c r="Q51" s="144">
        <v>-0.0004830001198570244</v>
      </c>
      <c r="R51" s="144">
        <v>0.22692399966763332</v>
      </c>
      <c r="S51" s="144">
        <v>0.3398699995086645</v>
      </c>
      <c r="T51" s="144">
        <v>-0.06117699972674018</v>
      </c>
      <c r="U51" s="144">
        <v>0.441555000084918</v>
      </c>
      <c r="V51" s="144">
        <v>0.19391400006134063</v>
      </c>
      <c r="W51" s="144">
        <v>-0.2819959995249519</v>
      </c>
      <c r="X51" s="144">
        <f>+X5-X14</f>
        <v>0.03705799984163605</v>
      </c>
      <c r="Y51" s="144">
        <f>+Y5-Y14</f>
        <v>0.27324600013162126</v>
      </c>
      <c r="Z51" s="144">
        <v>-0.49860499291389715</v>
      </c>
      <c r="AA51" s="144">
        <v>-0.49860499291389715</v>
      </c>
      <c r="AB51" s="144">
        <v>-0.033013999651302584</v>
      </c>
    </row>
    <row r="52" spans="1:19" ht="13.5">
      <c r="A52" s="146"/>
      <c r="B52" s="147"/>
      <c r="C52" s="147"/>
      <c r="D52" s="147"/>
      <c r="E52" s="147"/>
      <c r="F52" s="147"/>
      <c r="G52" s="147"/>
      <c r="H52" s="147"/>
      <c r="I52" s="147"/>
      <c r="J52" s="147"/>
      <c r="K52" s="147"/>
      <c r="L52" s="147"/>
      <c r="M52" s="147"/>
      <c r="N52" s="147"/>
      <c r="O52" s="147"/>
      <c r="P52" s="147"/>
      <c r="Q52" s="147"/>
      <c r="R52" s="147"/>
      <c r="S52" s="147"/>
    </row>
  </sheetData>
  <sheetProtection/>
  <mergeCells count="2">
    <mergeCell ref="A1:S1"/>
    <mergeCell ref="A2:U2"/>
  </mergeCells>
  <printOptions/>
  <pageMargins left="0.25" right="0.3" top="0.32" bottom="0.23" header="0.13" footer="0.16"/>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57"/>
  <sheetViews>
    <sheetView zoomScalePageLayoutView="0" workbookViewId="0" topLeftCell="A1">
      <pane xSplit="1" ySplit="4" topLeftCell="S8" activePane="bottomRight" state="frozen"/>
      <selection pane="topLeft" activeCell="U14" sqref="U14"/>
      <selection pane="topRight" activeCell="U14" sqref="U14"/>
      <selection pane="bottomLeft" activeCell="U14" sqref="U14"/>
      <selection pane="bottomRight" activeCell="U14" sqref="U14"/>
    </sheetView>
  </sheetViews>
  <sheetFormatPr defaultColWidth="9.140625" defaultRowHeight="12.75"/>
  <cols>
    <col min="1" max="1" width="40.28125" style="127" customWidth="1"/>
    <col min="2" max="2" width="9.7109375" style="140" customWidth="1"/>
    <col min="3" max="6" width="9.7109375" style="153" customWidth="1"/>
    <col min="7" max="7" width="9.7109375" style="140" customWidth="1"/>
    <col min="8" max="11" width="9.7109375" style="153" customWidth="1"/>
    <col min="12" max="12" width="10.140625" style="148" customWidth="1"/>
    <col min="13" max="19" width="9.7109375" style="148" customWidth="1"/>
    <col min="20" max="20" width="19.28125" style="127" bestFit="1" customWidth="1"/>
    <col min="21" max="21" width="11.00390625" style="127" bestFit="1" customWidth="1"/>
    <col min="22" max="16384" width="9.140625" style="127" customWidth="1"/>
  </cols>
  <sheetData>
    <row r="1" spans="1:19" ht="15">
      <c r="A1" s="177" t="s">
        <v>236</v>
      </c>
      <c r="B1" s="178"/>
      <c r="C1" s="178"/>
      <c r="D1" s="178"/>
      <c r="E1" s="178"/>
      <c r="F1" s="178"/>
      <c r="G1" s="178"/>
      <c r="H1" s="178"/>
      <c r="I1" s="178"/>
      <c r="J1" s="178"/>
      <c r="K1" s="178"/>
      <c r="L1" s="178"/>
      <c r="M1" s="178"/>
      <c r="N1" s="178"/>
      <c r="O1" s="178"/>
      <c r="P1" s="178"/>
      <c r="Q1" s="178"/>
      <c r="R1" s="178"/>
      <c r="S1" s="178"/>
    </row>
    <row r="2" spans="1:19" ht="13.5">
      <c r="A2" s="179" t="s">
        <v>216</v>
      </c>
      <c r="B2" s="179"/>
      <c r="C2" s="179"/>
      <c r="D2" s="179"/>
      <c r="E2" s="179"/>
      <c r="F2" s="179"/>
      <c r="G2" s="179"/>
      <c r="H2" s="179"/>
      <c r="I2" s="179"/>
      <c r="J2" s="179"/>
      <c r="K2" s="179"/>
      <c r="L2" s="179"/>
      <c r="M2" s="179"/>
      <c r="N2" s="179"/>
      <c r="O2" s="179"/>
      <c r="P2" s="179"/>
      <c r="Q2" s="179"/>
      <c r="R2" s="179"/>
      <c r="S2" s="179"/>
    </row>
    <row r="3" spans="1:19" ht="13.5">
      <c r="A3" s="129"/>
      <c r="B3" s="129"/>
      <c r="C3" s="129"/>
      <c r="D3" s="129"/>
      <c r="E3" s="129"/>
      <c r="F3" s="129"/>
      <c r="G3" s="129"/>
      <c r="H3" s="129"/>
      <c r="I3" s="129"/>
      <c r="J3" s="129"/>
      <c r="K3" s="129"/>
      <c r="L3" s="129"/>
      <c r="M3" s="129"/>
      <c r="N3" s="129"/>
      <c r="O3" s="129"/>
      <c r="P3" s="129"/>
      <c r="Q3" s="129"/>
      <c r="R3" s="129"/>
      <c r="S3" s="129"/>
    </row>
    <row r="4" spans="1:19" ht="13.5">
      <c r="A4" s="131" t="s">
        <v>208</v>
      </c>
      <c r="B4" s="132" t="s">
        <v>98</v>
      </c>
      <c r="C4" s="132" t="s">
        <v>99</v>
      </c>
      <c r="D4" s="132" t="s">
        <v>100</v>
      </c>
      <c r="E4" s="132" t="s">
        <v>101</v>
      </c>
      <c r="F4" s="132" t="s">
        <v>102</v>
      </c>
      <c r="G4" s="132" t="s">
        <v>103</v>
      </c>
      <c r="H4" s="132" t="s">
        <v>104</v>
      </c>
      <c r="I4" s="132" t="s">
        <v>105</v>
      </c>
      <c r="J4" s="132" t="s">
        <v>106</v>
      </c>
      <c r="K4" s="132" t="s">
        <v>178</v>
      </c>
      <c r="L4" s="132" t="s">
        <v>120</v>
      </c>
      <c r="M4" s="132" t="s">
        <v>121</v>
      </c>
      <c r="N4" s="132" t="s">
        <v>122</v>
      </c>
      <c r="O4" s="132" t="s">
        <v>123</v>
      </c>
      <c r="P4" s="132" t="s">
        <v>160</v>
      </c>
      <c r="Q4" s="132" t="s">
        <v>179</v>
      </c>
      <c r="R4" s="132" t="s">
        <v>211</v>
      </c>
      <c r="S4" s="132" t="s">
        <v>212</v>
      </c>
    </row>
    <row r="5" spans="1:23" ht="13.5">
      <c r="A5" s="133" t="s">
        <v>232</v>
      </c>
      <c r="B5" s="134">
        <v>1997</v>
      </c>
      <c r="C5" s="134">
        <v>-719</v>
      </c>
      <c r="D5" s="134">
        <v>-5916</v>
      </c>
      <c r="E5" s="134">
        <v>-10783</v>
      </c>
      <c r="F5" s="134">
        <v>-1003</v>
      </c>
      <c r="G5" s="134">
        <v>-5261</v>
      </c>
      <c r="H5" s="134">
        <v>20951</v>
      </c>
      <c r="I5" s="134">
        <v>18973</v>
      </c>
      <c r="J5" s="134">
        <v>24940</v>
      </c>
      <c r="K5" s="134">
        <v>11816</v>
      </c>
      <c r="L5" s="134">
        <v>2081.891999999996</v>
      </c>
      <c r="M5" s="134">
        <v>52789</v>
      </c>
      <c r="N5" s="134">
        <v>17140.49</v>
      </c>
      <c r="O5" s="134">
        <v>-14330</v>
      </c>
      <c r="P5" s="134">
        <v>5949.356000000001</v>
      </c>
      <c r="Q5" s="134">
        <v>32375.915</v>
      </c>
      <c r="R5" s="134">
        <v>38396.50550000001</v>
      </c>
      <c r="S5" s="134">
        <v>13962.266684000007</v>
      </c>
      <c r="T5" s="157"/>
      <c r="U5" s="157"/>
      <c r="V5" s="158"/>
      <c r="W5" s="158"/>
    </row>
    <row r="6" spans="1:20" ht="13.5">
      <c r="A6" s="135" t="s">
        <v>180</v>
      </c>
      <c r="B6" s="126">
        <v>8773</v>
      </c>
      <c r="C6" s="126">
        <v>-574</v>
      </c>
      <c r="D6" s="126">
        <v>-4680</v>
      </c>
      <c r="E6" s="126">
        <v>-9490</v>
      </c>
      <c r="F6" s="126">
        <v>215</v>
      </c>
      <c r="G6" s="126">
        <v>-3923</v>
      </c>
      <c r="H6" s="126">
        <v>15183</v>
      </c>
      <c r="I6" s="126">
        <v>18193</v>
      </c>
      <c r="J6" s="126">
        <v>25959</v>
      </c>
      <c r="K6" s="126">
        <v>11904</v>
      </c>
      <c r="L6" s="126">
        <v>2440.0049999999974</v>
      </c>
      <c r="M6" s="126">
        <v>55893</v>
      </c>
      <c r="N6" s="126">
        <v>19029.834</v>
      </c>
      <c r="O6" s="126">
        <v>-11780</v>
      </c>
      <c r="P6" s="126">
        <v>6598.474</v>
      </c>
      <c r="Q6" s="126">
        <v>34529.15</v>
      </c>
      <c r="R6" s="126">
        <v>39640.2035</v>
      </c>
      <c r="S6" s="126">
        <v>16543.517000000007</v>
      </c>
      <c r="T6" s="136"/>
    </row>
    <row r="7" spans="1:19" ht="13.5">
      <c r="A7" s="135" t="s">
        <v>181</v>
      </c>
      <c r="B7" s="126">
        <v>2630</v>
      </c>
      <c r="C7" s="126">
        <v>413</v>
      </c>
      <c r="D7" s="126">
        <v>401</v>
      </c>
      <c r="E7" s="126">
        <v>430</v>
      </c>
      <c r="F7" s="126">
        <v>753</v>
      </c>
      <c r="G7" s="126">
        <v>856</v>
      </c>
      <c r="H7" s="126">
        <v>-3691</v>
      </c>
      <c r="I7" s="126">
        <v>-105</v>
      </c>
      <c r="J7" s="126">
        <v>560</v>
      </c>
      <c r="K7" s="126">
        <v>937</v>
      </c>
      <c r="L7" s="126">
        <v>177.074</v>
      </c>
      <c r="M7" s="126">
        <v>460</v>
      </c>
      <c r="N7" s="126">
        <v>1195.09</v>
      </c>
      <c r="O7" s="126">
        <v>-102</v>
      </c>
      <c r="P7" s="126">
        <v>287.53200000000004</v>
      </c>
      <c r="Q7" s="126">
        <v>5928.7210000000005</v>
      </c>
      <c r="R7" s="126">
        <v>896</v>
      </c>
      <c r="S7" s="126">
        <v>11362</v>
      </c>
    </row>
    <row r="8" spans="1:19" ht="13.5">
      <c r="A8" s="135" t="s">
        <v>231</v>
      </c>
      <c r="B8" s="126">
        <v>6143</v>
      </c>
      <c r="C8" s="126">
        <v>-987</v>
      </c>
      <c r="D8" s="126">
        <v>-5081</v>
      </c>
      <c r="E8" s="126">
        <v>-9920</v>
      </c>
      <c r="F8" s="126">
        <v>-538</v>
      </c>
      <c r="G8" s="126">
        <v>-4779</v>
      </c>
      <c r="H8" s="126">
        <v>18874</v>
      </c>
      <c r="I8" s="126">
        <v>18298</v>
      </c>
      <c r="J8" s="126">
        <v>25399</v>
      </c>
      <c r="K8" s="126">
        <v>10967</v>
      </c>
      <c r="L8" s="126">
        <v>2262.930999999997</v>
      </c>
      <c r="M8" s="126">
        <v>55433</v>
      </c>
      <c r="N8" s="126">
        <v>17834.744</v>
      </c>
      <c r="O8" s="126">
        <v>-11678</v>
      </c>
      <c r="P8" s="126">
        <v>6310.942000000001</v>
      </c>
      <c r="Q8" s="126">
        <v>28600.429000000004</v>
      </c>
      <c r="R8" s="126">
        <v>38744.2035</v>
      </c>
      <c r="S8" s="126">
        <v>5181.517000000007</v>
      </c>
    </row>
    <row r="9" spans="1:20" ht="13.5">
      <c r="A9" s="135" t="s">
        <v>234</v>
      </c>
      <c r="B9" s="126"/>
      <c r="C9" s="126"/>
      <c r="D9" s="126"/>
      <c r="E9" s="126"/>
      <c r="F9" s="126"/>
      <c r="G9" s="126"/>
      <c r="H9" s="126"/>
      <c r="I9" s="126"/>
      <c r="J9" s="126"/>
      <c r="K9" s="126"/>
      <c r="L9" s="126">
        <v>0</v>
      </c>
      <c r="M9" s="126">
        <v>0</v>
      </c>
      <c r="N9" s="126">
        <v>0</v>
      </c>
      <c r="O9" s="126">
        <v>0</v>
      </c>
      <c r="P9" s="126">
        <v>0</v>
      </c>
      <c r="Q9" s="126">
        <v>0</v>
      </c>
      <c r="R9" s="126">
        <v>0</v>
      </c>
      <c r="S9" s="126">
        <v>0</v>
      </c>
      <c r="T9" s="136"/>
    </row>
    <row r="10" spans="1:20" ht="13.5">
      <c r="A10" s="135" t="s">
        <v>182</v>
      </c>
      <c r="B10" s="126"/>
      <c r="C10" s="126"/>
      <c r="D10" s="126"/>
      <c r="E10" s="126"/>
      <c r="F10" s="126"/>
      <c r="G10" s="126"/>
      <c r="H10" s="126"/>
      <c r="I10" s="126"/>
      <c r="J10" s="126"/>
      <c r="K10" s="126"/>
      <c r="L10" s="126">
        <v>0</v>
      </c>
      <c r="M10" s="126">
        <v>0</v>
      </c>
      <c r="N10" s="126">
        <v>0</v>
      </c>
      <c r="O10" s="126">
        <v>0</v>
      </c>
      <c r="P10" s="126">
        <v>0</v>
      </c>
      <c r="Q10" s="126">
        <v>0</v>
      </c>
      <c r="R10" s="126">
        <v>0</v>
      </c>
      <c r="S10" s="126">
        <v>0</v>
      </c>
      <c r="T10" s="159"/>
    </row>
    <row r="11" spans="1:23" ht="13.5">
      <c r="A11" s="136" t="s">
        <v>183</v>
      </c>
      <c r="B11" s="134">
        <v>6776</v>
      </c>
      <c r="C11" s="134">
        <v>145</v>
      </c>
      <c r="D11" s="134">
        <v>1236</v>
      </c>
      <c r="E11" s="134">
        <v>1293</v>
      </c>
      <c r="F11" s="134">
        <v>1218</v>
      </c>
      <c r="G11" s="134">
        <v>1338</v>
      </c>
      <c r="H11" s="134">
        <v>-5768</v>
      </c>
      <c r="I11" s="134">
        <v>-780</v>
      </c>
      <c r="J11" s="134">
        <v>1019</v>
      </c>
      <c r="K11" s="134">
        <v>88</v>
      </c>
      <c r="L11" s="134">
        <v>358.11300000000006</v>
      </c>
      <c r="M11" s="134">
        <v>3104</v>
      </c>
      <c r="N11" s="134">
        <v>1889.3439999999996</v>
      </c>
      <c r="O11" s="134">
        <v>2550</v>
      </c>
      <c r="P11" s="134">
        <v>649.1179999999999</v>
      </c>
      <c r="Q11" s="134">
        <v>2153.235</v>
      </c>
      <c r="R11" s="134">
        <v>1243.6979999999999</v>
      </c>
      <c r="S11" s="134">
        <v>2581.250316</v>
      </c>
      <c r="T11" s="157"/>
      <c r="U11" s="157"/>
      <c r="V11" s="158"/>
      <c r="W11" s="158"/>
    </row>
    <row r="12" spans="1:20" ht="13.5">
      <c r="A12" s="135" t="s">
        <v>184</v>
      </c>
      <c r="B12" s="126">
        <v>6561</v>
      </c>
      <c r="C12" s="126">
        <v>824</v>
      </c>
      <c r="D12" s="126">
        <v>1263</v>
      </c>
      <c r="E12" s="126">
        <v>1412</v>
      </c>
      <c r="F12" s="126">
        <v>1166</v>
      </c>
      <c r="G12" s="126">
        <v>1338</v>
      </c>
      <c r="H12" s="126">
        <v>-5668</v>
      </c>
      <c r="I12" s="126">
        <v>-781</v>
      </c>
      <c r="J12" s="126">
        <v>991</v>
      </c>
      <c r="K12" s="126">
        <v>88</v>
      </c>
      <c r="L12" s="126">
        <v>240.952</v>
      </c>
      <c r="M12" s="126">
        <v>3963</v>
      </c>
      <c r="N12" s="126">
        <v>1654.1359999999997</v>
      </c>
      <c r="O12" s="126">
        <v>1019</v>
      </c>
      <c r="P12" s="126">
        <v>594.378</v>
      </c>
      <c r="Q12" s="126">
        <v>2167.69</v>
      </c>
      <c r="R12" s="126">
        <v>1211.6799999999998</v>
      </c>
      <c r="S12" s="126">
        <v>2491.4273160000002</v>
      </c>
      <c r="T12" s="148"/>
    </row>
    <row r="13" spans="1:20" ht="13.5">
      <c r="A13" s="135" t="s">
        <v>185</v>
      </c>
      <c r="B13" s="126">
        <v>215</v>
      </c>
      <c r="C13" s="126">
        <v>-679</v>
      </c>
      <c r="D13" s="126">
        <v>-27</v>
      </c>
      <c r="E13" s="126">
        <v>-119</v>
      </c>
      <c r="F13" s="126">
        <v>52</v>
      </c>
      <c r="G13" s="126">
        <v>0</v>
      </c>
      <c r="H13" s="126">
        <v>-100</v>
      </c>
      <c r="I13" s="126">
        <v>1</v>
      </c>
      <c r="J13" s="126">
        <v>28</v>
      </c>
      <c r="K13" s="126"/>
      <c r="L13" s="126">
        <v>117.16100000000003</v>
      </c>
      <c r="M13" s="126">
        <v>-859</v>
      </c>
      <c r="N13" s="126">
        <v>235.208</v>
      </c>
      <c r="O13" s="126">
        <v>1531</v>
      </c>
      <c r="P13" s="126">
        <v>54.74000000000001</v>
      </c>
      <c r="Q13" s="126">
        <v>-14.454999999999927</v>
      </c>
      <c r="R13" s="126">
        <v>32.01800000000003</v>
      </c>
      <c r="S13" s="126">
        <v>89.82300000000008</v>
      </c>
      <c r="T13" s="148"/>
    </row>
    <row r="14" spans="1:23" s="136" customFormat="1" ht="12.75">
      <c r="A14" s="137" t="s">
        <v>207</v>
      </c>
      <c r="B14" s="134">
        <v>1997</v>
      </c>
      <c r="C14" s="134">
        <v>-1793</v>
      </c>
      <c r="D14" s="134">
        <v>-5916</v>
      </c>
      <c r="E14" s="134">
        <v>-10783</v>
      </c>
      <c r="F14" s="134">
        <v>-2768</v>
      </c>
      <c r="G14" s="134">
        <v>-5261</v>
      </c>
      <c r="H14" s="134">
        <v>20951</v>
      </c>
      <c r="I14" s="134">
        <v>18973</v>
      </c>
      <c r="J14" s="134">
        <v>24940</v>
      </c>
      <c r="K14" s="134">
        <v>11815</v>
      </c>
      <c r="L14" s="134">
        <v>2262.355999999985</v>
      </c>
      <c r="M14" s="134">
        <v>52789</v>
      </c>
      <c r="N14" s="134">
        <v>15929.408000000018</v>
      </c>
      <c r="O14" s="134">
        <v>-14330.083000000006</v>
      </c>
      <c r="P14" s="134">
        <v>5967.429188999999</v>
      </c>
      <c r="Q14" s="134">
        <v>32375.93017500001</v>
      </c>
      <c r="R14" s="134">
        <v>38395.543084434954</v>
      </c>
      <c r="S14" s="134">
        <v>13961.47071692315</v>
      </c>
      <c r="T14" s="160"/>
      <c r="U14" s="160"/>
      <c r="V14" s="157"/>
      <c r="W14" s="157"/>
    </row>
    <row r="15" spans="1:23" ht="13.5">
      <c r="A15" s="137" t="s">
        <v>209</v>
      </c>
      <c r="B15" s="138">
        <v>15449</v>
      </c>
      <c r="C15" s="138">
        <v>24763</v>
      </c>
      <c r="D15" s="138">
        <v>14634</v>
      </c>
      <c r="E15" s="138">
        <v>22512</v>
      </c>
      <c r="F15" s="138">
        <v>-21989</v>
      </c>
      <c r="G15" s="138">
        <v>-15235</v>
      </c>
      <c r="H15" s="138">
        <v>-16500</v>
      </c>
      <c r="I15" s="138">
        <v>-53457</v>
      </c>
      <c r="J15" s="138">
        <v>29120</v>
      </c>
      <c r="K15" s="138">
        <v>50915</v>
      </c>
      <c r="L15" s="138">
        <v>-25953.646000000008</v>
      </c>
      <c r="M15" s="138">
        <v>221945</v>
      </c>
      <c r="N15" s="138">
        <v>145362.583</v>
      </c>
      <c r="O15" s="138">
        <v>59781.83</v>
      </c>
      <c r="P15" s="138">
        <v>19695.568188999998</v>
      </c>
      <c r="Q15" s="138">
        <v>11111.392000000003</v>
      </c>
      <c r="R15" s="138">
        <v>48887.35697524095</v>
      </c>
      <c r="S15" s="138">
        <v>160004.06775024306</v>
      </c>
      <c r="T15" s="160"/>
      <c r="U15" s="160"/>
      <c r="V15" s="158"/>
      <c r="W15" s="158"/>
    </row>
    <row r="16" spans="1:20" s="136" customFormat="1" ht="13.5">
      <c r="A16" s="139" t="s">
        <v>186</v>
      </c>
      <c r="B16" s="140"/>
      <c r="C16" s="140"/>
      <c r="D16" s="140"/>
      <c r="E16" s="140"/>
      <c r="F16" s="140"/>
      <c r="G16" s="140"/>
      <c r="H16" s="140"/>
      <c r="I16" s="140"/>
      <c r="J16" s="140"/>
      <c r="K16" s="140"/>
      <c r="L16" s="140">
        <v>0</v>
      </c>
      <c r="M16" s="140">
        <v>0</v>
      </c>
      <c r="N16" s="140">
        <v>0</v>
      </c>
      <c r="O16" s="140">
        <v>0</v>
      </c>
      <c r="P16" s="140">
        <v>0</v>
      </c>
      <c r="Q16" s="140">
        <v>0</v>
      </c>
      <c r="R16" s="140">
        <v>0</v>
      </c>
      <c r="S16" s="140">
        <v>0</v>
      </c>
      <c r="T16" s="161"/>
    </row>
    <row r="17" spans="1:20" s="136" customFormat="1" ht="13.5">
      <c r="A17" s="139" t="s">
        <v>187</v>
      </c>
      <c r="B17" s="141">
        <v>4330</v>
      </c>
      <c r="C17" s="141">
        <v>2135</v>
      </c>
      <c r="D17" s="141">
        <v>4655</v>
      </c>
      <c r="E17" s="141">
        <v>3456</v>
      </c>
      <c r="F17" s="141">
        <v>1801</v>
      </c>
      <c r="G17" s="141">
        <v>729</v>
      </c>
      <c r="H17" s="141">
        <v>-4692</v>
      </c>
      <c r="I17" s="141">
        <v>-13912</v>
      </c>
      <c r="J17" s="141">
        <v>-1018</v>
      </c>
      <c r="K17" s="141">
        <v>1889</v>
      </c>
      <c r="L17" s="141">
        <v>4785.299999999999</v>
      </c>
      <c r="M17" s="141">
        <v>26114</v>
      </c>
      <c r="N17" s="141">
        <v>46915.888000000006</v>
      </c>
      <c r="O17" s="141">
        <v>22245.498000000003</v>
      </c>
      <c r="P17" s="141">
        <v>-14530.396810999999</v>
      </c>
      <c r="Q17" s="141">
        <v>4022.104999999999</v>
      </c>
      <c r="R17" s="141">
        <v>-9888.990484759044</v>
      </c>
      <c r="S17" s="141">
        <v>16241.4841836742</v>
      </c>
      <c r="T17" s="161"/>
    </row>
    <row r="18" spans="1:20" s="136" customFormat="1" ht="13.5">
      <c r="A18" s="142" t="s">
        <v>193</v>
      </c>
      <c r="B18" s="140">
        <v>12</v>
      </c>
      <c r="C18" s="140">
        <v>-7</v>
      </c>
      <c r="D18" s="140">
        <v>26</v>
      </c>
      <c r="E18" s="140">
        <v>-10</v>
      </c>
      <c r="F18" s="140">
        <v>-2</v>
      </c>
      <c r="G18" s="140">
        <v>19</v>
      </c>
      <c r="H18" s="140">
        <v>-13</v>
      </c>
      <c r="I18" s="140">
        <v>17</v>
      </c>
      <c r="J18" s="140">
        <v>-25</v>
      </c>
      <c r="K18" s="140">
        <v>-174</v>
      </c>
      <c r="L18" s="140">
        <v>363.124</v>
      </c>
      <c r="M18" s="140">
        <v>559</v>
      </c>
      <c r="N18" s="140">
        <v>-365.943</v>
      </c>
      <c r="O18" s="140">
        <v>538</v>
      </c>
      <c r="P18" s="140">
        <v>232.846</v>
      </c>
      <c r="Q18" s="140">
        <v>1014.003</v>
      </c>
      <c r="R18" s="140">
        <v>-6.849925999999996</v>
      </c>
      <c r="S18" s="140">
        <v>343.35282</v>
      </c>
      <c r="T18" s="139"/>
    </row>
    <row r="19" spans="1:20" s="136" customFormat="1" ht="13.5">
      <c r="A19" s="142" t="s">
        <v>194</v>
      </c>
      <c r="B19" s="140">
        <v>4318</v>
      </c>
      <c r="C19" s="140">
        <v>2142</v>
      </c>
      <c r="D19" s="140">
        <v>4629</v>
      </c>
      <c r="E19" s="140">
        <v>3466</v>
      </c>
      <c r="F19" s="140">
        <v>1803</v>
      </c>
      <c r="G19" s="140">
        <v>710</v>
      </c>
      <c r="H19" s="140">
        <v>-4679</v>
      </c>
      <c r="I19" s="140">
        <v>-13929</v>
      </c>
      <c r="J19" s="140">
        <v>-993</v>
      </c>
      <c r="K19" s="140">
        <v>2063</v>
      </c>
      <c r="L19" s="140">
        <v>3012.327</v>
      </c>
      <c r="M19" s="140">
        <v>17780</v>
      </c>
      <c r="N19" s="140">
        <v>36120.764</v>
      </c>
      <c r="O19" s="140">
        <v>-7468.258999999999</v>
      </c>
      <c r="P19" s="140">
        <v>-1101.4092999999984</v>
      </c>
      <c r="Q19" s="140">
        <v>3413.4139999999998</v>
      </c>
      <c r="R19" s="140">
        <v>2692.048999999998</v>
      </c>
      <c r="S19" s="140">
        <v>9753.730000000001</v>
      </c>
      <c r="T19" s="139"/>
    </row>
    <row r="20" spans="1:20" s="136" customFormat="1" ht="13.5">
      <c r="A20" s="142" t="s">
        <v>195</v>
      </c>
      <c r="B20" s="140"/>
      <c r="C20" s="140"/>
      <c r="D20" s="140"/>
      <c r="E20" s="140"/>
      <c r="F20" s="140"/>
      <c r="G20" s="140"/>
      <c r="H20" s="140"/>
      <c r="I20" s="140"/>
      <c r="J20" s="140"/>
      <c r="K20" s="140"/>
      <c r="L20" s="140">
        <v>1409.8489999999997</v>
      </c>
      <c r="M20" s="140">
        <v>7775</v>
      </c>
      <c r="N20" s="140">
        <v>11161.067</v>
      </c>
      <c r="O20" s="140">
        <v>29175.757000000005</v>
      </c>
      <c r="P20" s="140">
        <v>-13661.833510999999</v>
      </c>
      <c r="Q20" s="140">
        <v>-405.3120000000005</v>
      </c>
      <c r="R20" s="140">
        <v>-12574.18955875904</v>
      </c>
      <c r="S20" s="140">
        <v>6144.401363674197</v>
      </c>
      <c r="T20" s="139"/>
    </row>
    <row r="21" spans="1:20" s="136" customFormat="1" ht="13.5">
      <c r="A21" s="139" t="s">
        <v>233</v>
      </c>
      <c r="B21" s="140">
        <v>8387</v>
      </c>
      <c r="C21" s="140">
        <v>-2997</v>
      </c>
      <c r="D21" s="140">
        <v>1664</v>
      </c>
      <c r="E21" s="140">
        <v>6759</v>
      </c>
      <c r="F21" s="140">
        <v>-6717</v>
      </c>
      <c r="G21" s="140">
        <v>-148</v>
      </c>
      <c r="H21" s="140">
        <v>9405</v>
      </c>
      <c r="I21" s="140">
        <v>-6168</v>
      </c>
      <c r="J21" s="140">
        <v>8319</v>
      </c>
      <c r="K21" s="140">
        <v>38797</v>
      </c>
      <c r="L21" s="140">
        <v>-21916.326</v>
      </c>
      <c r="M21" s="140">
        <v>12398</v>
      </c>
      <c r="N21" s="140">
        <v>8879.903999999999</v>
      </c>
      <c r="O21" s="140">
        <v>33048.416</v>
      </c>
      <c r="P21" s="140">
        <v>18732.01</v>
      </c>
      <c r="Q21" s="140">
        <v>31350.695</v>
      </c>
      <c r="R21" s="140">
        <v>47172.839587</v>
      </c>
      <c r="S21" s="140">
        <v>114251.88000800001</v>
      </c>
      <c r="T21" s="161"/>
    </row>
    <row r="22" spans="1:20" ht="13.5">
      <c r="A22" s="142" t="s">
        <v>196</v>
      </c>
      <c r="B22" s="140">
        <v>593</v>
      </c>
      <c r="C22" s="140">
        <v>-1897</v>
      </c>
      <c r="D22" s="140">
        <v>219</v>
      </c>
      <c r="E22" s="140">
        <v>-105</v>
      </c>
      <c r="F22" s="140">
        <v>-1778</v>
      </c>
      <c r="G22" s="140">
        <v>118</v>
      </c>
      <c r="H22" s="140">
        <v>2613</v>
      </c>
      <c r="I22" s="140">
        <v>1289</v>
      </c>
      <c r="J22" s="140">
        <v>-932</v>
      </c>
      <c r="K22" s="140">
        <v>1010</v>
      </c>
      <c r="L22" s="140">
        <v>-7874.628000000001</v>
      </c>
      <c r="M22" s="140">
        <v>-622</v>
      </c>
      <c r="N22" s="140">
        <v>1765.031</v>
      </c>
      <c r="O22" s="140">
        <v>1330.0410000000002</v>
      </c>
      <c r="P22" s="140">
        <v>11831.177</v>
      </c>
      <c r="Q22" s="140">
        <v>31702.697</v>
      </c>
      <c r="R22" s="140">
        <v>37635.098320000005</v>
      </c>
      <c r="S22" s="140">
        <v>126132.315008</v>
      </c>
      <c r="T22" s="139"/>
    </row>
    <row r="23" spans="1:20" ht="13.5">
      <c r="A23" s="142" t="s">
        <v>197</v>
      </c>
      <c r="B23" s="140">
        <v>7794</v>
      </c>
      <c r="C23" s="140">
        <v>-1100</v>
      </c>
      <c r="D23" s="140">
        <v>1445</v>
      </c>
      <c r="E23" s="140">
        <v>6864</v>
      </c>
      <c r="F23" s="140">
        <v>-4939</v>
      </c>
      <c r="G23" s="140">
        <v>-266</v>
      </c>
      <c r="H23" s="140">
        <v>6792</v>
      </c>
      <c r="I23" s="140">
        <v>-7457</v>
      </c>
      <c r="J23" s="140">
        <v>9251</v>
      </c>
      <c r="K23" s="140">
        <v>37787</v>
      </c>
      <c r="L23" s="140">
        <v>-14041.697999999999</v>
      </c>
      <c r="M23" s="140">
        <v>13020</v>
      </c>
      <c r="N23" s="140">
        <v>7114.873</v>
      </c>
      <c r="O23" s="140">
        <v>31718.375</v>
      </c>
      <c r="P23" s="140">
        <v>6900.833</v>
      </c>
      <c r="Q23" s="140">
        <v>-352.0020000000013</v>
      </c>
      <c r="R23" s="140">
        <v>9537.741267</v>
      </c>
      <c r="S23" s="140">
        <v>-11880.435000000001</v>
      </c>
      <c r="T23" s="139"/>
    </row>
    <row r="24" spans="1:20" ht="13.5">
      <c r="A24" s="139" t="s">
        <v>188</v>
      </c>
      <c r="B24" s="140">
        <v>17820</v>
      </c>
      <c r="C24" s="140">
        <v>15326</v>
      </c>
      <c r="D24" s="140">
        <v>10279</v>
      </c>
      <c r="E24" s="140">
        <v>21611</v>
      </c>
      <c r="F24" s="140">
        <v>-19026</v>
      </c>
      <c r="G24" s="140">
        <v>-21501</v>
      </c>
      <c r="H24" s="140">
        <v>-19653</v>
      </c>
      <c r="I24" s="140">
        <v>-30064</v>
      </c>
      <c r="J24" s="140">
        <v>-10810</v>
      </c>
      <c r="K24" s="140">
        <v>9946</v>
      </c>
      <c r="L24" s="140">
        <v>-45267.763000000006</v>
      </c>
      <c r="M24" s="140">
        <v>96086</v>
      </c>
      <c r="N24" s="140">
        <v>8729.736</v>
      </c>
      <c r="O24" s="140">
        <v>-11637.143</v>
      </c>
      <c r="P24" s="140">
        <v>1910.0870000000004</v>
      </c>
      <c r="Q24" s="140">
        <v>-5811.07</v>
      </c>
      <c r="R24" s="140">
        <v>6691.2014930000005</v>
      </c>
      <c r="S24" s="140">
        <v>2063.443620568867</v>
      </c>
      <c r="T24" s="161"/>
    </row>
    <row r="25" spans="1:20" s="136" customFormat="1" ht="13.5">
      <c r="A25" s="142" t="s">
        <v>196</v>
      </c>
      <c r="B25" s="140"/>
      <c r="C25" s="140"/>
      <c r="D25" s="140"/>
      <c r="E25" s="140"/>
      <c r="F25" s="140"/>
      <c r="G25" s="140"/>
      <c r="H25" s="140"/>
      <c r="I25" s="140"/>
      <c r="J25" s="140"/>
      <c r="K25" s="140"/>
      <c r="L25" s="140">
        <v>5728.8369999999995</v>
      </c>
      <c r="M25" s="140">
        <v>19356</v>
      </c>
      <c r="N25" s="140">
        <v>-155.8259999999991</v>
      </c>
      <c r="O25" s="140">
        <v>7446.154</v>
      </c>
      <c r="P25" s="140">
        <v>-6489.634999999998</v>
      </c>
      <c r="Q25" s="140">
        <v>3769.3509999999997</v>
      </c>
      <c r="R25" s="140">
        <v>4386.657069</v>
      </c>
      <c r="S25" s="140">
        <v>-172.9031330000007</v>
      </c>
      <c r="T25" s="139"/>
    </row>
    <row r="26" spans="1:20" ht="13.5">
      <c r="A26" s="142" t="s">
        <v>197</v>
      </c>
      <c r="B26" s="140">
        <v>17820</v>
      </c>
      <c r="C26" s="140">
        <v>15326</v>
      </c>
      <c r="D26" s="140">
        <v>10279</v>
      </c>
      <c r="E26" s="140">
        <v>21611</v>
      </c>
      <c r="F26" s="140">
        <v>-19026</v>
      </c>
      <c r="G26" s="140">
        <v>-21501</v>
      </c>
      <c r="H26" s="140">
        <v>-19653</v>
      </c>
      <c r="I26" s="140">
        <v>-30064</v>
      </c>
      <c r="J26" s="140">
        <v>-10810</v>
      </c>
      <c r="K26" s="140">
        <v>9946</v>
      </c>
      <c r="L26" s="140">
        <v>-50996.600000000006</v>
      </c>
      <c r="M26" s="140">
        <v>76730</v>
      </c>
      <c r="N26" s="140">
        <v>8885.562</v>
      </c>
      <c r="O26" s="140">
        <v>-19083.297</v>
      </c>
      <c r="P26" s="140">
        <v>8399.721999999998</v>
      </c>
      <c r="Q26" s="140">
        <v>-9580.420999999998</v>
      </c>
      <c r="R26" s="140">
        <v>2304.5444239999997</v>
      </c>
      <c r="S26" s="140">
        <v>2236.346753568868</v>
      </c>
      <c r="T26" s="139"/>
    </row>
    <row r="27" spans="1:20" ht="13.5">
      <c r="A27" s="139" t="s">
        <v>189</v>
      </c>
      <c r="B27" s="140">
        <v>-5100</v>
      </c>
      <c r="C27" s="140">
        <v>5470</v>
      </c>
      <c r="D27" s="140">
        <v>-5387</v>
      </c>
      <c r="E27" s="140">
        <v>-12637</v>
      </c>
      <c r="F27" s="140">
        <v>476</v>
      </c>
      <c r="G27" s="140">
        <v>4802</v>
      </c>
      <c r="H27" s="140">
        <v>-1533</v>
      </c>
      <c r="I27" s="140">
        <v>6091</v>
      </c>
      <c r="J27" s="140">
        <v>22500</v>
      </c>
      <c r="K27" s="140"/>
      <c r="L27" s="140">
        <v>12885.501999999997</v>
      </c>
      <c r="M27" s="140">
        <v>42297</v>
      </c>
      <c r="N27" s="140">
        <v>21890.203</v>
      </c>
      <c r="O27" s="140">
        <v>13459.243</v>
      </c>
      <c r="P27" s="140">
        <v>11932.614999999998</v>
      </c>
      <c r="Q27" s="140">
        <v>725.2910000000003</v>
      </c>
      <c r="R27" s="140">
        <v>-1127.27832</v>
      </c>
      <c r="S27" s="140">
        <v>15293.219938000006</v>
      </c>
      <c r="T27" s="161"/>
    </row>
    <row r="28" spans="1:20" s="136" customFormat="1" ht="13.5">
      <c r="A28" s="139" t="s">
        <v>190</v>
      </c>
      <c r="B28" s="140"/>
      <c r="C28" s="140"/>
      <c r="D28" s="140"/>
      <c r="E28" s="140"/>
      <c r="F28" s="140"/>
      <c r="G28" s="140"/>
      <c r="H28" s="140"/>
      <c r="I28" s="140"/>
      <c r="J28" s="140"/>
      <c r="K28" s="140"/>
      <c r="L28" s="140">
        <v>0</v>
      </c>
      <c r="M28" s="140">
        <v>802</v>
      </c>
      <c r="N28" s="140">
        <v>726.6750000000001</v>
      </c>
      <c r="O28" s="140">
        <v>-956.3820000000002</v>
      </c>
      <c r="P28" s="140">
        <v>-4.262</v>
      </c>
      <c r="Q28" s="140">
        <v>-51.646</v>
      </c>
      <c r="R28" s="140">
        <v>0</v>
      </c>
      <c r="S28" s="140">
        <v>0</v>
      </c>
      <c r="T28" s="161"/>
    </row>
    <row r="29" spans="1:20" ht="13.5">
      <c r="A29" s="139" t="s">
        <v>191</v>
      </c>
      <c r="C29" s="140"/>
      <c r="D29" s="140"/>
      <c r="E29" s="140"/>
      <c r="F29" s="140"/>
      <c r="H29" s="140"/>
      <c r="I29" s="140"/>
      <c r="J29" s="140"/>
      <c r="K29" s="140"/>
      <c r="L29" s="140">
        <v>0.16899999999999998</v>
      </c>
      <c r="M29" s="140">
        <v>0</v>
      </c>
      <c r="N29" s="140">
        <v>0</v>
      </c>
      <c r="O29" s="140">
        <v>-2</v>
      </c>
      <c r="P29" s="140">
        <v>0.19</v>
      </c>
      <c r="Q29" s="140">
        <v>1.446</v>
      </c>
      <c r="R29" s="140">
        <v>0</v>
      </c>
      <c r="S29" s="140">
        <v>0</v>
      </c>
      <c r="T29" s="161"/>
    </row>
    <row r="30" spans="1:20" s="136" customFormat="1" ht="13.5">
      <c r="A30" s="139" t="s">
        <v>200</v>
      </c>
      <c r="B30" s="140">
        <v>-9988</v>
      </c>
      <c r="C30" s="140">
        <v>4829</v>
      </c>
      <c r="D30" s="140">
        <v>3423</v>
      </c>
      <c r="E30" s="140">
        <v>3323</v>
      </c>
      <c r="F30" s="140">
        <v>1477</v>
      </c>
      <c r="G30" s="140">
        <v>883</v>
      </c>
      <c r="H30" s="140">
        <v>-27</v>
      </c>
      <c r="I30" s="140">
        <v>-9404</v>
      </c>
      <c r="J30" s="140">
        <v>10129</v>
      </c>
      <c r="K30" s="140">
        <v>283</v>
      </c>
      <c r="L30" s="140">
        <v>23559.472</v>
      </c>
      <c r="M30" s="140">
        <v>44248</v>
      </c>
      <c r="N30" s="140">
        <v>58220.177</v>
      </c>
      <c r="O30" s="140">
        <v>3624.198</v>
      </c>
      <c r="P30" s="140">
        <v>1655.3250000000003</v>
      </c>
      <c r="Q30" s="140">
        <v>-19125.429000000004</v>
      </c>
      <c r="R30" s="140">
        <v>6039.5847</v>
      </c>
      <c r="S30" s="140">
        <v>12154.039999999999</v>
      </c>
      <c r="T30" s="161"/>
    </row>
    <row r="31" spans="1:20" ht="13.5">
      <c r="A31" s="142" t="s">
        <v>198</v>
      </c>
      <c r="C31" s="140"/>
      <c r="D31" s="140"/>
      <c r="E31" s="140"/>
      <c r="F31" s="140"/>
      <c r="H31" s="140"/>
      <c r="I31" s="140"/>
      <c r="J31" s="140"/>
      <c r="K31" s="140"/>
      <c r="L31" s="140">
        <v>0</v>
      </c>
      <c r="M31" s="140">
        <v>0</v>
      </c>
      <c r="N31" s="140">
        <v>0</v>
      </c>
      <c r="O31" s="140">
        <v>0</v>
      </c>
      <c r="P31" s="140">
        <v>0</v>
      </c>
      <c r="Q31" s="140">
        <v>0</v>
      </c>
      <c r="R31" s="140">
        <v>0</v>
      </c>
      <c r="S31" s="140">
        <v>0</v>
      </c>
      <c r="T31" s="139"/>
    </row>
    <row r="32" spans="1:20" ht="13.5">
      <c r="A32" s="142" t="s">
        <v>199</v>
      </c>
      <c r="B32" s="140">
        <v>-9988</v>
      </c>
      <c r="C32" s="140">
        <v>4829</v>
      </c>
      <c r="D32" s="140">
        <v>3423</v>
      </c>
      <c r="E32" s="140">
        <v>3323</v>
      </c>
      <c r="F32" s="140">
        <v>1477</v>
      </c>
      <c r="G32" s="140">
        <v>883</v>
      </c>
      <c r="H32" s="140">
        <v>-27</v>
      </c>
      <c r="I32" s="140">
        <v>-9404</v>
      </c>
      <c r="J32" s="140">
        <v>10129</v>
      </c>
      <c r="K32" s="140"/>
      <c r="L32" s="140">
        <v>23559.472</v>
      </c>
      <c r="M32" s="140">
        <v>44248</v>
      </c>
      <c r="N32" s="140">
        <v>58220.177</v>
      </c>
      <c r="O32" s="140">
        <v>3624.198</v>
      </c>
      <c r="P32" s="140">
        <v>1655.3250000000003</v>
      </c>
      <c r="Q32" s="140">
        <v>-19125.429000000004</v>
      </c>
      <c r="R32" s="140">
        <v>6039.5847</v>
      </c>
      <c r="S32" s="140">
        <v>12154.039999999999</v>
      </c>
      <c r="T32" s="139"/>
    </row>
    <row r="33" spans="1:23" ht="13.5">
      <c r="A33" s="137" t="s">
        <v>210</v>
      </c>
      <c r="B33" s="138">
        <v>13452</v>
      </c>
      <c r="C33" s="138">
        <v>26556</v>
      </c>
      <c r="D33" s="138">
        <v>20550</v>
      </c>
      <c r="E33" s="138">
        <v>33295</v>
      </c>
      <c r="F33" s="138">
        <v>-19221</v>
      </c>
      <c r="G33" s="138">
        <v>-9974</v>
      </c>
      <c r="H33" s="138">
        <v>-37451</v>
      </c>
      <c r="I33" s="138">
        <v>-72430</v>
      </c>
      <c r="J33" s="138">
        <v>4180</v>
      </c>
      <c r="K33" s="138">
        <v>39100</v>
      </c>
      <c r="L33" s="138">
        <v>-28216.001999999993</v>
      </c>
      <c r="M33" s="138">
        <v>169156</v>
      </c>
      <c r="N33" s="138">
        <v>129433.17499999999</v>
      </c>
      <c r="O33" s="138">
        <v>74111.913</v>
      </c>
      <c r="P33" s="138">
        <v>13728.139000000001</v>
      </c>
      <c r="Q33" s="138">
        <v>-21264.538175000005</v>
      </c>
      <c r="R33" s="138">
        <v>10491.813890806</v>
      </c>
      <c r="S33" s="138">
        <v>146042.59703331994</v>
      </c>
      <c r="T33" s="160"/>
      <c r="U33" s="160"/>
      <c r="V33" s="158"/>
      <c r="W33" s="158"/>
    </row>
    <row r="34" spans="1:20" ht="13.5">
      <c r="A34" s="139" t="s">
        <v>186</v>
      </c>
      <c r="C34" s="140"/>
      <c r="D34" s="140"/>
      <c r="E34" s="140"/>
      <c r="F34" s="140"/>
      <c r="H34" s="140"/>
      <c r="I34" s="140"/>
      <c r="J34" s="140"/>
      <c r="K34" s="140"/>
      <c r="L34" s="140">
        <v>0</v>
      </c>
      <c r="M34" s="140">
        <v>0</v>
      </c>
      <c r="N34" s="140">
        <v>0</v>
      </c>
      <c r="O34" s="140">
        <v>0</v>
      </c>
      <c r="P34" s="140">
        <v>0</v>
      </c>
      <c r="Q34" s="140">
        <v>0</v>
      </c>
      <c r="R34" s="140">
        <v>0</v>
      </c>
      <c r="S34" s="140">
        <v>0</v>
      </c>
      <c r="T34" s="161"/>
    </row>
    <row r="35" spans="1:20" ht="13.5">
      <c r="A35" s="139" t="s">
        <v>187</v>
      </c>
      <c r="B35" s="140">
        <v>15399</v>
      </c>
      <c r="C35" s="140">
        <v>11348</v>
      </c>
      <c r="D35" s="140">
        <v>13894</v>
      </c>
      <c r="E35" s="140">
        <v>27116</v>
      </c>
      <c r="F35" s="140">
        <v>-16620</v>
      </c>
      <c r="G35" s="141">
        <v>-4890</v>
      </c>
      <c r="H35" s="141">
        <v>-2748</v>
      </c>
      <c r="I35" s="141">
        <v>-42899</v>
      </c>
      <c r="J35" s="141">
        <v>-9689</v>
      </c>
      <c r="K35" s="141">
        <v>6815</v>
      </c>
      <c r="L35" s="140">
        <v>-1329.352999999999</v>
      </c>
      <c r="M35" s="140">
        <v>32910</v>
      </c>
      <c r="N35" s="140">
        <v>5885.9169999999995</v>
      </c>
      <c r="O35" s="140">
        <v>-19576.874</v>
      </c>
      <c r="P35" s="140">
        <v>11200.788</v>
      </c>
      <c r="Q35" s="140">
        <v>212.8530000000004</v>
      </c>
      <c r="R35" s="140">
        <v>5878.065291933</v>
      </c>
      <c r="S35" s="140">
        <v>1547.3664995904473</v>
      </c>
      <c r="T35" s="161"/>
    </row>
    <row r="36" spans="1:20" ht="13.5">
      <c r="A36" s="142" t="s">
        <v>193</v>
      </c>
      <c r="C36" s="140"/>
      <c r="D36" s="140"/>
      <c r="E36" s="140"/>
      <c r="F36" s="140"/>
      <c r="H36" s="140"/>
      <c r="I36" s="140"/>
      <c r="J36" s="140"/>
      <c r="K36" s="140"/>
      <c r="L36" s="140">
        <v>0</v>
      </c>
      <c r="M36" s="140">
        <v>0</v>
      </c>
      <c r="N36" s="140">
        <v>0</v>
      </c>
      <c r="O36" s="140">
        <v>0</v>
      </c>
      <c r="P36" s="140">
        <v>0</v>
      </c>
      <c r="Q36" s="140">
        <v>0</v>
      </c>
      <c r="R36" s="140">
        <v>0</v>
      </c>
      <c r="S36" s="140">
        <v>0</v>
      </c>
      <c r="T36" s="139"/>
    </row>
    <row r="37" spans="1:20" ht="13.5">
      <c r="A37" s="142" t="s">
        <v>194</v>
      </c>
      <c r="B37" s="140">
        <v>15390</v>
      </c>
      <c r="C37" s="140">
        <v>11349</v>
      </c>
      <c r="D37" s="140">
        <v>13894</v>
      </c>
      <c r="E37" s="140">
        <v>27109</v>
      </c>
      <c r="F37" s="140">
        <v>-16625</v>
      </c>
      <c r="G37" s="140">
        <v>-4890</v>
      </c>
      <c r="H37" s="140">
        <v>-2748</v>
      </c>
      <c r="I37" s="140">
        <v>-42861</v>
      </c>
      <c r="J37" s="140"/>
      <c r="K37" s="140"/>
      <c r="L37" s="140">
        <v>0</v>
      </c>
      <c r="M37" s="140">
        <v>0</v>
      </c>
      <c r="N37" s="140">
        <v>0</v>
      </c>
      <c r="O37" s="140">
        <v>0</v>
      </c>
      <c r="P37" s="140">
        <v>0</v>
      </c>
      <c r="Q37" s="140">
        <v>0</v>
      </c>
      <c r="R37" s="140">
        <v>0</v>
      </c>
      <c r="S37" s="140">
        <v>0</v>
      </c>
      <c r="T37" s="139"/>
    </row>
    <row r="38" spans="1:20" ht="13.5">
      <c r="A38" s="142" t="s">
        <v>195</v>
      </c>
      <c r="B38" s="140">
        <v>9</v>
      </c>
      <c r="C38" s="140">
        <v>-1</v>
      </c>
      <c r="D38" s="140"/>
      <c r="E38" s="140">
        <v>7</v>
      </c>
      <c r="F38" s="140">
        <v>5</v>
      </c>
      <c r="H38" s="140"/>
      <c r="I38" s="140">
        <v>-38</v>
      </c>
      <c r="J38" s="140">
        <v>-9689</v>
      </c>
      <c r="K38" s="140">
        <v>6815</v>
      </c>
      <c r="L38" s="140">
        <v>-1329.352999999999</v>
      </c>
      <c r="M38" s="140">
        <v>32910</v>
      </c>
      <c r="N38" s="140">
        <v>5885.9169999999995</v>
      </c>
      <c r="O38" s="140">
        <v>-19576.874</v>
      </c>
      <c r="P38" s="140">
        <v>11200.788</v>
      </c>
      <c r="Q38" s="140">
        <v>212.8530000000004</v>
      </c>
      <c r="R38" s="140">
        <v>5878.065291933</v>
      </c>
      <c r="S38" s="140">
        <v>1547.3664995904473</v>
      </c>
      <c r="T38" s="139"/>
    </row>
    <row r="39" spans="1:20" ht="13.5">
      <c r="A39" s="139" t="s">
        <v>233</v>
      </c>
      <c r="B39" s="140">
        <v>82</v>
      </c>
      <c r="C39" s="140">
        <v>194</v>
      </c>
      <c r="D39" s="140">
        <v>-307</v>
      </c>
      <c r="E39" s="140">
        <v>228</v>
      </c>
      <c r="F39" s="140">
        <v>118</v>
      </c>
      <c r="G39" s="140">
        <v>1117</v>
      </c>
      <c r="H39" s="140">
        <v>-239</v>
      </c>
      <c r="I39" s="140">
        <v>121</v>
      </c>
      <c r="J39" s="140">
        <v>3365</v>
      </c>
      <c r="K39" s="140">
        <v>12</v>
      </c>
      <c r="L39" s="140">
        <v>5049.009</v>
      </c>
      <c r="M39" s="140">
        <v>2980</v>
      </c>
      <c r="N39" s="140">
        <v>16833.481</v>
      </c>
      <c r="O39" s="140">
        <v>2992.615</v>
      </c>
      <c r="P39" s="140">
        <v>6330.831</v>
      </c>
      <c r="Q39" s="140">
        <v>-8844.592</v>
      </c>
      <c r="R39" s="140">
        <v>-291.82894112699955</v>
      </c>
      <c r="S39" s="140">
        <v>9908.887460180285</v>
      </c>
      <c r="T39" s="161"/>
    </row>
    <row r="40" spans="1:20" ht="13.5">
      <c r="A40" s="142" t="s">
        <v>196</v>
      </c>
      <c r="C40" s="140"/>
      <c r="D40" s="140"/>
      <c r="E40" s="140"/>
      <c r="F40" s="140"/>
      <c r="H40" s="140"/>
      <c r="I40" s="140"/>
      <c r="J40" s="140"/>
      <c r="K40" s="140"/>
      <c r="L40" s="140">
        <v>2183.926</v>
      </c>
      <c r="M40" s="140">
        <v>1331</v>
      </c>
      <c r="N40" s="140">
        <v>12723.605000000001</v>
      </c>
      <c r="O40" s="140">
        <v>-13596.409000000001</v>
      </c>
      <c r="P40" s="140">
        <v>9508.400999999998</v>
      </c>
      <c r="Q40" s="140">
        <v>-7792.152</v>
      </c>
      <c r="R40" s="140">
        <v>903.9457721230002</v>
      </c>
      <c r="S40" s="140">
        <v>3777.6315531467635</v>
      </c>
      <c r="T40" s="139"/>
    </row>
    <row r="41" spans="1:20" ht="13.5">
      <c r="A41" s="142" t="s">
        <v>197</v>
      </c>
      <c r="B41" s="140">
        <v>82</v>
      </c>
      <c r="C41" s="140">
        <v>194</v>
      </c>
      <c r="D41" s="140">
        <v>-307</v>
      </c>
      <c r="E41" s="140">
        <v>228</v>
      </c>
      <c r="F41" s="140">
        <v>118</v>
      </c>
      <c r="G41" s="140">
        <v>1117</v>
      </c>
      <c r="H41" s="140">
        <v>-239</v>
      </c>
      <c r="I41" s="140">
        <v>121</v>
      </c>
      <c r="J41" s="140">
        <v>3365</v>
      </c>
      <c r="K41" s="140">
        <v>12</v>
      </c>
      <c r="L41" s="140">
        <v>2865.083</v>
      </c>
      <c r="M41" s="140">
        <v>1649</v>
      </c>
      <c r="N41" s="140">
        <v>4109.876</v>
      </c>
      <c r="O41" s="140">
        <v>16589.024</v>
      </c>
      <c r="P41" s="140">
        <v>-3177.5699999999997</v>
      </c>
      <c r="Q41" s="140">
        <v>-1052.44</v>
      </c>
      <c r="R41" s="140">
        <v>-1195.7747132499996</v>
      </c>
      <c r="S41" s="140">
        <v>6131.255907033523</v>
      </c>
      <c r="T41" s="139"/>
    </row>
    <row r="42" spans="1:20" ht="13.5">
      <c r="A42" s="139" t="s">
        <v>188</v>
      </c>
      <c r="B42" s="140">
        <v>10218</v>
      </c>
      <c r="C42" s="140">
        <v>8939</v>
      </c>
      <c r="D42" s="140">
        <v>5870</v>
      </c>
      <c r="E42" s="140">
        <v>3738</v>
      </c>
      <c r="F42" s="140">
        <v>-3668</v>
      </c>
      <c r="G42" s="140">
        <v>442</v>
      </c>
      <c r="H42" s="140">
        <v>-5826</v>
      </c>
      <c r="I42" s="140">
        <v>-11226</v>
      </c>
      <c r="J42" s="140">
        <v>4366</v>
      </c>
      <c r="K42" s="140">
        <v>14034</v>
      </c>
      <c r="L42" s="140">
        <v>-1699.7809999999954</v>
      </c>
      <c r="M42" s="140">
        <v>34175</v>
      </c>
      <c r="N42" s="140">
        <v>-30233.797000000006</v>
      </c>
      <c r="O42" s="140">
        <v>-66150.271</v>
      </c>
      <c r="P42" s="140">
        <v>-7774.731</v>
      </c>
      <c r="Q42" s="140">
        <v>14322.948825</v>
      </c>
      <c r="R42" s="140">
        <v>-7500.128826</v>
      </c>
      <c r="S42" s="140">
        <v>-5286.85362048</v>
      </c>
      <c r="T42" s="161"/>
    </row>
    <row r="43" spans="1:20" ht="13.5">
      <c r="A43" s="142" t="s">
        <v>196</v>
      </c>
      <c r="C43" s="140"/>
      <c r="D43" s="140"/>
      <c r="E43" s="140"/>
      <c r="F43" s="140"/>
      <c r="H43" s="140"/>
      <c r="I43" s="140"/>
      <c r="J43" s="140"/>
      <c r="K43" s="140"/>
      <c r="L43" s="140">
        <v>-5161.247999999996</v>
      </c>
      <c r="M43" s="140">
        <v>24581</v>
      </c>
      <c r="N43" s="140">
        <v>-27518.558</v>
      </c>
      <c r="O43" s="140">
        <v>-67720.194</v>
      </c>
      <c r="P43" s="140">
        <v>-2773.5809999999997</v>
      </c>
      <c r="Q43" s="140">
        <v>17251.7942</v>
      </c>
      <c r="R43" s="140">
        <v>-11429.255</v>
      </c>
      <c r="S43" s="140">
        <v>-11622.184</v>
      </c>
      <c r="T43" s="139"/>
    </row>
    <row r="44" spans="1:20" ht="13.5">
      <c r="A44" s="142" t="s">
        <v>197</v>
      </c>
      <c r="B44" s="140">
        <v>10218</v>
      </c>
      <c r="C44" s="140">
        <v>8939</v>
      </c>
      <c r="D44" s="140">
        <v>5870</v>
      </c>
      <c r="E44" s="140">
        <v>3738</v>
      </c>
      <c r="F44" s="140">
        <v>-3668</v>
      </c>
      <c r="G44" s="140">
        <v>442</v>
      </c>
      <c r="H44" s="140">
        <v>-5826</v>
      </c>
      <c r="I44" s="140">
        <v>-11226</v>
      </c>
      <c r="J44" s="140">
        <v>4366</v>
      </c>
      <c r="K44" s="140">
        <v>14034</v>
      </c>
      <c r="L44" s="140">
        <v>3461.4669999999996</v>
      </c>
      <c r="M44" s="140">
        <v>9594</v>
      </c>
      <c r="N44" s="140">
        <v>-2715.239</v>
      </c>
      <c r="O44" s="140">
        <v>1569.9230000000002</v>
      </c>
      <c r="P44" s="140">
        <v>-5001.15</v>
      </c>
      <c r="Q44" s="140">
        <v>-2928.8453750000003</v>
      </c>
      <c r="R44" s="140">
        <v>3929.1261739999995</v>
      </c>
      <c r="S44" s="140">
        <v>6335.33037952</v>
      </c>
      <c r="T44" s="139"/>
    </row>
    <row r="45" spans="1:20" ht="13.5">
      <c r="A45" s="139" t="s">
        <v>202</v>
      </c>
      <c r="B45" s="140">
        <v>-13935</v>
      </c>
      <c r="C45" s="140">
        <v>4467</v>
      </c>
      <c r="D45" s="140">
        <v>-1961</v>
      </c>
      <c r="E45" s="140">
        <v>-1121</v>
      </c>
      <c r="F45" s="140">
        <v>1448</v>
      </c>
      <c r="G45" s="140">
        <v>-2240</v>
      </c>
      <c r="H45" s="140">
        <v>-25363</v>
      </c>
      <c r="I45" s="140">
        <v>770</v>
      </c>
      <c r="J45" s="140">
        <v>1131</v>
      </c>
      <c r="K45" s="140">
        <v>13780</v>
      </c>
      <c r="L45" s="140">
        <v>13064.357999999997</v>
      </c>
      <c r="M45" s="140">
        <v>45688</v>
      </c>
      <c r="N45" s="140">
        <v>87091.51699999999</v>
      </c>
      <c r="O45" s="140">
        <v>75756.443</v>
      </c>
      <c r="P45" s="140">
        <v>-14330.357</v>
      </c>
      <c r="Q45" s="140">
        <v>-3862.508000000002</v>
      </c>
      <c r="R45" s="140">
        <v>13582.761239999998</v>
      </c>
      <c r="S45" s="140">
        <v>102505.85548602919</v>
      </c>
      <c r="T45" s="161"/>
    </row>
    <row r="46" spans="1:20" s="136" customFormat="1" ht="13.5">
      <c r="A46" s="139" t="s">
        <v>203</v>
      </c>
      <c r="B46" s="140"/>
      <c r="C46" s="140"/>
      <c r="D46" s="140"/>
      <c r="E46" s="140"/>
      <c r="F46" s="140"/>
      <c r="G46" s="140"/>
      <c r="H46" s="140"/>
      <c r="I46" s="140"/>
      <c r="J46" s="140"/>
      <c r="K46" s="140"/>
      <c r="L46" s="140">
        <v>7.284</v>
      </c>
      <c r="M46" s="140">
        <v>798</v>
      </c>
      <c r="N46" s="140">
        <v>599</v>
      </c>
      <c r="O46" s="140">
        <v>-1371</v>
      </c>
      <c r="P46" s="140">
        <v>0</v>
      </c>
      <c r="Q46" s="140">
        <v>22.64</v>
      </c>
      <c r="R46" s="140">
        <v>0</v>
      </c>
      <c r="S46" s="140">
        <v>0</v>
      </c>
      <c r="T46" s="161"/>
    </row>
    <row r="47" spans="1:20" ht="13.5">
      <c r="A47" s="139" t="s">
        <v>204</v>
      </c>
      <c r="C47" s="140"/>
      <c r="D47" s="140"/>
      <c r="E47" s="140"/>
      <c r="F47" s="140"/>
      <c r="H47" s="140"/>
      <c r="I47" s="140"/>
      <c r="J47" s="140"/>
      <c r="K47" s="140"/>
      <c r="L47" s="140">
        <v>0</v>
      </c>
      <c r="M47" s="140">
        <v>0</v>
      </c>
      <c r="N47" s="140">
        <v>0</v>
      </c>
      <c r="O47" s="140">
        <v>0</v>
      </c>
      <c r="P47" s="140">
        <v>0</v>
      </c>
      <c r="Q47" s="140">
        <v>0</v>
      </c>
      <c r="R47" s="140">
        <v>0</v>
      </c>
      <c r="S47" s="140">
        <v>0</v>
      </c>
      <c r="T47" s="161"/>
    </row>
    <row r="48" spans="1:20" ht="13.5">
      <c r="A48" s="139" t="s">
        <v>201</v>
      </c>
      <c r="B48" s="140">
        <v>1688</v>
      </c>
      <c r="C48" s="140">
        <v>1608</v>
      </c>
      <c r="D48" s="140">
        <v>3054</v>
      </c>
      <c r="E48" s="140">
        <v>3334</v>
      </c>
      <c r="F48" s="140">
        <v>-499</v>
      </c>
      <c r="G48" s="140">
        <v>-4403</v>
      </c>
      <c r="H48" s="140">
        <v>-3275</v>
      </c>
      <c r="I48" s="140">
        <v>-19196</v>
      </c>
      <c r="J48" s="140">
        <v>5007</v>
      </c>
      <c r="K48" s="140">
        <v>4459</v>
      </c>
      <c r="L48" s="140">
        <v>-43307.519</v>
      </c>
      <c r="M48" s="140">
        <v>52605</v>
      </c>
      <c r="N48" s="140">
        <v>49257.057</v>
      </c>
      <c r="O48" s="140">
        <v>82461</v>
      </c>
      <c r="P48" s="140">
        <v>18301.608</v>
      </c>
      <c r="Q48" s="140">
        <v>-23115.88</v>
      </c>
      <c r="R48" s="140">
        <v>-1177.0548739999995</v>
      </c>
      <c r="S48" s="140">
        <v>37367.341208000005</v>
      </c>
      <c r="T48" s="161"/>
    </row>
    <row r="49" spans="1:20" s="136" customFormat="1" ht="13.5">
      <c r="A49" s="142" t="s">
        <v>205</v>
      </c>
      <c r="B49" s="140"/>
      <c r="C49" s="140"/>
      <c r="D49" s="140"/>
      <c r="E49" s="140"/>
      <c r="F49" s="140"/>
      <c r="G49" s="140"/>
      <c r="H49" s="140"/>
      <c r="I49" s="140"/>
      <c r="J49" s="140"/>
      <c r="K49" s="140"/>
      <c r="L49" s="140">
        <v>0</v>
      </c>
      <c r="M49" s="140">
        <v>0</v>
      </c>
      <c r="N49" s="140">
        <v>0</v>
      </c>
      <c r="O49" s="140">
        <v>0</v>
      </c>
      <c r="P49" s="140">
        <v>0</v>
      </c>
      <c r="Q49" s="140">
        <v>0</v>
      </c>
      <c r="R49" s="140">
        <v>0</v>
      </c>
      <c r="S49" s="140">
        <v>0</v>
      </c>
      <c r="T49" s="139"/>
    </row>
    <row r="50" spans="1:20" ht="13.5">
      <c r="A50" s="142" t="s">
        <v>206</v>
      </c>
      <c r="B50" s="140">
        <v>1688</v>
      </c>
      <c r="C50" s="140">
        <v>1608</v>
      </c>
      <c r="D50" s="140">
        <v>3054</v>
      </c>
      <c r="E50" s="140">
        <v>3334</v>
      </c>
      <c r="F50" s="140">
        <v>-499</v>
      </c>
      <c r="G50" s="140">
        <v>-4403</v>
      </c>
      <c r="H50" s="140">
        <v>-3275</v>
      </c>
      <c r="I50" s="140">
        <v>-19196</v>
      </c>
      <c r="J50" s="140">
        <v>5007</v>
      </c>
      <c r="K50" s="140"/>
      <c r="L50" s="140">
        <v>-43307.519</v>
      </c>
      <c r="M50" s="140">
        <v>52605</v>
      </c>
      <c r="N50" s="140">
        <v>49257.057</v>
      </c>
      <c r="O50" s="140">
        <v>82461</v>
      </c>
      <c r="P50" s="140">
        <v>18301.608</v>
      </c>
      <c r="Q50" s="140">
        <v>-23115.88</v>
      </c>
      <c r="R50" s="140">
        <v>-1177.0548739999995</v>
      </c>
      <c r="S50" s="140">
        <v>37367.341208000005</v>
      </c>
      <c r="T50" s="139"/>
    </row>
    <row r="51" spans="1:21" s="145" customFormat="1" ht="13.5">
      <c r="A51" s="143" t="s">
        <v>192</v>
      </c>
      <c r="B51" s="144">
        <v>0</v>
      </c>
      <c r="C51" s="144">
        <v>1074</v>
      </c>
      <c r="D51" s="144">
        <v>0</v>
      </c>
      <c r="E51" s="144">
        <v>0</v>
      </c>
      <c r="F51" s="144">
        <v>1765</v>
      </c>
      <c r="G51" s="144">
        <v>0</v>
      </c>
      <c r="H51" s="144">
        <v>0</v>
      </c>
      <c r="I51" s="144">
        <v>0</v>
      </c>
      <c r="J51" s="144">
        <v>0</v>
      </c>
      <c r="K51" s="144">
        <v>1</v>
      </c>
      <c r="L51" s="144">
        <v>-180.46399999998903</v>
      </c>
      <c r="M51" s="144">
        <v>0</v>
      </c>
      <c r="N51" s="144">
        <v>1211.0819999999826</v>
      </c>
      <c r="O51" s="144">
        <v>0.08300000000599539</v>
      </c>
      <c r="P51" s="144">
        <v>-18.073188999997683</v>
      </c>
      <c r="Q51" s="144">
        <v>-0.015175000007729977</v>
      </c>
      <c r="R51" s="144">
        <v>0.9624155650485591</v>
      </c>
      <c r="S51" s="144">
        <v>0.7959670768580622</v>
      </c>
      <c r="T51" s="163"/>
      <c r="U51" s="163"/>
    </row>
    <row r="52" spans="1:19" ht="13.5">
      <c r="A52" s="146"/>
      <c r="B52" s="147"/>
      <c r="C52" s="147"/>
      <c r="D52" s="147"/>
      <c r="E52" s="147"/>
      <c r="F52" s="147"/>
      <c r="G52" s="147"/>
      <c r="H52" s="147"/>
      <c r="I52" s="147"/>
      <c r="J52" s="147"/>
      <c r="K52" s="147"/>
      <c r="L52" s="147"/>
      <c r="M52" s="147"/>
      <c r="N52" s="147"/>
      <c r="O52" s="147"/>
      <c r="P52" s="147"/>
      <c r="Q52" s="147"/>
      <c r="R52" s="147"/>
      <c r="S52" s="147"/>
    </row>
    <row r="53" spans="1:19" ht="13.5">
      <c r="A53" s="149" t="s">
        <v>218</v>
      </c>
      <c r="B53" s="150"/>
      <c r="C53" s="150"/>
      <c r="D53" s="150"/>
      <c r="E53" s="150"/>
      <c r="F53" s="150"/>
      <c r="G53" s="150"/>
      <c r="H53" s="150"/>
      <c r="I53" s="150"/>
      <c r="J53" s="150"/>
      <c r="K53" s="150"/>
      <c r="L53" s="150"/>
      <c r="M53" s="150"/>
      <c r="N53" s="150"/>
      <c r="O53" s="150"/>
      <c r="P53" s="150"/>
      <c r="Q53" s="150"/>
      <c r="R53" s="147"/>
      <c r="S53" s="147"/>
    </row>
    <row r="54" spans="1:17" ht="13.5">
      <c r="A54" s="181" t="s">
        <v>219</v>
      </c>
      <c r="B54" s="181"/>
      <c r="C54" s="181"/>
      <c r="D54" s="181"/>
      <c r="E54" s="181"/>
      <c r="F54" s="181"/>
      <c r="G54" s="181"/>
      <c r="H54" s="181"/>
      <c r="I54" s="181"/>
      <c r="J54" s="181"/>
      <c r="K54" s="151"/>
      <c r="L54" s="151"/>
      <c r="M54" s="151"/>
      <c r="N54" s="151"/>
      <c r="O54" s="151"/>
      <c r="P54" s="151"/>
      <c r="Q54" s="127"/>
    </row>
    <row r="55" spans="1:17" ht="13.5">
      <c r="A55" s="181" t="s">
        <v>220</v>
      </c>
      <c r="B55" s="181"/>
      <c r="C55" s="181"/>
      <c r="D55" s="181"/>
      <c r="E55" s="181"/>
      <c r="F55" s="181"/>
      <c r="G55" s="181"/>
      <c r="H55" s="181"/>
      <c r="I55" s="181"/>
      <c r="J55" s="181"/>
      <c r="K55" s="151"/>
      <c r="L55" s="151"/>
      <c r="M55" s="151"/>
      <c r="N55" s="151"/>
      <c r="O55" s="151"/>
      <c r="P55" s="151"/>
      <c r="Q55" s="127"/>
    </row>
    <row r="56" spans="1:17" ht="21" customHeight="1">
      <c r="A56" s="180" t="s">
        <v>228</v>
      </c>
      <c r="B56" s="180"/>
      <c r="C56" s="180"/>
      <c r="D56" s="180"/>
      <c r="E56" s="180"/>
      <c r="F56" s="180"/>
      <c r="G56" s="180"/>
      <c r="H56" s="180"/>
      <c r="I56" s="180"/>
      <c r="J56" s="180"/>
      <c r="K56" s="180"/>
      <c r="L56" s="180"/>
      <c r="M56" s="152"/>
      <c r="N56" s="152"/>
      <c r="O56" s="152"/>
      <c r="P56" s="152"/>
      <c r="Q56" s="127"/>
    </row>
    <row r="57" spans="1:12" ht="20.25" customHeight="1">
      <c r="A57" s="180" t="s">
        <v>229</v>
      </c>
      <c r="B57" s="180"/>
      <c r="C57" s="180"/>
      <c r="D57" s="180"/>
      <c r="E57" s="180"/>
      <c r="F57" s="180"/>
      <c r="G57" s="180"/>
      <c r="H57" s="180"/>
      <c r="I57" s="180"/>
      <c r="J57" s="180"/>
      <c r="K57" s="180"/>
      <c r="L57" s="180"/>
    </row>
  </sheetData>
  <sheetProtection/>
  <mergeCells count="6">
    <mergeCell ref="A57:L57"/>
    <mergeCell ref="A54:J54"/>
    <mergeCell ref="A55:J55"/>
    <mergeCell ref="A56:L56"/>
    <mergeCell ref="A1:S1"/>
    <mergeCell ref="A2:S2"/>
  </mergeCells>
  <printOptions/>
  <pageMargins left="0.25" right="0.3" top="0.61"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M16" sqref="M16"/>
    </sheetView>
  </sheetViews>
  <sheetFormatPr defaultColWidth="9.140625" defaultRowHeight="12.75"/>
  <cols>
    <col min="1" max="1" width="44.851562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8" width="9.7109375" style="148" customWidth="1"/>
    <col min="19" max="19" width="19.28125" style="127" bestFit="1" customWidth="1"/>
    <col min="20" max="20" width="11.00390625" style="127" bestFit="1" customWidth="1"/>
    <col min="21" max="16384" width="9.140625" style="127" customWidth="1"/>
  </cols>
  <sheetData>
    <row r="1" spans="1:18" ht="30">
      <c r="A1" s="154" t="s">
        <v>222</v>
      </c>
      <c r="B1" s="155"/>
      <c r="C1" s="155"/>
      <c r="D1" s="155"/>
      <c r="E1" s="155"/>
      <c r="F1" s="155"/>
      <c r="G1" s="155"/>
      <c r="H1" s="155"/>
      <c r="I1" s="155"/>
      <c r="J1" s="155"/>
      <c r="K1" s="155"/>
      <c r="L1" s="155"/>
      <c r="M1" s="155"/>
      <c r="N1" s="155"/>
      <c r="O1" s="155"/>
      <c r="P1" s="155"/>
      <c r="Q1" s="127"/>
      <c r="R1" s="127"/>
    </row>
    <row r="2" spans="1:18" ht="13.5">
      <c r="A2" s="128" t="s">
        <v>247</v>
      </c>
      <c r="B2" s="128"/>
      <c r="C2" s="128"/>
      <c r="D2" s="128"/>
      <c r="E2" s="128"/>
      <c r="F2" s="128"/>
      <c r="G2" s="128"/>
      <c r="H2" s="128"/>
      <c r="I2" s="128"/>
      <c r="J2" s="128"/>
      <c r="K2" s="128"/>
      <c r="L2" s="128"/>
      <c r="M2" s="128"/>
      <c r="N2" s="128"/>
      <c r="O2" s="128"/>
      <c r="P2" s="128"/>
      <c r="Q2" s="128"/>
      <c r="R2" s="128"/>
    </row>
    <row r="3" spans="1:18" ht="13.5">
      <c r="A3" s="129"/>
      <c r="B3" s="129"/>
      <c r="C3" s="129"/>
      <c r="D3" s="129"/>
      <c r="E3" s="129"/>
      <c r="F3" s="129"/>
      <c r="G3" s="129"/>
      <c r="H3" s="129"/>
      <c r="I3" s="129"/>
      <c r="J3" s="129"/>
      <c r="K3" s="129"/>
      <c r="L3" s="129"/>
      <c r="M3" s="129"/>
      <c r="N3" s="129"/>
      <c r="O3" s="129"/>
      <c r="P3" s="129"/>
      <c r="Q3" s="129"/>
      <c r="R3" s="129"/>
    </row>
    <row r="4" spans="1:18"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row>
    <row r="5" spans="1:22" ht="13.5">
      <c r="A5" s="133" t="s">
        <v>232</v>
      </c>
      <c r="B5" s="134">
        <v>2563</v>
      </c>
      <c r="C5" s="134">
        <v>-7339.766</v>
      </c>
      <c r="D5" s="134">
        <v>-1261.996</v>
      </c>
      <c r="E5" s="134">
        <v>636.1089999999999</v>
      </c>
      <c r="F5" s="134">
        <v>3678.9789999999994</v>
      </c>
      <c r="G5" s="134">
        <v>3511.0239999999994</v>
      </c>
      <c r="H5" s="134">
        <v>-487.08700000000044</v>
      </c>
      <c r="I5" s="134">
        <v>-16950.25</v>
      </c>
      <c r="J5" s="134">
        <v>2398.346</v>
      </c>
      <c r="K5" s="134"/>
      <c r="L5" s="134"/>
      <c r="M5" s="134"/>
      <c r="N5" s="134"/>
      <c r="O5" s="134"/>
      <c r="P5" s="134"/>
      <c r="Q5" s="134"/>
      <c r="R5" s="134"/>
      <c r="S5" s="157"/>
      <c r="T5" s="157"/>
      <c r="U5" s="158"/>
      <c r="V5" s="158"/>
    </row>
    <row r="6" spans="1:19" ht="13.5">
      <c r="A6" s="164" t="s">
        <v>180</v>
      </c>
      <c r="B6" s="126">
        <v>3460</v>
      </c>
      <c r="C6" s="126">
        <v>-7132.392</v>
      </c>
      <c r="D6" s="126">
        <v>-1490.4180000000001</v>
      </c>
      <c r="E6" s="126">
        <v>186.255</v>
      </c>
      <c r="F6" s="126">
        <v>14481.032</v>
      </c>
      <c r="G6" s="126">
        <v>4519.539</v>
      </c>
      <c r="H6" s="126">
        <v>-1202.5699999999997</v>
      </c>
      <c r="I6" s="126">
        <v>-16754.417</v>
      </c>
      <c r="J6" s="126">
        <v>3460.5950000000003</v>
      </c>
      <c r="K6" s="126"/>
      <c r="L6" s="126"/>
      <c r="M6" s="126"/>
      <c r="N6" s="126"/>
      <c r="O6" s="126"/>
      <c r="P6" s="126"/>
      <c r="Q6" s="126"/>
      <c r="R6" s="126"/>
      <c r="S6" s="136"/>
    </row>
    <row r="7" spans="1:18" ht="13.5">
      <c r="A7" s="164" t="s">
        <v>181</v>
      </c>
      <c r="B7" s="126">
        <v>92</v>
      </c>
      <c r="C7" s="126">
        <v>124.166</v>
      </c>
      <c r="D7" s="126">
        <v>35.204</v>
      </c>
      <c r="E7" s="126">
        <v>74.139</v>
      </c>
      <c r="F7" s="126">
        <v>3993.59</v>
      </c>
      <c r="G7" s="126">
        <v>874.406</v>
      </c>
      <c r="H7" s="126">
        <v>1021.876</v>
      </c>
      <c r="I7" s="126">
        <v>-7.375</v>
      </c>
      <c r="J7" s="126">
        <v>257.62600000000003</v>
      </c>
      <c r="K7" s="126"/>
      <c r="L7" s="126"/>
      <c r="M7" s="126"/>
      <c r="N7" s="126"/>
      <c r="O7" s="126"/>
      <c r="P7" s="126"/>
      <c r="Q7" s="126"/>
      <c r="R7" s="126"/>
    </row>
    <row r="8" spans="1:18" ht="13.5">
      <c r="A8" s="164" t="s">
        <v>231</v>
      </c>
      <c r="B8" s="126">
        <v>3368</v>
      </c>
      <c r="C8" s="126">
        <v>-7256.558</v>
      </c>
      <c r="D8" s="126">
        <v>-1525.622</v>
      </c>
      <c r="E8" s="126">
        <v>112.116</v>
      </c>
      <c r="F8" s="126">
        <v>10487.442</v>
      </c>
      <c r="G8" s="126">
        <v>3645.133</v>
      </c>
      <c r="H8" s="126">
        <v>-2224.446</v>
      </c>
      <c r="I8" s="126">
        <v>-16747.042</v>
      </c>
      <c r="J8" s="126">
        <v>3202.969</v>
      </c>
      <c r="K8" s="126"/>
      <c r="L8" s="126"/>
      <c r="M8" s="126"/>
      <c r="N8" s="126"/>
      <c r="O8" s="126"/>
      <c r="P8" s="126"/>
      <c r="Q8" s="126"/>
      <c r="R8" s="126"/>
    </row>
    <row r="9" spans="1:19" ht="13.5">
      <c r="A9" s="164" t="s">
        <v>234</v>
      </c>
      <c r="B9" s="126">
        <v>0</v>
      </c>
      <c r="C9" s="126">
        <v>0</v>
      </c>
      <c r="D9" s="126">
        <v>0</v>
      </c>
      <c r="E9" s="126">
        <v>0</v>
      </c>
      <c r="F9" s="126">
        <v>0</v>
      </c>
      <c r="G9" s="126">
        <v>0</v>
      </c>
      <c r="H9" s="126">
        <v>0</v>
      </c>
      <c r="I9" s="126">
        <v>0</v>
      </c>
      <c r="J9" s="126">
        <v>0</v>
      </c>
      <c r="K9" s="126"/>
      <c r="L9" s="126"/>
      <c r="M9" s="126"/>
      <c r="N9" s="126"/>
      <c r="O9" s="126"/>
      <c r="P9" s="126"/>
      <c r="Q9" s="126"/>
      <c r="R9" s="126"/>
      <c r="S9" s="136"/>
    </row>
    <row r="10" spans="1:19" ht="13.5">
      <c r="A10" s="164" t="s">
        <v>182</v>
      </c>
      <c r="B10" s="126">
        <v>0</v>
      </c>
      <c r="C10" s="126">
        <v>0</v>
      </c>
      <c r="D10" s="126">
        <v>0</v>
      </c>
      <c r="E10" s="126">
        <v>0</v>
      </c>
      <c r="F10" s="126">
        <v>0</v>
      </c>
      <c r="G10" s="126">
        <v>0</v>
      </c>
      <c r="H10" s="126">
        <v>0</v>
      </c>
      <c r="I10" s="126">
        <v>0</v>
      </c>
      <c r="J10" s="126">
        <v>0</v>
      </c>
      <c r="K10" s="126"/>
      <c r="L10" s="126"/>
      <c r="M10" s="126"/>
      <c r="N10" s="126"/>
      <c r="O10" s="126"/>
      <c r="P10" s="126"/>
      <c r="Q10" s="126"/>
      <c r="R10" s="126"/>
      <c r="S10" s="159"/>
    </row>
    <row r="11" spans="1:22" ht="13.5">
      <c r="A11" s="136" t="s">
        <v>183</v>
      </c>
      <c r="B11" s="134">
        <v>897</v>
      </c>
      <c r="C11" s="134">
        <v>207.374</v>
      </c>
      <c r="D11" s="134">
        <v>-228.42199999999997</v>
      </c>
      <c r="E11" s="134">
        <v>-449.854</v>
      </c>
      <c r="F11" s="134">
        <v>10802.053</v>
      </c>
      <c r="G11" s="134">
        <v>1008.5150000000003</v>
      </c>
      <c r="H11" s="134">
        <v>-715.4829999999993</v>
      </c>
      <c r="I11" s="134">
        <v>195.83300000000003</v>
      </c>
      <c r="J11" s="134">
        <v>1062.2490000000003</v>
      </c>
      <c r="K11" s="134"/>
      <c r="L11" s="134"/>
      <c r="M11" s="134"/>
      <c r="N11" s="134"/>
      <c r="O11" s="134"/>
      <c r="P11" s="134"/>
      <c r="Q11" s="134"/>
      <c r="R11" s="134"/>
      <c r="S11" s="157"/>
      <c r="T11" s="157"/>
      <c r="U11" s="158"/>
      <c r="V11" s="158"/>
    </row>
    <row r="12" spans="1:19" ht="13.5">
      <c r="A12" s="164" t="s">
        <v>184</v>
      </c>
      <c r="B12" s="126">
        <v>778</v>
      </c>
      <c r="C12" s="126">
        <v>248.142</v>
      </c>
      <c r="D12" s="126">
        <v>-179.33499999999998</v>
      </c>
      <c r="E12" s="126">
        <v>-345.185</v>
      </c>
      <c r="F12" s="126">
        <v>10254.44</v>
      </c>
      <c r="G12" s="126">
        <v>1154.7590000000005</v>
      </c>
      <c r="H12" s="126">
        <v>-555.3569999999995</v>
      </c>
      <c r="I12" s="126">
        <v>195.83300000000003</v>
      </c>
      <c r="J12" s="126">
        <v>863.7840000000003</v>
      </c>
      <c r="K12" s="126"/>
      <c r="L12" s="126"/>
      <c r="M12" s="126"/>
      <c r="N12" s="126"/>
      <c r="O12" s="126"/>
      <c r="P12" s="126"/>
      <c r="Q12" s="126"/>
      <c r="R12" s="126"/>
      <c r="S12" s="148"/>
    </row>
    <row r="13" spans="1:19" ht="13.5">
      <c r="A13" s="164" t="s">
        <v>185</v>
      </c>
      <c r="B13" s="126">
        <v>119</v>
      </c>
      <c r="C13" s="126">
        <v>-40.768</v>
      </c>
      <c r="D13" s="126">
        <v>-49.087</v>
      </c>
      <c r="E13" s="126">
        <v>-104.669</v>
      </c>
      <c r="F13" s="126">
        <v>547.613</v>
      </c>
      <c r="G13" s="126">
        <v>-146.2440000000001</v>
      </c>
      <c r="H13" s="126">
        <v>-160.1259999999998</v>
      </c>
      <c r="I13" s="126">
        <v>0</v>
      </c>
      <c r="J13" s="126">
        <v>198.46499999999986</v>
      </c>
      <c r="K13" s="126"/>
      <c r="L13" s="126"/>
      <c r="M13" s="126"/>
      <c r="N13" s="126"/>
      <c r="O13" s="126"/>
      <c r="P13" s="126"/>
      <c r="Q13" s="126"/>
      <c r="R13" s="126"/>
      <c r="S13" s="148"/>
    </row>
    <row r="14" spans="1:22" s="136" customFormat="1" ht="12.75">
      <c r="A14" s="137" t="s">
        <v>207</v>
      </c>
      <c r="B14" s="134">
        <v>2563.378999999999</v>
      </c>
      <c r="C14" s="134">
        <v>-7339.8240000000005</v>
      </c>
      <c r="D14" s="134">
        <v>-1262.0003240000042</v>
      </c>
      <c r="E14" s="134">
        <v>635.867041000005</v>
      </c>
      <c r="F14" s="134">
        <v>3678.8597400000126</v>
      </c>
      <c r="G14" s="134">
        <v>3510.585778929999</v>
      </c>
      <c r="H14" s="134">
        <v>-486.8181658899921</v>
      </c>
      <c r="I14" s="134">
        <v>-16950.22152955</v>
      </c>
      <c r="J14" s="134">
        <v>2398.214173099994</v>
      </c>
      <c r="K14" s="134"/>
      <c r="L14" s="134"/>
      <c r="M14" s="134"/>
      <c r="N14" s="134"/>
      <c r="O14" s="134"/>
      <c r="P14" s="134"/>
      <c r="Q14" s="134"/>
      <c r="R14" s="134"/>
      <c r="S14" s="160"/>
      <c r="T14" s="160"/>
      <c r="U14" s="157"/>
      <c r="V14" s="157"/>
    </row>
    <row r="15" spans="1:22" ht="13.5">
      <c r="A15" s="137" t="s">
        <v>209</v>
      </c>
      <c r="B15" s="138">
        <v>-10093.306</v>
      </c>
      <c r="C15" s="138">
        <v>2027.368999999999</v>
      </c>
      <c r="D15" s="138">
        <v>12639.083999999999</v>
      </c>
      <c r="E15" s="138">
        <v>7249.670041000003</v>
      </c>
      <c r="F15" s="138">
        <v>-5386.84499999999</v>
      </c>
      <c r="G15" s="138">
        <v>13888.804999999998</v>
      </c>
      <c r="H15" s="138">
        <v>37126.26152000001</v>
      </c>
      <c r="I15" s="138">
        <v>51009.62657</v>
      </c>
      <c r="J15" s="138">
        <v>42650.671729999995</v>
      </c>
      <c r="K15" s="138"/>
      <c r="L15" s="138"/>
      <c r="M15" s="138"/>
      <c r="N15" s="138"/>
      <c r="O15" s="138"/>
      <c r="P15" s="138"/>
      <c r="Q15" s="138"/>
      <c r="R15" s="138"/>
      <c r="S15" s="160"/>
      <c r="T15" s="160"/>
      <c r="U15" s="158"/>
      <c r="V15" s="158"/>
    </row>
    <row r="16" spans="1:19" s="136" customFormat="1" ht="13.5">
      <c r="A16" s="165" t="s">
        <v>186</v>
      </c>
      <c r="B16" s="140">
        <v>0</v>
      </c>
      <c r="C16" s="140">
        <v>0</v>
      </c>
      <c r="D16" s="140">
        <v>0</v>
      </c>
      <c r="E16" s="140">
        <v>0</v>
      </c>
      <c r="F16" s="140">
        <v>0</v>
      </c>
      <c r="G16" s="140">
        <v>0</v>
      </c>
      <c r="H16" s="140">
        <v>0</v>
      </c>
      <c r="I16" s="140">
        <v>0</v>
      </c>
      <c r="J16" s="140">
        <v>0</v>
      </c>
      <c r="K16" s="140"/>
      <c r="L16" s="140"/>
      <c r="M16" s="140"/>
      <c r="N16" s="140"/>
      <c r="O16" s="140"/>
      <c r="P16" s="140"/>
      <c r="Q16" s="140"/>
      <c r="R16" s="140"/>
      <c r="S16" s="161"/>
    </row>
    <row r="17" spans="1:19" s="136" customFormat="1" ht="13.5">
      <c r="A17" s="165" t="s">
        <v>187</v>
      </c>
      <c r="B17" s="141">
        <v>-2655.478</v>
      </c>
      <c r="C17" s="141">
        <v>5411.147999999999</v>
      </c>
      <c r="D17" s="141">
        <v>14806.597999999998</v>
      </c>
      <c r="E17" s="141">
        <v>-28685.659</v>
      </c>
      <c r="F17" s="141">
        <v>-42072.84299999999</v>
      </c>
      <c r="G17" s="141">
        <v>-36711.089</v>
      </c>
      <c r="H17" s="141">
        <v>27717.437000000005</v>
      </c>
      <c r="I17" s="141">
        <v>45380.551</v>
      </c>
      <c r="J17" s="141">
        <v>36045.202000000005</v>
      </c>
      <c r="K17" s="141"/>
      <c r="L17" s="141"/>
      <c r="M17" s="141"/>
      <c r="N17" s="141"/>
      <c r="O17" s="141"/>
      <c r="P17" s="141"/>
      <c r="Q17" s="141"/>
      <c r="R17" s="141"/>
      <c r="S17" s="161"/>
    </row>
    <row r="18" spans="1:19" s="136" customFormat="1" ht="13.5">
      <c r="A18" s="139" t="s">
        <v>193</v>
      </c>
      <c r="B18" s="140">
        <v>227</v>
      </c>
      <c r="C18" s="140">
        <v>-136.031</v>
      </c>
      <c r="D18" s="140">
        <v>66.871</v>
      </c>
      <c r="E18" s="140">
        <v>-255.601</v>
      </c>
      <c r="F18" s="140">
        <v>-35.493</v>
      </c>
      <c r="G18" s="140">
        <v>-1.593</v>
      </c>
      <c r="H18" s="140">
        <v>12.169</v>
      </c>
      <c r="I18" s="140">
        <v>-113.974</v>
      </c>
      <c r="J18" s="140">
        <v>351.66400000000004</v>
      </c>
      <c r="K18" s="140"/>
      <c r="L18" s="140"/>
      <c r="M18" s="140"/>
      <c r="N18" s="140"/>
      <c r="O18" s="140"/>
      <c r="P18" s="140"/>
      <c r="Q18" s="140"/>
      <c r="R18" s="140"/>
      <c r="S18" s="139"/>
    </row>
    <row r="19" spans="1:19" s="136" customFormat="1" ht="13.5">
      <c r="A19" s="139" t="s">
        <v>194</v>
      </c>
      <c r="B19" s="140">
        <v>-1242.12</v>
      </c>
      <c r="C19" s="140">
        <v>3413.49</v>
      </c>
      <c r="D19" s="140">
        <v>23296.304</v>
      </c>
      <c r="E19" s="140">
        <v>-28385.171000000002</v>
      </c>
      <c r="F19" s="140">
        <v>-38610.833999999995</v>
      </c>
      <c r="G19" s="140">
        <v>-38150.861</v>
      </c>
      <c r="H19" s="140">
        <v>18843.087000000003</v>
      </c>
      <c r="I19" s="140">
        <v>49315.654</v>
      </c>
      <c r="J19" s="140">
        <v>21237.945</v>
      </c>
      <c r="K19" s="140"/>
      <c r="L19" s="140"/>
      <c r="M19" s="140"/>
      <c r="N19" s="140"/>
      <c r="O19" s="140"/>
      <c r="P19" s="140"/>
      <c r="Q19" s="140"/>
      <c r="R19" s="140"/>
      <c r="S19" s="139"/>
    </row>
    <row r="20" spans="1:19" s="136" customFormat="1" ht="13.5">
      <c r="A20" s="139" t="s">
        <v>195</v>
      </c>
      <c r="B20" s="140">
        <v>-1640.358</v>
      </c>
      <c r="C20" s="140">
        <v>2133.689</v>
      </c>
      <c r="D20" s="140">
        <v>-8556.577000000001</v>
      </c>
      <c r="E20" s="140">
        <v>-44.88699999999976</v>
      </c>
      <c r="F20" s="140">
        <v>-3426.515999999999</v>
      </c>
      <c r="G20" s="140">
        <v>1441.3649999999998</v>
      </c>
      <c r="H20" s="140">
        <v>8862.181</v>
      </c>
      <c r="I20" s="140">
        <v>-3821.129</v>
      </c>
      <c r="J20" s="140">
        <v>14455.593</v>
      </c>
      <c r="K20" s="140"/>
      <c r="L20" s="140"/>
      <c r="M20" s="140"/>
      <c r="N20" s="140"/>
      <c r="O20" s="140"/>
      <c r="P20" s="140"/>
      <c r="Q20" s="140"/>
      <c r="R20" s="140"/>
      <c r="S20" s="139"/>
    </row>
    <row r="21" spans="1:19" s="136" customFormat="1" ht="13.5">
      <c r="A21" s="165" t="s">
        <v>233</v>
      </c>
      <c r="B21" s="140">
        <v>-1714</v>
      </c>
      <c r="C21" s="140">
        <v>-4.942000000000007</v>
      </c>
      <c r="D21" s="140">
        <v>-2334.5089999999996</v>
      </c>
      <c r="E21" s="140">
        <v>-1547.9959589999999</v>
      </c>
      <c r="F21" s="140">
        <v>835.1080000000002</v>
      </c>
      <c r="G21" s="140">
        <v>1255.635</v>
      </c>
      <c r="H21" s="140">
        <v>-567.3519999999999</v>
      </c>
      <c r="I21" s="140">
        <v>14089.607</v>
      </c>
      <c r="J21" s="140">
        <v>318.1129999999994</v>
      </c>
      <c r="K21" s="140"/>
      <c r="L21" s="140"/>
      <c r="M21" s="140"/>
      <c r="N21" s="140"/>
      <c r="O21" s="140"/>
      <c r="P21" s="140"/>
      <c r="Q21" s="140"/>
      <c r="R21" s="140"/>
      <c r="S21" s="161"/>
    </row>
    <row r="22" spans="1:19" ht="13.5">
      <c r="A22" s="139" t="s">
        <v>196</v>
      </c>
      <c r="B22" s="140">
        <v>-2549</v>
      </c>
      <c r="C22" s="140">
        <v>1060.655</v>
      </c>
      <c r="D22" s="140">
        <v>-4989.909</v>
      </c>
      <c r="E22" s="140">
        <v>1369.1109999999999</v>
      </c>
      <c r="F22" s="140">
        <v>-902.999</v>
      </c>
      <c r="G22" s="140">
        <v>1898.6219999999998</v>
      </c>
      <c r="H22" s="140">
        <v>511.92900000000003</v>
      </c>
      <c r="I22" s="140">
        <v>8359.062</v>
      </c>
      <c r="J22" s="140">
        <v>-10236.568000000001</v>
      </c>
      <c r="K22" s="140"/>
      <c r="L22" s="140"/>
      <c r="M22" s="140"/>
      <c r="N22" s="140"/>
      <c r="O22" s="140"/>
      <c r="P22" s="140"/>
      <c r="Q22" s="140"/>
      <c r="R22" s="140"/>
      <c r="S22" s="139"/>
    </row>
    <row r="23" spans="1:19" ht="13.5">
      <c r="A23" s="139" t="s">
        <v>197</v>
      </c>
      <c r="B23" s="140">
        <v>835</v>
      </c>
      <c r="C23" s="140">
        <v>-1065.597</v>
      </c>
      <c r="D23" s="140">
        <v>2655.4</v>
      </c>
      <c r="E23" s="140">
        <v>-2917.1069589999997</v>
      </c>
      <c r="F23" s="140">
        <v>1738.1070000000002</v>
      </c>
      <c r="G23" s="140">
        <v>-642.9869999999999</v>
      </c>
      <c r="H23" s="140">
        <v>-1079.281</v>
      </c>
      <c r="I23" s="140">
        <v>5730.545000000001</v>
      </c>
      <c r="J23" s="140">
        <v>10554.681</v>
      </c>
      <c r="K23" s="140"/>
      <c r="L23" s="140"/>
      <c r="M23" s="140"/>
      <c r="N23" s="140"/>
      <c r="O23" s="140"/>
      <c r="P23" s="140"/>
      <c r="Q23" s="140"/>
      <c r="R23" s="140"/>
      <c r="S23" s="139"/>
    </row>
    <row r="24" spans="1:19" ht="13.5">
      <c r="A24" s="165" t="s">
        <v>188</v>
      </c>
      <c r="B24" s="140">
        <v>639.472</v>
      </c>
      <c r="C24" s="140">
        <v>5487.664</v>
      </c>
      <c r="D24" s="140">
        <v>-6736.067999999999</v>
      </c>
      <c r="E24" s="140">
        <v>5231.659</v>
      </c>
      <c r="F24" s="140">
        <v>-3454.153</v>
      </c>
      <c r="G24" s="140">
        <v>21360.6</v>
      </c>
      <c r="H24" s="140">
        <v>8624.679000000002</v>
      </c>
      <c r="I24" s="140">
        <v>9279.195000000002</v>
      </c>
      <c r="J24" s="140">
        <v>4809.723000000001</v>
      </c>
      <c r="K24" s="140"/>
      <c r="L24" s="140"/>
      <c r="M24" s="140"/>
      <c r="N24" s="140"/>
      <c r="O24" s="140"/>
      <c r="P24" s="140"/>
      <c r="Q24" s="140"/>
      <c r="R24" s="140"/>
      <c r="S24" s="161"/>
    </row>
    <row r="25" spans="1:19" s="136" customFormat="1" ht="13.5">
      <c r="A25" s="139" t="s">
        <v>196</v>
      </c>
      <c r="B25" s="140">
        <v>1785.125</v>
      </c>
      <c r="C25" s="140">
        <v>6005.797</v>
      </c>
      <c r="D25" s="140">
        <v>-6076.275</v>
      </c>
      <c r="E25" s="140">
        <v>1467.027</v>
      </c>
      <c r="F25" s="140">
        <v>-3411.0480000000002</v>
      </c>
      <c r="G25" s="140">
        <v>2765.197</v>
      </c>
      <c r="H25" s="140">
        <v>537.914</v>
      </c>
      <c r="I25" s="140">
        <v>9601.782000000001</v>
      </c>
      <c r="J25" s="140">
        <v>-414.6219999999996</v>
      </c>
      <c r="K25" s="140"/>
      <c r="L25" s="140"/>
      <c r="M25" s="140"/>
      <c r="N25" s="140"/>
      <c r="O25" s="140"/>
      <c r="P25" s="140"/>
      <c r="Q25" s="140"/>
      <c r="R25" s="140"/>
      <c r="S25" s="139"/>
    </row>
    <row r="26" spans="1:19" ht="13.5">
      <c r="A26" s="139" t="s">
        <v>197</v>
      </c>
      <c r="B26" s="140">
        <v>-1145.653</v>
      </c>
      <c r="C26" s="140">
        <v>-518.1329999999999</v>
      </c>
      <c r="D26" s="140">
        <v>-659.7930000000001</v>
      </c>
      <c r="E26" s="140">
        <v>3764.632</v>
      </c>
      <c r="F26" s="140">
        <v>-43.104999999999706</v>
      </c>
      <c r="G26" s="140">
        <v>18595.403</v>
      </c>
      <c r="H26" s="140">
        <v>8086.765000000001</v>
      </c>
      <c r="I26" s="140">
        <v>-322.5870000000002</v>
      </c>
      <c r="J26" s="140">
        <v>5224.345</v>
      </c>
      <c r="K26" s="140"/>
      <c r="L26" s="140"/>
      <c r="M26" s="140"/>
      <c r="N26" s="140"/>
      <c r="O26" s="140"/>
      <c r="P26" s="140"/>
      <c r="Q26" s="140"/>
      <c r="R26" s="140"/>
      <c r="S26" s="139"/>
    </row>
    <row r="27" spans="1:19" ht="13.5">
      <c r="A27" s="165" t="s">
        <v>250</v>
      </c>
      <c r="B27" s="140">
        <v>-4914.3</v>
      </c>
      <c r="C27" s="140">
        <v>-10364.374</v>
      </c>
      <c r="D27" s="140">
        <v>7441.748</v>
      </c>
      <c r="E27" s="140">
        <v>17014.032000000003</v>
      </c>
      <c r="F27" s="140">
        <v>38969.345</v>
      </c>
      <c r="G27" s="140">
        <v>2312.025</v>
      </c>
      <c r="H27" s="140">
        <v>322.57751999999687</v>
      </c>
      <c r="I27" s="140">
        <v>-13808.303430000002</v>
      </c>
      <c r="J27" s="140">
        <v>64.6817299999999</v>
      </c>
      <c r="K27" s="140"/>
      <c r="L27" s="140"/>
      <c r="M27" s="140"/>
      <c r="N27" s="140"/>
      <c r="O27" s="140"/>
      <c r="P27" s="140"/>
      <c r="Q27" s="140"/>
      <c r="R27" s="140"/>
      <c r="S27" s="161"/>
    </row>
    <row r="28" spans="1:19" ht="13.5">
      <c r="A28" s="165" t="s">
        <v>253</v>
      </c>
      <c r="B28" s="140">
        <v>0</v>
      </c>
      <c r="C28" s="140">
        <v>0</v>
      </c>
      <c r="D28" s="140">
        <v>0</v>
      </c>
      <c r="E28" s="140">
        <v>0</v>
      </c>
      <c r="F28" s="140">
        <v>0</v>
      </c>
      <c r="G28" s="140">
        <v>0</v>
      </c>
      <c r="H28" s="140">
        <v>0</v>
      </c>
      <c r="I28" s="140">
        <v>0</v>
      </c>
      <c r="J28" s="140">
        <v>0</v>
      </c>
      <c r="K28" s="140"/>
      <c r="L28" s="140"/>
      <c r="M28" s="140"/>
      <c r="N28" s="140"/>
      <c r="O28" s="140"/>
      <c r="P28" s="140"/>
      <c r="Q28" s="140"/>
      <c r="R28" s="140"/>
      <c r="S28" s="161"/>
    </row>
    <row r="29" spans="1:19" s="136" customFormat="1" ht="13.5">
      <c r="A29" s="165" t="s">
        <v>251</v>
      </c>
      <c r="B29" s="140">
        <v>0</v>
      </c>
      <c r="C29" s="140">
        <v>0</v>
      </c>
      <c r="D29" s="140">
        <v>0</v>
      </c>
      <c r="E29" s="140">
        <v>0</v>
      </c>
      <c r="F29" s="140">
        <v>0</v>
      </c>
      <c r="G29" s="140">
        <v>0</v>
      </c>
      <c r="H29" s="140">
        <v>0</v>
      </c>
      <c r="I29" s="140">
        <v>0</v>
      </c>
      <c r="J29" s="140">
        <v>0</v>
      </c>
      <c r="K29" s="140"/>
      <c r="L29" s="140"/>
      <c r="M29" s="140"/>
      <c r="N29" s="140"/>
      <c r="O29" s="140"/>
      <c r="P29" s="140"/>
      <c r="Q29" s="140"/>
      <c r="R29" s="140"/>
      <c r="S29" s="161"/>
    </row>
    <row r="30" spans="1:19" s="136" customFormat="1" ht="13.5">
      <c r="A30" s="165" t="s">
        <v>200</v>
      </c>
      <c r="B30" s="140">
        <v>-1449</v>
      </c>
      <c r="C30" s="140">
        <v>1497.8729999999998</v>
      </c>
      <c r="D30" s="140">
        <v>-538.6850000000001</v>
      </c>
      <c r="E30" s="140">
        <v>15237.634</v>
      </c>
      <c r="F30" s="140">
        <v>335.6980000000001</v>
      </c>
      <c r="G30" s="140">
        <v>25671.634</v>
      </c>
      <c r="H30" s="140">
        <v>1028.92</v>
      </c>
      <c r="I30" s="140">
        <v>-3931.423</v>
      </c>
      <c r="J30" s="140">
        <v>1412.952</v>
      </c>
      <c r="K30" s="140"/>
      <c r="L30" s="140"/>
      <c r="M30" s="140"/>
      <c r="N30" s="140"/>
      <c r="O30" s="140"/>
      <c r="P30" s="140"/>
      <c r="Q30" s="140"/>
      <c r="R30" s="140"/>
      <c r="S30" s="161"/>
    </row>
    <row r="31" spans="1:19" ht="13.5">
      <c r="A31" s="139" t="s">
        <v>198</v>
      </c>
      <c r="B31" s="140">
        <v>0</v>
      </c>
      <c r="C31" s="140">
        <v>0</v>
      </c>
      <c r="D31" s="140">
        <v>0</v>
      </c>
      <c r="E31" s="140">
        <v>0</v>
      </c>
      <c r="F31" s="140">
        <v>0</v>
      </c>
      <c r="G31" s="140">
        <v>0</v>
      </c>
      <c r="H31" s="140">
        <v>0</v>
      </c>
      <c r="I31" s="140">
        <v>0</v>
      </c>
      <c r="J31" s="140">
        <v>0</v>
      </c>
      <c r="K31" s="140"/>
      <c r="L31" s="140"/>
      <c r="M31" s="140"/>
      <c r="N31" s="140"/>
      <c r="O31" s="140"/>
      <c r="P31" s="140"/>
      <c r="Q31" s="140"/>
      <c r="R31" s="140"/>
      <c r="S31" s="139"/>
    </row>
    <row r="32" spans="1:19" ht="13.5">
      <c r="A32" s="139" t="s">
        <v>199</v>
      </c>
      <c r="B32" s="140">
        <v>-1449</v>
      </c>
      <c r="C32" s="140">
        <v>1497.8729999999998</v>
      </c>
      <c r="D32" s="140">
        <v>-538.6850000000001</v>
      </c>
      <c r="E32" s="140">
        <v>15237.634</v>
      </c>
      <c r="F32" s="140">
        <v>335.6980000000001</v>
      </c>
      <c r="G32" s="140">
        <v>25671.634</v>
      </c>
      <c r="H32" s="140">
        <v>1028.92</v>
      </c>
      <c r="I32" s="140">
        <v>-3931.423</v>
      </c>
      <c r="J32" s="140">
        <v>1412.952</v>
      </c>
      <c r="K32" s="140"/>
      <c r="L32" s="140"/>
      <c r="M32" s="140"/>
      <c r="N32" s="140"/>
      <c r="O32" s="140"/>
      <c r="P32" s="140"/>
      <c r="Q32" s="140"/>
      <c r="R32" s="140"/>
      <c r="S32" s="139"/>
    </row>
    <row r="33" spans="1:22" ht="13.5">
      <c r="A33" s="137" t="s">
        <v>210</v>
      </c>
      <c r="B33" s="138">
        <v>-12656.685</v>
      </c>
      <c r="C33" s="138">
        <v>9367.193</v>
      </c>
      <c r="D33" s="138">
        <v>13901.084324000003</v>
      </c>
      <c r="E33" s="138">
        <v>6613.802999999998</v>
      </c>
      <c r="F33" s="138">
        <v>-9065.704740000003</v>
      </c>
      <c r="G33" s="138">
        <v>10378.21922107</v>
      </c>
      <c r="H33" s="138">
        <v>37613.07968589</v>
      </c>
      <c r="I33" s="138">
        <v>67959.84809955</v>
      </c>
      <c r="J33" s="138">
        <v>40252.4575569</v>
      </c>
      <c r="K33" s="138"/>
      <c r="L33" s="138"/>
      <c r="M33" s="138"/>
      <c r="N33" s="138"/>
      <c r="O33" s="138"/>
      <c r="P33" s="138"/>
      <c r="Q33" s="138"/>
      <c r="R33" s="138"/>
      <c r="S33" s="160"/>
      <c r="T33" s="160"/>
      <c r="U33" s="158"/>
      <c r="V33" s="158"/>
    </row>
    <row r="34" spans="1:19" ht="13.5">
      <c r="A34" s="165" t="s">
        <v>186</v>
      </c>
      <c r="B34" s="140">
        <v>0</v>
      </c>
      <c r="C34" s="140">
        <v>0</v>
      </c>
      <c r="D34" s="140">
        <v>0</v>
      </c>
      <c r="E34" s="140">
        <v>0</v>
      </c>
      <c r="F34" s="140">
        <v>0</v>
      </c>
      <c r="G34" s="140">
        <v>0</v>
      </c>
      <c r="H34" s="140">
        <v>0</v>
      </c>
      <c r="I34" s="140">
        <v>0</v>
      </c>
      <c r="J34" s="140">
        <v>0</v>
      </c>
      <c r="K34" s="140"/>
      <c r="L34" s="140"/>
      <c r="M34" s="140"/>
      <c r="N34" s="140"/>
      <c r="O34" s="140"/>
      <c r="P34" s="140"/>
      <c r="Q34" s="140"/>
      <c r="R34" s="140"/>
      <c r="S34" s="161"/>
    </row>
    <row r="35" spans="1:19" ht="13.5">
      <c r="A35" s="165" t="s">
        <v>187</v>
      </c>
      <c r="B35" s="140">
        <v>0</v>
      </c>
      <c r="C35" s="140">
        <v>-23.194000000000003</v>
      </c>
      <c r="D35" s="140">
        <v>-15.512</v>
      </c>
      <c r="E35" s="140">
        <v>-32.525999999999996</v>
      </c>
      <c r="F35" s="140">
        <v>188.417</v>
      </c>
      <c r="G35" s="140">
        <v>2.99</v>
      </c>
      <c r="H35" s="140">
        <v>598.2150000000001</v>
      </c>
      <c r="I35" s="141">
        <v>-217.35</v>
      </c>
      <c r="J35" s="140">
        <v>-134.89000000000001</v>
      </c>
      <c r="K35" s="140"/>
      <c r="L35" s="140"/>
      <c r="M35" s="140"/>
      <c r="N35" s="140"/>
      <c r="O35" s="140"/>
      <c r="P35" s="140"/>
      <c r="Q35" s="140"/>
      <c r="R35" s="140"/>
      <c r="S35" s="161"/>
    </row>
    <row r="36" spans="1:19" ht="13.5">
      <c r="A36" s="139" t="s">
        <v>193</v>
      </c>
      <c r="B36" s="140">
        <v>0</v>
      </c>
      <c r="C36" s="140">
        <v>0</v>
      </c>
      <c r="D36" s="140">
        <v>0</v>
      </c>
      <c r="E36" s="140">
        <v>0</v>
      </c>
      <c r="F36" s="140">
        <v>0</v>
      </c>
      <c r="G36" s="140">
        <v>0</v>
      </c>
      <c r="H36" s="140">
        <v>0</v>
      </c>
      <c r="I36" s="140">
        <v>0</v>
      </c>
      <c r="J36" s="140">
        <v>0</v>
      </c>
      <c r="K36" s="140"/>
      <c r="L36" s="140"/>
      <c r="M36" s="140"/>
      <c r="N36" s="140"/>
      <c r="O36" s="140"/>
      <c r="P36" s="140"/>
      <c r="Q36" s="140"/>
      <c r="R36" s="140"/>
      <c r="S36" s="139"/>
    </row>
    <row r="37" spans="1:19" ht="13.5">
      <c r="A37" s="139" t="s">
        <v>194</v>
      </c>
      <c r="B37" s="140">
        <v>0</v>
      </c>
      <c r="C37" s="140">
        <v>0</v>
      </c>
      <c r="D37" s="140">
        <v>0</v>
      </c>
      <c r="E37" s="140">
        <v>0</v>
      </c>
      <c r="F37" s="140">
        <v>0</v>
      </c>
      <c r="G37" s="140">
        <v>0</v>
      </c>
      <c r="H37" s="140">
        <v>0</v>
      </c>
      <c r="I37" s="140">
        <v>0</v>
      </c>
      <c r="J37" s="140">
        <v>0</v>
      </c>
      <c r="K37" s="140"/>
      <c r="L37" s="140"/>
      <c r="M37" s="140"/>
      <c r="N37" s="140"/>
      <c r="O37" s="140"/>
      <c r="P37" s="140"/>
      <c r="Q37" s="140"/>
      <c r="R37" s="140"/>
      <c r="S37" s="139"/>
    </row>
    <row r="38" spans="1:19" ht="13.5">
      <c r="A38" s="139" t="s">
        <v>195</v>
      </c>
      <c r="B38" s="140">
        <v>0</v>
      </c>
      <c r="C38" s="140">
        <v>-23.194000000000003</v>
      </c>
      <c r="D38" s="140">
        <v>-15.512</v>
      </c>
      <c r="E38" s="140">
        <v>-32.525999999999996</v>
      </c>
      <c r="F38" s="140">
        <v>188.417</v>
      </c>
      <c r="G38" s="140">
        <v>2.99</v>
      </c>
      <c r="H38" s="140">
        <v>598.2150000000001</v>
      </c>
      <c r="I38" s="140">
        <v>-217.35</v>
      </c>
      <c r="J38" s="140">
        <v>-134.89000000000001</v>
      </c>
      <c r="K38" s="140"/>
      <c r="L38" s="140"/>
      <c r="M38" s="140"/>
      <c r="N38" s="140"/>
      <c r="O38" s="140"/>
      <c r="P38" s="140"/>
      <c r="Q38" s="140"/>
      <c r="R38" s="140"/>
      <c r="S38" s="139"/>
    </row>
    <row r="39" spans="1:19" ht="13.5">
      <c r="A39" s="165" t="s">
        <v>233</v>
      </c>
      <c r="B39" s="140">
        <v>-2511.87</v>
      </c>
      <c r="C39" s="140">
        <v>-855.551</v>
      </c>
      <c r="D39" s="140">
        <v>-19483.811675999994</v>
      </c>
      <c r="E39" s="140">
        <v>430.1419999999989</v>
      </c>
      <c r="F39" s="140">
        <v>-5626.235000000001</v>
      </c>
      <c r="G39" s="140">
        <v>-9727.795624</v>
      </c>
      <c r="H39" s="140">
        <v>-9029.893402</v>
      </c>
      <c r="I39" s="140">
        <v>9382.888432000002</v>
      </c>
      <c r="J39" s="140">
        <v>3737.7399000000005</v>
      </c>
      <c r="K39" s="140"/>
      <c r="L39" s="140"/>
      <c r="M39" s="140"/>
      <c r="N39" s="140"/>
      <c r="O39" s="140"/>
      <c r="P39" s="140"/>
      <c r="Q39" s="140"/>
      <c r="R39" s="140"/>
      <c r="S39" s="161"/>
    </row>
    <row r="40" spans="1:19" ht="13.5">
      <c r="A40" s="139" t="s">
        <v>196</v>
      </c>
      <c r="B40" s="140">
        <v>491</v>
      </c>
      <c r="C40" s="140">
        <v>-758.422</v>
      </c>
      <c r="D40" s="140">
        <v>-21670.969949999995</v>
      </c>
      <c r="E40" s="140">
        <v>7363.878</v>
      </c>
      <c r="F40" s="140">
        <v>-1293.8250000000003</v>
      </c>
      <c r="G40" s="140">
        <v>-8913.045624</v>
      </c>
      <c r="H40" s="140">
        <v>-8852.614402</v>
      </c>
      <c r="I40" s="140">
        <v>3878.9034320000005</v>
      </c>
      <c r="J40" s="140">
        <v>1208.2039000000004</v>
      </c>
      <c r="K40" s="140"/>
      <c r="L40" s="140"/>
      <c r="M40" s="140"/>
      <c r="N40" s="140"/>
      <c r="O40" s="140"/>
      <c r="P40" s="140"/>
      <c r="Q40" s="140"/>
      <c r="R40" s="140"/>
      <c r="S40" s="139"/>
    </row>
    <row r="41" spans="1:19" ht="13.5">
      <c r="A41" s="139" t="s">
        <v>197</v>
      </c>
      <c r="B41" s="140">
        <v>-3002.87</v>
      </c>
      <c r="C41" s="140">
        <v>-97.12899999999999</v>
      </c>
      <c r="D41" s="140">
        <v>2187.158274</v>
      </c>
      <c r="E41" s="140">
        <v>-6933.736000000001</v>
      </c>
      <c r="F41" s="140">
        <v>-4332.410000000001</v>
      </c>
      <c r="G41" s="140">
        <v>-814.7500000000001</v>
      </c>
      <c r="H41" s="140">
        <v>-177.27899999999997</v>
      </c>
      <c r="I41" s="140">
        <v>5503.985000000001</v>
      </c>
      <c r="J41" s="140">
        <v>2529.536</v>
      </c>
      <c r="K41" s="140"/>
      <c r="L41" s="140"/>
      <c r="M41" s="140"/>
      <c r="N41" s="140"/>
      <c r="O41" s="140"/>
      <c r="P41" s="140"/>
      <c r="Q41" s="140"/>
      <c r="R41" s="140"/>
      <c r="S41" s="139"/>
    </row>
    <row r="42" spans="1:19" ht="13.5">
      <c r="A42" s="165" t="s">
        <v>188</v>
      </c>
      <c r="B42" s="140">
        <v>-2363.805</v>
      </c>
      <c r="C42" s="140">
        <v>1445.8699999999988</v>
      </c>
      <c r="D42" s="140">
        <v>2258.753</v>
      </c>
      <c r="E42" s="140">
        <v>771.6479999999997</v>
      </c>
      <c r="F42" s="140">
        <v>-3258.05</v>
      </c>
      <c r="G42" s="140">
        <v>22353.369</v>
      </c>
      <c r="H42" s="140">
        <v>-4859.898565000001</v>
      </c>
      <c r="I42" s="140">
        <v>-1526.3564350000004</v>
      </c>
      <c r="J42" s="140">
        <v>13608.182</v>
      </c>
      <c r="K42" s="140"/>
      <c r="L42" s="140"/>
      <c r="M42" s="140"/>
      <c r="N42" s="140"/>
      <c r="O42" s="140"/>
      <c r="P42" s="140"/>
      <c r="Q42" s="140"/>
      <c r="R42" s="140"/>
      <c r="S42" s="161"/>
    </row>
    <row r="43" spans="1:19" ht="13.5">
      <c r="A43" s="139" t="s">
        <v>196</v>
      </c>
      <c r="B43" s="140">
        <v>-2595.805</v>
      </c>
      <c r="C43" s="140">
        <v>1517.9669999999987</v>
      </c>
      <c r="D43" s="140">
        <v>1040.7839999999999</v>
      </c>
      <c r="E43" s="140">
        <v>-1695.1680000000001</v>
      </c>
      <c r="F43" s="140">
        <v>-6403.42</v>
      </c>
      <c r="G43" s="140">
        <v>9060.913999999999</v>
      </c>
      <c r="H43" s="140">
        <v>-5713.237591000001</v>
      </c>
      <c r="I43" s="140">
        <v>-1346.371409</v>
      </c>
      <c r="J43" s="140">
        <v>15010.963</v>
      </c>
      <c r="K43" s="140"/>
      <c r="L43" s="140"/>
      <c r="M43" s="140"/>
      <c r="N43" s="140"/>
      <c r="O43" s="140"/>
      <c r="P43" s="140"/>
      <c r="Q43" s="140"/>
      <c r="R43" s="140"/>
      <c r="S43" s="139"/>
    </row>
    <row r="44" spans="1:19" ht="13.5">
      <c r="A44" s="139" t="s">
        <v>197</v>
      </c>
      <c r="B44" s="140">
        <v>232</v>
      </c>
      <c r="C44" s="140">
        <v>-72.097</v>
      </c>
      <c r="D44" s="140">
        <v>1217.9690000000003</v>
      </c>
      <c r="E44" s="140">
        <v>2466.816</v>
      </c>
      <c r="F44" s="140">
        <v>3145.37</v>
      </c>
      <c r="G44" s="140">
        <v>13292.455</v>
      </c>
      <c r="H44" s="140">
        <v>853.3390259999998</v>
      </c>
      <c r="I44" s="140">
        <v>-179.9850260000003</v>
      </c>
      <c r="J44" s="140">
        <v>-1402.781</v>
      </c>
      <c r="K44" s="140"/>
      <c r="L44" s="140"/>
      <c r="M44" s="140"/>
      <c r="N44" s="140"/>
      <c r="O44" s="140"/>
      <c r="P44" s="140"/>
      <c r="Q44" s="140"/>
      <c r="R44" s="140"/>
      <c r="S44" s="139"/>
    </row>
    <row r="45" spans="1:19" ht="13.5">
      <c r="A45" s="165" t="s">
        <v>252</v>
      </c>
      <c r="B45" s="140">
        <v>-11326</v>
      </c>
      <c r="C45" s="140">
        <v>7202.642000000001</v>
      </c>
      <c r="D45" s="140">
        <v>-14362.295</v>
      </c>
      <c r="E45" s="140">
        <v>5184.482</v>
      </c>
      <c r="F45" s="140">
        <v>-809.549000000001</v>
      </c>
      <c r="G45" s="140">
        <v>678.5975341000016</v>
      </c>
      <c r="H45" s="140">
        <v>-10634.007514</v>
      </c>
      <c r="I45" s="140">
        <v>-16366.397610999997</v>
      </c>
      <c r="J45" s="140">
        <v>-8872.054186999998</v>
      </c>
      <c r="K45" s="140"/>
      <c r="L45" s="140"/>
      <c r="M45" s="140"/>
      <c r="N45" s="140"/>
      <c r="O45" s="140"/>
      <c r="P45" s="140"/>
      <c r="Q45" s="140"/>
      <c r="R45" s="140"/>
      <c r="S45" s="161"/>
    </row>
    <row r="46" spans="1:19" ht="13.5">
      <c r="A46" s="165" t="s">
        <v>253</v>
      </c>
      <c r="B46" s="140">
        <v>0</v>
      </c>
      <c r="C46" s="153">
        <v>0</v>
      </c>
      <c r="D46" s="140">
        <v>0</v>
      </c>
      <c r="E46" s="140">
        <v>0</v>
      </c>
      <c r="F46" s="140">
        <v>0</v>
      </c>
      <c r="G46" s="140">
        <v>0</v>
      </c>
      <c r="H46" s="140">
        <v>0</v>
      </c>
      <c r="I46" s="140">
        <v>0</v>
      </c>
      <c r="J46" s="140">
        <v>0</v>
      </c>
      <c r="K46" s="140"/>
      <c r="L46" s="140"/>
      <c r="M46" s="140"/>
      <c r="N46" s="140"/>
      <c r="O46" s="140"/>
      <c r="P46" s="140"/>
      <c r="Q46" s="140"/>
      <c r="R46" s="140"/>
      <c r="S46" s="161"/>
    </row>
    <row r="47" spans="1:19" s="136" customFormat="1" ht="13.5">
      <c r="A47" s="165" t="s">
        <v>251</v>
      </c>
      <c r="B47" s="140">
        <v>-0.01</v>
      </c>
      <c r="C47" s="140">
        <v>-3</v>
      </c>
      <c r="D47" s="140">
        <v>0</v>
      </c>
      <c r="E47" s="140">
        <v>0</v>
      </c>
      <c r="F47" s="140">
        <v>0</v>
      </c>
      <c r="G47" s="140">
        <v>0</v>
      </c>
      <c r="H47" s="140">
        <v>0</v>
      </c>
      <c r="I47" s="140">
        <v>0</v>
      </c>
      <c r="J47" s="140">
        <v>0</v>
      </c>
      <c r="K47" s="140"/>
      <c r="L47" s="140"/>
      <c r="M47" s="140"/>
      <c r="N47" s="140"/>
      <c r="O47" s="140"/>
      <c r="P47" s="140"/>
      <c r="Q47" s="140"/>
      <c r="R47" s="140"/>
      <c r="S47" s="161"/>
    </row>
    <row r="48" spans="1:19" ht="13.5">
      <c r="A48" s="165" t="s">
        <v>201</v>
      </c>
      <c r="B48" s="140">
        <v>3545</v>
      </c>
      <c r="C48" s="140">
        <v>1600.426</v>
      </c>
      <c r="D48" s="140">
        <v>45503.95</v>
      </c>
      <c r="E48" s="140">
        <v>260.0570000000001</v>
      </c>
      <c r="F48" s="140">
        <v>439.71225999999916</v>
      </c>
      <c r="G48" s="140">
        <v>-2928.9416890299995</v>
      </c>
      <c r="H48" s="140">
        <v>61538.664166890005</v>
      </c>
      <c r="I48" s="140">
        <v>76687.06371355</v>
      </c>
      <c r="J48" s="140">
        <v>31913.4798439</v>
      </c>
      <c r="K48" s="140"/>
      <c r="L48" s="140"/>
      <c r="M48" s="140"/>
      <c r="N48" s="140"/>
      <c r="O48" s="140"/>
      <c r="P48" s="140"/>
      <c r="Q48" s="140"/>
      <c r="R48" s="140"/>
      <c r="S48" s="161"/>
    </row>
    <row r="49" spans="1:19" s="136" customFormat="1" ht="13.5">
      <c r="A49" s="139" t="s">
        <v>205</v>
      </c>
      <c r="B49" s="140">
        <v>0</v>
      </c>
      <c r="C49" s="140">
        <v>0</v>
      </c>
      <c r="D49" s="140">
        <v>0</v>
      </c>
      <c r="E49" s="140">
        <v>0</v>
      </c>
      <c r="F49" s="140">
        <v>0</v>
      </c>
      <c r="G49" s="140">
        <v>0</v>
      </c>
      <c r="H49" s="140">
        <v>0</v>
      </c>
      <c r="I49" s="140">
        <v>0</v>
      </c>
      <c r="J49" s="140">
        <v>0</v>
      </c>
      <c r="K49" s="140"/>
      <c r="L49" s="140"/>
      <c r="M49" s="140"/>
      <c r="N49" s="140"/>
      <c r="O49" s="140"/>
      <c r="P49" s="140"/>
      <c r="Q49" s="140"/>
      <c r="R49" s="140"/>
      <c r="S49" s="139"/>
    </row>
    <row r="50" spans="1:19" ht="13.5">
      <c r="A50" s="139" t="s">
        <v>206</v>
      </c>
      <c r="B50" s="140">
        <v>3545</v>
      </c>
      <c r="C50" s="140">
        <v>1600.426</v>
      </c>
      <c r="D50" s="140">
        <v>45503.95</v>
      </c>
      <c r="E50" s="140">
        <v>260.0570000000001</v>
      </c>
      <c r="F50" s="140">
        <v>439.71225999999916</v>
      </c>
      <c r="G50" s="140">
        <v>-2928.9416890299995</v>
      </c>
      <c r="H50" s="140">
        <v>61538.664166890005</v>
      </c>
      <c r="I50" s="140">
        <v>76687.06371355</v>
      </c>
      <c r="J50" s="140">
        <v>31913.4798439</v>
      </c>
      <c r="K50" s="140"/>
      <c r="L50" s="140"/>
      <c r="M50" s="140"/>
      <c r="N50" s="140"/>
      <c r="O50" s="140"/>
      <c r="P50" s="140"/>
      <c r="Q50" s="140"/>
      <c r="R50" s="140"/>
      <c r="S50" s="139"/>
    </row>
    <row r="51" spans="1:20" s="145" customFormat="1" ht="13.5">
      <c r="A51" s="143" t="s">
        <v>192</v>
      </c>
      <c r="B51" s="144">
        <v>-0.3789999999989959</v>
      </c>
      <c r="C51" s="144">
        <v>0.05800000000090222</v>
      </c>
      <c r="D51" s="144">
        <v>0.004324000004089612</v>
      </c>
      <c r="E51" s="144">
        <v>0.2419589999949494</v>
      </c>
      <c r="F51" s="144">
        <v>0.11925999998675252</v>
      </c>
      <c r="G51" s="144">
        <v>0.4382210700005089</v>
      </c>
      <c r="H51" s="144">
        <v>-0.2688341100083562</v>
      </c>
      <c r="I51" s="144">
        <v>-0.028470450000895653</v>
      </c>
      <c r="J51" s="144">
        <v>0.13182690000621733</v>
      </c>
      <c r="K51" s="162"/>
      <c r="L51" s="162"/>
      <c r="M51" s="162"/>
      <c r="N51" s="162"/>
      <c r="O51" s="162"/>
      <c r="P51" s="162"/>
      <c r="Q51" s="162"/>
      <c r="R51" s="162"/>
      <c r="S51" s="163"/>
      <c r="T51" s="163"/>
    </row>
    <row r="52" spans="1:16" ht="13.5">
      <c r="A52" s="146"/>
      <c r="B52" s="147"/>
      <c r="C52" s="147"/>
      <c r="D52" s="147"/>
      <c r="E52" s="147"/>
      <c r="F52" s="147"/>
      <c r="G52" s="147"/>
      <c r="H52" s="147"/>
      <c r="I52" s="147"/>
      <c r="J52" s="147"/>
      <c r="K52" s="147"/>
      <c r="L52" s="147"/>
      <c r="M52" s="147"/>
      <c r="N52" s="147"/>
      <c r="O52" s="147"/>
      <c r="P52" s="147"/>
    </row>
  </sheetData>
  <sheetProtection/>
  <printOptions/>
  <pageMargins left="0.16" right="0.2" top="0.22" bottom="0.43" header="0.13" footer="0.11"/>
  <pageSetup fitToHeight="1" fitToWidth="1" horizontalDpi="1200" verticalDpi="12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W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6" sqref="L16"/>
    </sheetView>
  </sheetViews>
  <sheetFormatPr defaultColWidth="9.140625" defaultRowHeight="12.75"/>
  <cols>
    <col min="1" max="1" width="53.140625" style="127" bestFit="1"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9" width="9.7109375" style="148" customWidth="1"/>
    <col min="20" max="20" width="19.28125" style="127" bestFit="1" customWidth="1"/>
    <col min="21" max="21" width="11.00390625" style="127" bestFit="1" customWidth="1"/>
    <col min="22" max="16384" width="9.140625" style="127" customWidth="1"/>
  </cols>
  <sheetData>
    <row r="1" spans="1:19" ht="15">
      <c r="A1" s="154" t="s">
        <v>223</v>
      </c>
      <c r="B1" s="155"/>
      <c r="C1" s="155"/>
      <c r="D1" s="155"/>
      <c r="E1" s="155"/>
      <c r="F1" s="155"/>
      <c r="G1" s="155"/>
      <c r="H1" s="155"/>
      <c r="I1" s="155"/>
      <c r="J1" s="155"/>
      <c r="K1" s="155"/>
      <c r="L1" s="155"/>
      <c r="M1" s="155"/>
      <c r="N1" s="155"/>
      <c r="O1" s="155"/>
      <c r="P1" s="155"/>
      <c r="Q1" s="155"/>
      <c r="R1" s="127"/>
      <c r="S1" s="127"/>
    </row>
    <row r="2" spans="1:19" ht="13.5">
      <c r="A2" s="128" t="s">
        <v>247</v>
      </c>
      <c r="B2" s="128"/>
      <c r="C2" s="128"/>
      <c r="D2" s="128"/>
      <c r="E2" s="128"/>
      <c r="F2" s="128"/>
      <c r="G2" s="128"/>
      <c r="H2" s="128"/>
      <c r="I2" s="128"/>
      <c r="J2" s="128"/>
      <c r="K2" s="128"/>
      <c r="L2" s="128"/>
      <c r="M2" s="128"/>
      <c r="N2" s="128"/>
      <c r="O2" s="128"/>
      <c r="P2" s="128"/>
      <c r="Q2" s="128"/>
      <c r="R2" s="128"/>
      <c r="S2" s="128"/>
    </row>
    <row r="3" spans="1:19" ht="13.5">
      <c r="A3" s="129"/>
      <c r="B3" s="129"/>
      <c r="C3" s="129"/>
      <c r="D3" s="129"/>
      <c r="E3" s="129"/>
      <c r="F3" s="129"/>
      <c r="G3" s="129"/>
      <c r="H3" s="129"/>
      <c r="I3" s="166"/>
      <c r="J3" s="129"/>
      <c r="K3" s="129"/>
      <c r="L3" s="129"/>
      <c r="M3" s="129"/>
      <c r="N3" s="129"/>
      <c r="O3" s="129"/>
      <c r="P3" s="129"/>
      <c r="Q3" s="129"/>
      <c r="R3" s="129"/>
      <c r="S3" s="129"/>
    </row>
    <row r="4" spans="1:19"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c r="S4" s="156"/>
    </row>
    <row r="5" spans="1:23" ht="13.5">
      <c r="A5" s="133" t="s">
        <v>232</v>
      </c>
      <c r="B5" s="134">
        <v>-311</v>
      </c>
      <c r="C5" s="134">
        <v>-227</v>
      </c>
      <c r="D5" s="134">
        <v>-118.241</v>
      </c>
      <c r="E5" s="134">
        <v>2460.7647956850997</v>
      </c>
      <c r="F5" s="134">
        <v>-2633.6372454394104</v>
      </c>
      <c r="G5" s="134">
        <v>-8902.31038872681</v>
      </c>
      <c r="H5" s="134">
        <v>5033.747639959283</v>
      </c>
      <c r="I5" s="134">
        <v>5271.686684884883</v>
      </c>
      <c r="J5" s="134">
        <v>12557.69826862381</v>
      </c>
      <c r="K5" s="158"/>
      <c r="L5" s="134"/>
      <c r="M5" s="134"/>
      <c r="N5" s="134"/>
      <c r="O5" s="134"/>
      <c r="P5" s="134"/>
      <c r="Q5" s="134"/>
      <c r="R5" s="134"/>
      <c r="S5" s="134"/>
      <c r="T5" s="157"/>
      <c r="U5" s="157"/>
      <c r="V5" s="158"/>
      <c r="W5" s="158"/>
    </row>
    <row r="6" spans="1:20" ht="13.5">
      <c r="A6" s="164" t="s">
        <v>180</v>
      </c>
      <c r="B6" s="126">
        <v>-21</v>
      </c>
      <c r="C6" s="126">
        <v>-91</v>
      </c>
      <c r="D6" s="126">
        <v>86.016</v>
      </c>
      <c r="E6" s="126">
        <v>2695.0895850026</v>
      </c>
      <c r="F6" s="126">
        <v>694.6794958305899</v>
      </c>
      <c r="G6" s="126">
        <v>-8050.07967098681</v>
      </c>
      <c r="H6" s="126">
        <v>6125.148918771783</v>
      </c>
      <c r="I6" s="126">
        <v>6809.147429640461</v>
      </c>
      <c r="J6" s="126">
        <v>13227.943489322653</v>
      </c>
      <c r="K6" s="158"/>
      <c r="L6" s="126"/>
      <c r="M6" s="126"/>
      <c r="N6" s="126"/>
      <c r="O6" s="126"/>
      <c r="P6" s="126"/>
      <c r="Q6" s="126"/>
      <c r="R6" s="126"/>
      <c r="S6" s="126"/>
      <c r="T6" s="136"/>
    </row>
    <row r="7" spans="1:19" ht="13.5">
      <c r="A7" s="164" t="s">
        <v>181</v>
      </c>
      <c r="B7" s="126">
        <v>50</v>
      </c>
      <c r="C7" s="126">
        <v>55</v>
      </c>
      <c r="D7" s="126">
        <v>100.724</v>
      </c>
      <c r="E7" s="126">
        <v>264.21549600000003</v>
      </c>
      <c r="F7" s="126">
        <v>357.94483</v>
      </c>
      <c r="G7" s="126">
        <v>210.88453734</v>
      </c>
      <c r="H7" s="126">
        <v>247.809835</v>
      </c>
      <c r="I7" s="126">
        <v>-168.43401699999998</v>
      </c>
      <c r="J7" s="126">
        <v>352.1211455</v>
      </c>
      <c r="K7" s="158"/>
      <c r="L7" s="126"/>
      <c r="M7" s="126"/>
      <c r="N7" s="126"/>
      <c r="O7" s="126"/>
      <c r="P7" s="126"/>
      <c r="Q7" s="126"/>
      <c r="R7" s="126"/>
      <c r="S7" s="126"/>
    </row>
    <row r="8" spans="1:19" ht="13.5">
      <c r="A8" s="164" t="s">
        <v>231</v>
      </c>
      <c r="B8" s="126">
        <v>-71</v>
      </c>
      <c r="C8" s="126">
        <v>-146</v>
      </c>
      <c r="D8" s="126">
        <v>-14.707999999999998</v>
      </c>
      <c r="E8" s="126">
        <v>2430.8740890026</v>
      </c>
      <c r="F8" s="126">
        <v>336.73466583058985</v>
      </c>
      <c r="G8" s="126">
        <v>-8260.96420832681</v>
      </c>
      <c r="H8" s="126">
        <v>5877.339083771783</v>
      </c>
      <c r="I8" s="126">
        <v>6977.581446640461</v>
      </c>
      <c r="J8" s="126">
        <v>12875.822343822654</v>
      </c>
      <c r="K8" s="158"/>
      <c r="L8" s="126"/>
      <c r="M8" s="126"/>
      <c r="N8" s="126"/>
      <c r="O8" s="126"/>
      <c r="P8" s="126"/>
      <c r="Q8" s="126"/>
      <c r="R8" s="126"/>
      <c r="S8" s="126"/>
    </row>
    <row r="9" spans="1:20" ht="13.5">
      <c r="A9" s="164" t="s">
        <v>234</v>
      </c>
      <c r="B9" s="126">
        <v>0</v>
      </c>
      <c r="C9" s="126">
        <v>0</v>
      </c>
      <c r="D9" s="126">
        <v>0</v>
      </c>
      <c r="E9" s="126">
        <v>0</v>
      </c>
      <c r="F9" s="126">
        <v>0</v>
      </c>
      <c r="G9" s="126">
        <v>0</v>
      </c>
      <c r="H9" s="126">
        <v>0</v>
      </c>
      <c r="I9" s="126">
        <v>0</v>
      </c>
      <c r="J9" s="126">
        <v>0</v>
      </c>
      <c r="K9" s="158"/>
      <c r="L9" s="126"/>
      <c r="M9" s="126"/>
      <c r="N9" s="126"/>
      <c r="O9" s="126"/>
      <c r="P9" s="126"/>
      <c r="Q9" s="126"/>
      <c r="R9" s="126"/>
      <c r="S9" s="126"/>
      <c r="T9" s="136"/>
    </row>
    <row r="10" spans="1:20" ht="13.5">
      <c r="A10" s="164" t="s">
        <v>182</v>
      </c>
      <c r="B10" s="126">
        <v>0</v>
      </c>
      <c r="C10" s="126">
        <v>0</v>
      </c>
      <c r="D10" s="126">
        <v>0</v>
      </c>
      <c r="E10" s="126">
        <v>0</v>
      </c>
      <c r="F10" s="126">
        <v>0</v>
      </c>
      <c r="G10" s="126">
        <v>0</v>
      </c>
      <c r="H10" s="126">
        <v>0</v>
      </c>
      <c r="I10" s="126">
        <v>0</v>
      </c>
      <c r="J10" s="126">
        <v>0</v>
      </c>
      <c r="K10" s="158"/>
      <c r="L10" s="126"/>
      <c r="M10" s="126"/>
      <c r="N10" s="126"/>
      <c r="O10" s="126"/>
      <c r="P10" s="126"/>
      <c r="Q10" s="126"/>
      <c r="R10" s="126"/>
      <c r="S10" s="126"/>
      <c r="T10" s="159"/>
    </row>
    <row r="11" spans="1:23" ht="13.5">
      <c r="A11" s="136" t="s">
        <v>183</v>
      </c>
      <c r="B11" s="134">
        <v>290</v>
      </c>
      <c r="C11" s="134">
        <v>136</v>
      </c>
      <c r="D11" s="134">
        <v>204.257</v>
      </c>
      <c r="E11" s="134">
        <v>234.3247893175001</v>
      </c>
      <c r="F11" s="134">
        <v>3328.3167412700004</v>
      </c>
      <c r="G11" s="134">
        <v>852.2307177399999</v>
      </c>
      <c r="H11" s="134">
        <v>1091.4012788125</v>
      </c>
      <c r="I11" s="134">
        <v>1537.4607447555782</v>
      </c>
      <c r="J11" s="134">
        <v>670.245220698844</v>
      </c>
      <c r="K11" s="158"/>
      <c r="L11" s="134"/>
      <c r="M11" s="134"/>
      <c r="N11" s="134"/>
      <c r="O11" s="134"/>
      <c r="P11" s="134"/>
      <c r="Q11" s="134"/>
      <c r="R11" s="134"/>
      <c r="S11" s="134"/>
      <c r="T11" s="157"/>
      <c r="U11" s="157"/>
      <c r="V11" s="158"/>
      <c r="W11" s="158"/>
    </row>
    <row r="12" spans="1:20" ht="13.5">
      <c r="A12" s="164" t="s">
        <v>184</v>
      </c>
      <c r="B12" s="126">
        <v>282</v>
      </c>
      <c r="C12" s="126">
        <v>124</v>
      </c>
      <c r="D12" s="126">
        <v>196.257</v>
      </c>
      <c r="E12" s="126">
        <v>208.6898493175001</v>
      </c>
      <c r="F12" s="126">
        <v>582.9370672700001</v>
      </c>
      <c r="G12" s="126">
        <v>556.4627487399999</v>
      </c>
      <c r="H12" s="126">
        <v>797.8272788125001</v>
      </c>
      <c r="I12" s="126">
        <v>1626.678751755578</v>
      </c>
      <c r="J12" s="126">
        <v>628.259220698844</v>
      </c>
      <c r="K12" s="158"/>
      <c r="L12" s="126"/>
      <c r="M12" s="126"/>
      <c r="N12" s="126"/>
      <c r="O12" s="126"/>
      <c r="P12" s="126"/>
      <c r="Q12" s="126"/>
      <c r="R12" s="126"/>
      <c r="S12" s="126"/>
      <c r="T12" s="148"/>
    </row>
    <row r="13" spans="1:20" ht="13.5">
      <c r="A13" s="164" t="s">
        <v>185</v>
      </c>
      <c r="B13" s="126">
        <v>8</v>
      </c>
      <c r="C13" s="126">
        <v>12</v>
      </c>
      <c r="D13" s="126">
        <v>8</v>
      </c>
      <c r="E13" s="126">
        <v>25.63494</v>
      </c>
      <c r="F13" s="126">
        <v>2745.3796740000003</v>
      </c>
      <c r="G13" s="126">
        <v>295.767969</v>
      </c>
      <c r="H13" s="126">
        <v>293.574</v>
      </c>
      <c r="I13" s="126">
        <v>-89.21800700000001</v>
      </c>
      <c r="J13" s="126">
        <v>41.986</v>
      </c>
      <c r="K13" s="158"/>
      <c r="L13" s="126"/>
      <c r="M13" s="126"/>
      <c r="N13" s="126"/>
      <c r="O13" s="126"/>
      <c r="P13" s="126"/>
      <c r="Q13" s="126"/>
      <c r="R13" s="126"/>
      <c r="S13" s="126"/>
      <c r="T13" s="148"/>
    </row>
    <row r="14" spans="1:23" s="136" customFormat="1" ht="13.5">
      <c r="A14" s="137" t="s">
        <v>207</v>
      </c>
      <c r="B14" s="134">
        <v>-310.6970000000001</v>
      </c>
      <c r="C14" s="134">
        <v>-227.18200000000434</v>
      </c>
      <c r="D14" s="134">
        <v>-118.29624999998</v>
      </c>
      <c r="E14" s="134">
        <v>2461.016494304842</v>
      </c>
      <c r="F14" s="134">
        <v>-2633.665773646453</v>
      </c>
      <c r="G14" s="134">
        <v>-8902.686460383422</v>
      </c>
      <c r="H14" s="134">
        <v>5033.819157086735</v>
      </c>
      <c r="I14" s="134">
        <v>5271.435981385046</v>
      </c>
      <c r="J14" s="134">
        <v>12557.698268623812</v>
      </c>
      <c r="K14" s="158"/>
      <c r="L14" s="134"/>
      <c r="M14" s="134"/>
      <c r="N14" s="134"/>
      <c r="O14" s="134"/>
      <c r="P14" s="134"/>
      <c r="Q14" s="134"/>
      <c r="R14" s="134"/>
      <c r="S14" s="134"/>
      <c r="T14" s="160"/>
      <c r="U14" s="160"/>
      <c r="V14" s="157"/>
      <c r="W14" s="157"/>
    </row>
    <row r="15" spans="1:23" ht="13.5">
      <c r="A15" s="137" t="s">
        <v>209</v>
      </c>
      <c r="B15" s="138">
        <v>30925.286</v>
      </c>
      <c r="C15" s="138">
        <v>-26775.772000000004</v>
      </c>
      <c r="D15" s="138">
        <v>-7273.504</v>
      </c>
      <c r="E15" s="138">
        <v>17984.040169351396</v>
      </c>
      <c r="F15" s="138">
        <v>11601.76903717966</v>
      </c>
      <c r="G15" s="138">
        <v>392.81824758368384</v>
      </c>
      <c r="H15" s="138">
        <v>9759.5963610409</v>
      </c>
      <c r="I15" s="138">
        <v>76327.49800793821</v>
      </c>
      <c r="J15" s="138">
        <v>-48705.90924549996</v>
      </c>
      <c r="K15" s="158"/>
      <c r="L15" s="138"/>
      <c r="M15" s="138"/>
      <c r="N15" s="138"/>
      <c r="O15" s="138"/>
      <c r="P15" s="138"/>
      <c r="Q15" s="138"/>
      <c r="R15" s="138"/>
      <c r="S15" s="138"/>
      <c r="T15" s="160"/>
      <c r="U15" s="160"/>
      <c r="V15" s="158"/>
      <c r="W15" s="158"/>
    </row>
    <row r="16" spans="1:20" s="136" customFormat="1" ht="13.5">
      <c r="A16" s="165" t="s">
        <v>186</v>
      </c>
      <c r="B16" s="140">
        <v>0</v>
      </c>
      <c r="C16" s="140">
        <v>0</v>
      </c>
      <c r="D16" s="140">
        <v>0</v>
      </c>
      <c r="E16" s="140">
        <v>0</v>
      </c>
      <c r="F16" s="140">
        <v>0</v>
      </c>
      <c r="G16" s="140">
        <v>0</v>
      </c>
      <c r="H16" s="140">
        <v>0</v>
      </c>
      <c r="I16" s="140">
        <v>0</v>
      </c>
      <c r="J16" s="140">
        <v>0</v>
      </c>
      <c r="K16" s="158"/>
      <c r="L16" s="140"/>
      <c r="M16" s="140"/>
      <c r="N16" s="140"/>
      <c r="O16" s="140"/>
      <c r="P16" s="140"/>
      <c r="Q16" s="140"/>
      <c r="R16" s="140"/>
      <c r="S16" s="140"/>
      <c r="T16" s="161"/>
    </row>
    <row r="17" spans="1:20" s="136" customFormat="1" ht="13.5">
      <c r="A17" s="165" t="s">
        <v>187</v>
      </c>
      <c r="B17" s="141">
        <v>31447.286</v>
      </c>
      <c r="C17" s="141">
        <v>-28742.406000000003</v>
      </c>
      <c r="D17" s="141">
        <v>-6887.083</v>
      </c>
      <c r="E17" s="141">
        <v>10576.415461551385</v>
      </c>
      <c r="F17" s="141">
        <v>-5504.283949855142</v>
      </c>
      <c r="G17" s="141">
        <v>-7415.969515301312</v>
      </c>
      <c r="H17" s="141">
        <v>11380.48714806412</v>
      </c>
      <c r="I17" s="141">
        <v>75541.4282246006</v>
      </c>
      <c r="J17" s="141">
        <v>-51473.9871941357</v>
      </c>
      <c r="K17" s="158"/>
      <c r="L17" s="141"/>
      <c r="M17" s="141"/>
      <c r="N17" s="141"/>
      <c r="O17" s="141"/>
      <c r="P17" s="141"/>
      <c r="Q17" s="141"/>
      <c r="R17" s="141"/>
      <c r="S17" s="141"/>
      <c r="T17" s="161"/>
    </row>
    <row r="18" spans="1:20" s="136" customFormat="1" ht="13.5">
      <c r="A18" s="139" t="s">
        <v>193</v>
      </c>
      <c r="B18" s="140">
        <v>388</v>
      </c>
      <c r="C18" s="140">
        <v>513</v>
      </c>
      <c r="D18" s="140">
        <v>446.568</v>
      </c>
      <c r="E18" s="140">
        <v>1178.6105439499988</v>
      </c>
      <c r="F18" s="140">
        <v>-1966.9805684260334</v>
      </c>
      <c r="G18" s="140">
        <v>6636.513825338688</v>
      </c>
      <c r="H18" s="140">
        <v>3569.0621520641193</v>
      </c>
      <c r="I18" s="140">
        <v>-372.7347753993996</v>
      </c>
      <c r="J18" s="140">
        <v>6871.241920864314</v>
      </c>
      <c r="K18" s="158"/>
      <c r="L18" s="140"/>
      <c r="M18" s="140"/>
      <c r="N18" s="140"/>
      <c r="O18" s="140"/>
      <c r="P18" s="140"/>
      <c r="Q18" s="140"/>
      <c r="R18" s="140"/>
      <c r="S18" s="140"/>
      <c r="T18" s="139"/>
    </row>
    <row r="19" spans="1:20" s="136" customFormat="1" ht="13.5">
      <c r="A19" s="139" t="s">
        <v>194</v>
      </c>
      <c r="B19" s="140">
        <v>12654.077</v>
      </c>
      <c r="C19" s="140">
        <v>-4923.936</v>
      </c>
      <c r="D19" s="140">
        <v>-7662.652</v>
      </c>
      <c r="E19" s="140">
        <v>7739.571603601388</v>
      </c>
      <c r="F19" s="140">
        <v>-7472.381395679109</v>
      </c>
      <c r="G19" s="140">
        <v>-10308.295592389999</v>
      </c>
      <c r="H19" s="140">
        <v>2795.117</v>
      </c>
      <c r="I19" s="140">
        <v>76842.432</v>
      </c>
      <c r="J19" s="140">
        <v>-53223.15900000001</v>
      </c>
      <c r="K19" s="158"/>
      <c r="L19" s="140"/>
      <c r="M19" s="140"/>
      <c r="N19" s="140"/>
      <c r="O19" s="140"/>
      <c r="P19" s="140"/>
      <c r="Q19" s="140"/>
      <c r="R19" s="140"/>
      <c r="S19" s="140"/>
      <c r="T19" s="139"/>
    </row>
    <row r="20" spans="1:20" s="136" customFormat="1" ht="13.5">
      <c r="A20" s="139" t="s">
        <v>195</v>
      </c>
      <c r="B20" s="140">
        <v>18405.209</v>
      </c>
      <c r="C20" s="140">
        <v>-24331.47</v>
      </c>
      <c r="D20" s="140">
        <v>329.001</v>
      </c>
      <c r="E20" s="140">
        <v>1658.2333139999998</v>
      </c>
      <c r="F20" s="140">
        <v>3935.0780142500003</v>
      </c>
      <c r="G20" s="140">
        <v>-3744.1877482500004</v>
      </c>
      <c r="H20" s="140">
        <v>5016.3079960000005</v>
      </c>
      <c r="I20" s="140">
        <v>-928.2690000000005</v>
      </c>
      <c r="J20" s="140">
        <v>-5122.0701149999995</v>
      </c>
      <c r="K20" s="158"/>
      <c r="L20" s="140"/>
      <c r="M20" s="140"/>
      <c r="N20" s="140"/>
      <c r="O20" s="140"/>
      <c r="P20" s="140"/>
      <c r="Q20" s="140"/>
      <c r="R20" s="140"/>
      <c r="S20" s="140"/>
      <c r="T20" s="139"/>
    </row>
    <row r="21" spans="1:20" s="136" customFormat="1" ht="13.5">
      <c r="A21" s="165" t="s">
        <v>233</v>
      </c>
      <c r="B21" s="140">
        <v>-26</v>
      </c>
      <c r="C21" s="140">
        <v>-130</v>
      </c>
      <c r="D21" s="140">
        <v>95.05200000000002</v>
      </c>
      <c r="E21" s="140">
        <v>-319.344061</v>
      </c>
      <c r="F21" s="140">
        <v>2879.218766</v>
      </c>
      <c r="G21" s="140">
        <v>-797.5719349999999</v>
      </c>
      <c r="H21" s="140">
        <v>-657.8425</v>
      </c>
      <c r="I21" s="140">
        <v>-55.561271999999946</v>
      </c>
      <c r="J21" s="140">
        <v>1931.888288</v>
      </c>
      <c r="K21" s="158"/>
      <c r="L21" s="140"/>
      <c r="M21" s="140"/>
      <c r="N21" s="140"/>
      <c r="O21" s="140"/>
      <c r="P21" s="140"/>
      <c r="Q21" s="140"/>
      <c r="R21" s="140"/>
      <c r="S21" s="140"/>
      <c r="T21" s="161"/>
    </row>
    <row r="22" spans="1:20" ht="13.5">
      <c r="A22" s="139" t="s">
        <v>196</v>
      </c>
      <c r="B22" s="140">
        <v>-163</v>
      </c>
      <c r="C22" s="140">
        <v>-36</v>
      </c>
      <c r="D22" s="140">
        <v>42.08200000000001</v>
      </c>
      <c r="E22" s="140">
        <v>-300.95300000000003</v>
      </c>
      <c r="F22" s="140">
        <v>2850.865</v>
      </c>
      <c r="G22" s="140">
        <v>-1077.118</v>
      </c>
      <c r="H22" s="140">
        <v>-272.88699999999994</v>
      </c>
      <c r="I22" s="140">
        <v>-51.42400000000001</v>
      </c>
      <c r="J22" s="140">
        <v>374.39199999999994</v>
      </c>
      <c r="K22" s="158"/>
      <c r="L22" s="140"/>
      <c r="M22" s="140"/>
      <c r="N22" s="140"/>
      <c r="O22" s="140"/>
      <c r="P22" s="140"/>
      <c r="Q22" s="140"/>
      <c r="R22" s="140"/>
      <c r="S22" s="140"/>
      <c r="T22" s="139"/>
    </row>
    <row r="23" spans="1:20" ht="13.5">
      <c r="A23" s="139" t="s">
        <v>197</v>
      </c>
      <c r="B23" s="140">
        <v>137</v>
      </c>
      <c r="C23" s="140">
        <v>-94</v>
      </c>
      <c r="D23" s="140">
        <v>52.97000000000001</v>
      </c>
      <c r="E23" s="140">
        <v>-18.391060999999997</v>
      </c>
      <c r="F23" s="140">
        <v>28.353765999999993</v>
      </c>
      <c r="G23" s="140">
        <v>279.546065</v>
      </c>
      <c r="H23" s="140">
        <v>-384.95550000000003</v>
      </c>
      <c r="I23" s="140">
        <v>-4.137271999999937</v>
      </c>
      <c r="J23" s="140">
        <v>1557.496288</v>
      </c>
      <c r="K23" s="158"/>
      <c r="L23" s="140"/>
      <c r="M23" s="140"/>
      <c r="N23" s="140"/>
      <c r="O23" s="140"/>
      <c r="P23" s="140"/>
      <c r="Q23" s="140"/>
      <c r="R23" s="140"/>
      <c r="S23" s="140"/>
      <c r="T23" s="139"/>
    </row>
    <row r="24" spans="1:20" ht="13.5">
      <c r="A24" s="165" t="s">
        <v>188</v>
      </c>
      <c r="B24" s="140">
        <v>7</v>
      </c>
      <c r="C24" s="140">
        <v>1790</v>
      </c>
      <c r="D24" s="140">
        <v>104.91900000000001</v>
      </c>
      <c r="E24" s="140">
        <v>255.228156</v>
      </c>
      <c r="F24" s="140">
        <v>-35.372175</v>
      </c>
      <c r="G24" s="140">
        <v>843.7267250000002</v>
      </c>
      <c r="H24" s="140">
        <v>-235.764352</v>
      </c>
      <c r="I24" s="140">
        <v>-42.12213800000001</v>
      </c>
      <c r="J24" s="140">
        <v>233.72784700000003</v>
      </c>
      <c r="K24" s="158"/>
      <c r="L24" s="140"/>
      <c r="M24" s="140"/>
      <c r="N24" s="140"/>
      <c r="O24" s="140"/>
      <c r="P24" s="140"/>
      <c r="Q24" s="140"/>
      <c r="R24" s="140"/>
      <c r="S24" s="140"/>
      <c r="T24" s="161"/>
    </row>
    <row r="25" spans="1:20" s="136" customFormat="1" ht="13.5">
      <c r="A25" s="139" t="s">
        <v>196</v>
      </c>
      <c r="B25" s="140">
        <v>9</v>
      </c>
      <c r="C25" s="140">
        <v>1822</v>
      </c>
      <c r="D25" s="140">
        <v>104.30300000000001</v>
      </c>
      <c r="E25" s="140">
        <v>256.85743</v>
      </c>
      <c r="F25" s="140">
        <v>-254.734394</v>
      </c>
      <c r="G25" s="140">
        <v>-40.845330000000004</v>
      </c>
      <c r="H25" s="140">
        <v>167.491006</v>
      </c>
      <c r="I25" s="140">
        <v>-118.047476</v>
      </c>
      <c r="J25" s="140">
        <v>22.98738</v>
      </c>
      <c r="K25" s="158"/>
      <c r="L25" s="140"/>
      <c r="M25" s="140"/>
      <c r="N25" s="140"/>
      <c r="O25" s="140"/>
      <c r="P25" s="140"/>
      <c r="Q25" s="140"/>
      <c r="R25" s="140"/>
      <c r="S25" s="140"/>
      <c r="T25" s="139"/>
    </row>
    <row r="26" spans="1:20" ht="13.5">
      <c r="A26" s="139" t="s">
        <v>197</v>
      </c>
      <c r="B26" s="140">
        <v>-2</v>
      </c>
      <c r="C26" s="140">
        <v>-32</v>
      </c>
      <c r="D26" s="140">
        <v>0.616</v>
      </c>
      <c r="E26" s="140">
        <v>-1.6292739999999992</v>
      </c>
      <c r="F26" s="140">
        <v>219.362219</v>
      </c>
      <c r="G26" s="140">
        <v>884.5720550000002</v>
      </c>
      <c r="H26" s="140">
        <v>-403.255358</v>
      </c>
      <c r="I26" s="140">
        <v>75.925338</v>
      </c>
      <c r="J26" s="140">
        <v>210.74046700000002</v>
      </c>
      <c r="K26" s="158"/>
      <c r="L26" s="140"/>
      <c r="M26" s="140"/>
      <c r="N26" s="140"/>
      <c r="O26" s="140"/>
      <c r="P26" s="140"/>
      <c r="Q26" s="140"/>
      <c r="R26" s="140"/>
      <c r="S26" s="140"/>
      <c r="T26" s="139"/>
    </row>
    <row r="27" spans="1:20" ht="13.5">
      <c r="A27" s="165" t="s">
        <v>250</v>
      </c>
      <c r="B27" s="140">
        <v>0</v>
      </c>
      <c r="C27" s="140">
        <v>0</v>
      </c>
      <c r="D27" s="140">
        <v>-414.391</v>
      </c>
      <c r="E27" s="140">
        <v>5506.696999999999</v>
      </c>
      <c r="F27" s="140">
        <v>-2313.844</v>
      </c>
      <c r="G27" s="140">
        <v>-426.7000000000001</v>
      </c>
      <c r="H27" s="140">
        <v>-3976.5789999999997</v>
      </c>
      <c r="I27" s="140">
        <v>2365.875</v>
      </c>
      <c r="J27" s="140">
        <v>-485.86199999999997</v>
      </c>
      <c r="K27" s="158"/>
      <c r="L27" s="140"/>
      <c r="M27" s="140"/>
      <c r="N27" s="140"/>
      <c r="O27" s="140"/>
      <c r="P27" s="140"/>
      <c r="Q27" s="140"/>
      <c r="R27" s="140"/>
      <c r="S27" s="140"/>
      <c r="T27" s="161"/>
    </row>
    <row r="28" spans="1:20" ht="13.5">
      <c r="A28" s="165" t="s">
        <v>253</v>
      </c>
      <c r="B28" s="140">
        <v>0</v>
      </c>
      <c r="C28" s="153">
        <v>0</v>
      </c>
      <c r="D28" s="140">
        <v>0</v>
      </c>
      <c r="E28" s="140">
        <v>0</v>
      </c>
      <c r="F28" s="140">
        <v>-0.403</v>
      </c>
      <c r="G28" s="140">
        <v>0</v>
      </c>
      <c r="H28" s="140">
        <v>0</v>
      </c>
      <c r="I28" s="140">
        <v>0</v>
      </c>
      <c r="J28" s="140">
        <v>0</v>
      </c>
      <c r="K28" s="158"/>
      <c r="L28" s="140"/>
      <c r="M28" s="140"/>
      <c r="N28" s="140"/>
      <c r="O28" s="140"/>
      <c r="P28" s="140"/>
      <c r="Q28" s="140"/>
      <c r="R28" s="140"/>
      <c r="S28" s="140"/>
      <c r="T28" s="161"/>
    </row>
    <row r="29" spans="1:20" s="136" customFormat="1" ht="13.5">
      <c r="A29" s="165" t="s">
        <v>251</v>
      </c>
      <c r="B29" s="140">
        <v>0</v>
      </c>
      <c r="C29" s="140">
        <v>-77</v>
      </c>
      <c r="D29" s="140">
        <v>0</v>
      </c>
      <c r="E29" s="140">
        <v>38.762</v>
      </c>
      <c r="F29" s="140">
        <v>0</v>
      </c>
      <c r="G29" s="140">
        <v>0</v>
      </c>
      <c r="H29" s="140">
        <v>0</v>
      </c>
      <c r="I29" s="140">
        <v>0</v>
      </c>
      <c r="J29" s="140">
        <v>0</v>
      </c>
      <c r="K29" s="158"/>
      <c r="L29" s="140"/>
      <c r="M29" s="140"/>
      <c r="N29" s="140"/>
      <c r="O29" s="140"/>
      <c r="P29" s="140"/>
      <c r="Q29" s="140"/>
      <c r="R29" s="140"/>
      <c r="S29" s="140"/>
      <c r="T29" s="161"/>
    </row>
    <row r="30" spans="1:20" s="136" customFormat="1" ht="13.5">
      <c r="A30" s="165" t="s">
        <v>200</v>
      </c>
      <c r="B30" s="140">
        <v>-503</v>
      </c>
      <c r="C30" s="140">
        <v>384</v>
      </c>
      <c r="D30" s="140">
        <v>-172.00099999999998</v>
      </c>
      <c r="E30" s="140">
        <v>1926.281612800012</v>
      </c>
      <c r="F30" s="140">
        <v>16576.4533960348</v>
      </c>
      <c r="G30" s="140">
        <v>8189.332972884996</v>
      </c>
      <c r="H30" s="140">
        <v>3249.2950649767813</v>
      </c>
      <c r="I30" s="140">
        <v>-1482.1218066623776</v>
      </c>
      <c r="J30" s="140">
        <v>1088.3238136357354</v>
      </c>
      <c r="K30" s="158"/>
      <c r="L30" s="140"/>
      <c r="M30" s="140"/>
      <c r="N30" s="140"/>
      <c r="O30" s="140"/>
      <c r="P30" s="140"/>
      <c r="Q30" s="140"/>
      <c r="R30" s="140"/>
      <c r="S30" s="140"/>
      <c r="T30" s="161"/>
    </row>
    <row r="31" spans="1:20" ht="13.5">
      <c r="A31" s="139" t="s">
        <v>198</v>
      </c>
      <c r="B31" s="140">
        <v>0</v>
      </c>
      <c r="C31" s="140">
        <v>0</v>
      </c>
      <c r="D31" s="140">
        <v>0</v>
      </c>
      <c r="E31" s="140">
        <v>0</v>
      </c>
      <c r="F31" s="140">
        <v>0</v>
      </c>
      <c r="G31" s="140">
        <v>0</v>
      </c>
      <c r="H31" s="140">
        <v>0</v>
      </c>
      <c r="I31" s="140">
        <v>0</v>
      </c>
      <c r="J31" s="140">
        <v>0</v>
      </c>
      <c r="K31" s="158"/>
      <c r="L31" s="140"/>
      <c r="M31" s="140"/>
      <c r="N31" s="140"/>
      <c r="O31" s="140"/>
      <c r="P31" s="140"/>
      <c r="Q31" s="140"/>
      <c r="R31" s="140"/>
      <c r="S31" s="140"/>
      <c r="T31" s="139"/>
    </row>
    <row r="32" spans="1:20" ht="13.5">
      <c r="A32" s="139" t="s">
        <v>199</v>
      </c>
      <c r="B32" s="140">
        <v>-503</v>
      </c>
      <c r="C32" s="140">
        <v>384</v>
      </c>
      <c r="D32" s="140">
        <v>-172.00099999999998</v>
      </c>
      <c r="E32" s="140">
        <v>1926.281612800012</v>
      </c>
      <c r="F32" s="140">
        <v>16576.4533960348</v>
      </c>
      <c r="G32" s="140">
        <v>8189.332972884996</v>
      </c>
      <c r="H32" s="140">
        <v>3249.2950649767813</v>
      </c>
      <c r="I32" s="140">
        <v>-1482.1218066623776</v>
      </c>
      <c r="J32" s="140">
        <v>1088.3238136357354</v>
      </c>
      <c r="K32" s="158"/>
      <c r="L32" s="140"/>
      <c r="M32" s="140"/>
      <c r="N32" s="140"/>
      <c r="O32" s="140"/>
      <c r="P32" s="140"/>
      <c r="Q32" s="140"/>
      <c r="R32" s="140"/>
      <c r="S32" s="140"/>
      <c r="T32" s="139"/>
    </row>
    <row r="33" spans="1:23" ht="13.5">
      <c r="A33" s="137" t="s">
        <v>210</v>
      </c>
      <c r="B33" s="138">
        <v>31235.983</v>
      </c>
      <c r="C33" s="138">
        <v>-26548.59</v>
      </c>
      <c r="D33" s="138">
        <v>-7154.774375000002</v>
      </c>
      <c r="E33" s="138">
        <v>15523.023675046554</v>
      </c>
      <c r="F33" s="138">
        <v>14235.434810826113</v>
      </c>
      <c r="G33" s="138">
        <v>9295.504707967106</v>
      </c>
      <c r="H33" s="138">
        <v>4725.777203954165</v>
      </c>
      <c r="I33" s="138">
        <v>71056.06202655316</v>
      </c>
      <c r="J33" s="138">
        <v>-61263.607514123774</v>
      </c>
      <c r="K33" s="158"/>
      <c r="L33" s="138"/>
      <c r="M33" s="138"/>
      <c r="N33" s="138"/>
      <c r="O33" s="138"/>
      <c r="P33" s="138"/>
      <c r="Q33" s="138"/>
      <c r="R33" s="138"/>
      <c r="S33" s="138"/>
      <c r="T33" s="160"/>
      <c r="U33" s="160"/>
      <c r="V33" s="158"/>
      <c r="W33" s="158"/>
    </row>
    <row r="34" spans="1:20" ht="13.5">
      <c r="A34" s="165" t="s">
        <v>186</v>
      </c>
      <c r="B34" s="140">
        <v>0</v>
      </c>
      <c r="C34" s="140">
        <v>0</v>
      </c>
      <c r="D34" s="140">
        <v>0</v>
      </c>
      <c r="E34" s="140">
        <v>0</v>
      </c>
      <c r="F34" s="140">
        <v>0</v>
      </c>
      <c r="G34" s="140">
        <v>0</v>
      </c>
      <c r="H34" s="140">
        <v>0</v>
      </c>
      <c r="I34" s="140">
        <v>0</v>
      </c>
      <c r="J34" s="140">
        <v>0</v>
      </c>
      <c r="K34" s="158"/>
      <c r="L34" s="140"/>
      <c r="M34" s="140"/>
      <c r="N34" s="140"/>
      <c r="O34" s="140"/>
      <c r="P34" s="140"/>
      <c r="Q34" s="140"/>
      <c r="R34" s="140"/>
      <c r="S34" s="140"/>
      <c r="T34" s="161"/>
    </row>
    <row r="35" spans="1:20" ht="13.5">
      <c r="A35" s="165" t="s">
        <v>187</v>
      </c>
      <c r="B35" s="140">
        <v>-2</v>
      </c>
      <c r="C35" s="140">
        <v>-3</v>
      </c>
      <c r="D35" s="140">
        <v>697.7289999999999</v>
      </c>
      <c r="E35" s="140">
        <v>2980.9249999999997</v>
      </c>
      <c r="F35" s="140">
        <v>1407.561</v>
      </c>
      <c r="G35" s="140">
        <v>-16.769</v>
      </c>
      <c r="H35" s="140">
        <v>0</v>
      </c>
      <c r="I35" s="140">
        <v>0</v>
      </c>
      <c r="J35" s="140">
        <v>7783.937</v>
      </c>
      <c r="K35" s="158"/>
      <c r="L35" s="140"/>
      <c r="M35" s="140"/>
      <c r="N35" s="140"/>
      <c r="O35" s="140"/>
      <c r="P35" s="140"/>
      <c r="Q35" s="140"/>
      <c r="R35" s="140"/>
      <c r="S35" s="140"/>
      <c r="T35" s="161"/>
    </row>
    <row r="36" spans="1:20" ht="13.5">
      <c r="A36" s="139" t="s">
        <v>193</v>
      </c>
      <c r="B36" s="140">
        <v>0</v>
      </c>
      <c r="C36" s="140">
        <v>0</v>
      </c>
      <c r="D36" s="140">
        <v>0</v>
      </c>
      <c r="E36" s="140">
        <v>0</v>
      </c>
      <c r="F36" s="140">
        <v>0</v>
      </c>
      <c r="G36" s="140">
        <v>0</v>
      </c>
      <c r="H36" s="140">
        <v>0</v>
      </c>
      <c r="I36" s="140">
        <v>0</v>
      </c>
      <c r="J36" s="140">
        <v>0</v>
      </c>
      <c r="K36" s="158"/>
      <c r="L36" s="140"/>
      <c r="M36" s="140"/>
      <c r="N36" s="140"/>
      <c r="O36" s="140"/>
      <c r="P36" s="140"/>
      <c r="Q36" s="140"/>
      <c r="R36" s="140"/>
      <c r="S36" s="140"/>
      <c r="T36" s="139"/>
    </row>
    <row r="37" spans="1:20" ht="13.5">
      <c r="A37" s="139" t="s">
        <v>194</v>
      </c>
      <c r="B37" s="140">
        <v>0</v>
      </c>
      <c r="C37" s="140">
        <v>0</v>
      </c>
      <c r="D37" s="140">
        <v>0</v>
      </c>
      <c r="E37" s="140">
        <v>0</v>
      </c>
      <c r="F37" s="140">
        <v>0</v>
      </c>
      <c r="G37" s="140">
        <v>0</v>
      </c>
      <c r="H37" s="140">
        <v>0</v>
      </c>
      <c r="I37" s="140">
        <v>0</v>
      </c>
      <c r="J37" s="140">
        <v>0</v>
      </c>
      <c r="K37" s="158"/>
      <c r="L37" s="140"/>
      <c r="M37" s="140"/>
      <c r="N37" s="140"/>
      <c r="O37" s="140"/>
      <c r="P37" s="140"/>
      <c r="Q37" s="140"/>
      <c r="R37" s="140"/>
      <c r="S37" s="140"/>
      <c r="T37" s="139"/>
    </row>
    <row r="38" spans="1:20" ht="13.5">
      <c r="A38" s="139" t="s">
        <v>195</v>
      </c>
      <c r="B38" s="140">
        <v>-2</v>
      </c>
      <c r="C38" s="140">
        <v>-3</v>
      </c>
      <c r="D38" s="140">
        <v>697.7289999999999</v>
      </c>
      <c r="E38" s="140">
        <v>2980.9249999999997</v>
      </c>
      <c r="F38" s="140">
        <v>1407.561</v>
      </c>
      <c r="G38" s="140">
        <v>-16.769</v>
      </c>
      <c r="H38" s="140">
        <v>0</v>
      </c>
      <c r="I38" s="140">
        <v>0</v>
      </c>
      <c r="J38" s="140">
        <v>7783.937</v>
      </c>
      <c r="K38" s="158"/>
      <c r="L38" s="140"/>
      <c r="M38" s="140"/>
      <c r="N38" s="140"/>
      <c r="O38" s="140"/>
      <c r="P38" s="140"/>
      <c r="Q38" s="140"/>
      <c r="R38" s="140"/>
      <c r="S38" s="140"/>
      <c r="T38" s="139"/>
    </row>
    <row r="39" spans="1:20" ht="13.5">
      <c r="A39" s="165" t="s">
        <v>233</v>
      </c>
      <c r="B39" s="140">
        <v>0</v>
      </c>
      <c r="C39" s="140">
        <v>-517</v>
      </c>
      <c r="D39" s="140">
        <v>1919.3666249999999</v>
      </c>
      <c r="E39" s="140">
        <v>203.62900000000002</v>
      </c>
      <c r="F39" s="140">
        <v>399.394</v>
      </c>
      <c r="G39" s="140">
        <v>0</v>
      </c>
      <c r="H39" s="140">
        <v>0</v>
      </c>
      <c r="I39" s="140">
        <v>0</v>
      </c>
      <c r="J39" s="140">
        <v>0</v>
      </c>
      <c r="K39" s="158"/>
      <c r="L39" s="140"/>
      <c r="M39" s="140"/>
      <c r="N39" s="140"/>
      <c r="O39" s="140"/>
      <c r="P39" s="140"/>
      <c r="Q39" s="140"/>
      <c r="R39" s="140"/>
      <c r="S39" s="140"/>
      <c r="T39" s="161"/>
    </row>
    <row r="40" spans="1:20" ht="13.5">
      <c r="A40" s="139" t="s">
        <v>196</v>
      </c>
      <c r="B40" s="140">
        <v>0</v>
      </c>
      <c r="C40" s="140">
        <v>-517</v>
      </c>
      <c r="D40" s="140">
        <v>439.256625</v>
      </c>
      <c r="E40" s="140">
        <v>-176.01</v>
      </c>
      <c r="F40" s="140">
        <v>-386.543</v>
      </c>
      <c r="G40" s="140">
        <v>0</v>
      </c>
      <c r="H40" s="140">
        <v>0</v>
      </c>
      <c r="I40" s="140">
        <v>0</v>
      </c>
      <c r="J40" s="140">
        <v>0</v>
      </c>
      <c r="K40" s="158"/>
      <c r="L40" s="140"/>
      <c r="M40" s="140"/>
      <c r="N40" s="140"/>
      <c r="O40" s="140"/>
      <c r="P40" s="140"/>
      <c r="Q40" s="140"/>
      <c r="R40" s="140"/>
      <c r="S40" s="140"/>
      <c r="T40" s="139"/>
    </row>
    <row r="41" spans="1:20" ht="13.5">
      <c r="A41" s="139" t="s">
        <v>197</v>
      </c>
      <c r="B41" s="140">
        <v>0</v>
      </c>
      <c r="C41" s="140">
        <v>0</v>
      </c>
      <c r="D41" s="140">
        <v>1480.11</v>
      </c>
      <c r="E41" s="140">
        <v>379.639</v>
      </c>
      <c r="F41" s="140">
        <v>785.937</v>
      </c>
      <c r="G41" s="140">
        <v>0</v>
      </c>
      <c r="H41" s="140">
        <v>0</v>
      </c>
      <c r="I41" s="140">
        <v>0</v>
      </c>
      <c r="J41" s="140">
        <v>0</v>
      </c>
      <c r="K41" s="158"/>
      <c r="L41" s="140"/>
      <c r="M41" s="140"/>
      <c r="N41" s="140"/>
      <c r="O41" s="140"/>
      <c r="P41" s="140"/>
      <c r="Q41" s="140"/>
      <c r="R41" s="140"/>
      <c r="S41" s="140"/>
      <c r="T41" s="139"/>
    </row>
    <row r="42" spans="1:20" ht="13.5">
      <c r="A42" s="165" t="s">
        <v>188</v>
      </c>
      <c r="B42" s="140">
        <v>896.9830000000002</v>
      </c>
      <c r="C42" s="140">
        <v>-1051.5900000000001</v>
      </c>
      <c r="D42" s="140">
        <v>-11527.802000000001</v>
      </c>
      <c r="E42" s="140">
        <v>-7071.728999999999</v>
      </c>
      <c r="F42" s="140">
        <v>9383.435000000001</v>
      </c>
      <c r="G42" s="140">
        <v>174.87950544999913</v>
      </c>
      <c r="H42" s="140">
        <v>3863.2879999999986</v>
      </c>
      <c r="I42" s="140">
        <v>-4112.627</v>
      </c>
      <c r="J42" s="140">
        <v>6092.260000000001</v>
      </c>
      <c r="K42" s="158"/>
      <c r="L42" s="140"/>
      <c r="M42" s="140"/>
      <c r="N42" s="140"/>
      <c r="O42" s="140"/>
      <c r="P42" s="140"/>
      <c r="Q42" s="140"/>
      <c r="R42" s="140"/>
      <c r="S42" s="140"/>
      <c r="T42" s="161"/>
    </row>
    <row r="43" spans="1:20" ht="13.5">
      <c r="A43" s="139" t="s">
        <v>196</v>
      </c>
      <c r="B43" s="140">
        <v>-233.663</v>
      </c>
      <c r="C43" s="140">
        <v>-1052.7649999999999</v>
      </c>
      <c r="D43" s="140">
        <v>-11648.625000000002</v>
      </c>
      <c r="E43" s="140">
        <v>-7794.244</v>
      </c>
      <c r="F43" s="140">
        <v>7185.734</v>
      </c>
      <c r="G43" s="140">
        <v>402.7995054499991</v>
      </c>
      <c r="H43" s="140">
        <v>-4543.835000000001</v>
      </c>
      <c r="I43" s="140">
        <v>3230.1730000000002</v>
      </c>
      <c r="J43" s="140">
        <v>6514.187000000001</v>
      </c>
      <c r="K43" s="158"/>
      <c r="L43" s="140"/>
      <c r="M43" s="140"/>
      <c r="N43" s="140"/>
      <c r="O43" s="140"/>
      <c r="P43" s="140"/>
      <c r="Q43" s="140"/>
      <c r="R43" s="140"/>
      <c r="S43" s="140"/>
      <c r="T43" s="139"/>
    </row>
    <row r="44" spans="1:20" ht="13.5">
      <c r="A44" s="139" t="s">
        <v>197</v>
      </c>
      <c r="B44" s="140">
        <v>1130.6460000000002</v>
      </c>
      <c r="C44" s="140">
        <v>1.1749999999997556</v>
      </c>
      <c r="D44" s="140">
        <v>120.823</v>
      </c>
      <c r="E44" s="140">
        <v>722.515</v>
      </c>
      <c r="F44" s="140">
        <v>2197.701</v>
      </c>
      <c r="G44" s="140">
        <v>-227.92</v>
      </c>
      <c r="H44" s="140">
        <v>8407.123</v>
      </c>
      <c r="I44" s="140">
        <v>-7342.8</v>
      </c>
      <c r="J44" s="140">
        <v>-421.927</v>
      </c>
      <c r="K44" s="158"/>
      <c r="L44" s="140"/>
      <c r="M44" s="140"/>
      <c r="N44" s="140"/>
      <c r="O44" s="140"/>
      <c r="P44" s="140"/>
      <c r="Q44" s="140"/>
      <c r="R44" s="140"/>
      <c r="S44" s="140"/>
      <c r="T44" s="139"/>
    </row>
    <row r="45" spans="1:20" ht="13.5">
      <c r="A45" s="165" t="s">
        <v>252</v>
      </c>
      <c r="B45" s="140">
        <v>194</v>
      </c>
      <c r="C45" s="140">
        <v>1050</v>
      </c>
      <c r="D45" s="140">
        <v>920.3119999999999</v>
      </c>
      <c r="E45" s="140">
        <v>1375.3619999999999</v>
      </c>
      <c r="F45" s="140">
        <v>1023.7529999999996</v>
      </c>
      <c r="G45" s="140">
        <v>8244.953172</v>
      </c>
      <c r="H45" s="140">
        <v>5999.72165</v>
      </c>
      <c r="I45" s="140">
        <v>4213.738594202198</v>
      </c>
      <c r="J45" s="140">
        <v>2075.5134305287015</v>
      </c>
      <c r="K45" s="158"/>
      <c r="L45" s="140"/>
      <c r="M45" s="140"/>
      <c r="N45" s="140"/>
      <c r="O45" s="140"/>
      <c r="P45" s="140"/>
      <c r="Q45" s="140"/>
      <c r="R45" s="140"/>
      <c r="S45" s="140"/>
      <c r="T45" s="161"/>
    </row>
    <row r="46" spans="1:20" ht="13.5">
      <c r="A46" s="165" t="s">
        <v>253</v>
      </c>
      <c r="B46" s="140">
        <v>0</v>
      </c>
      <c r="C46" s="140">
        <v>0</v>
      </c>
      <c r="D46" s="140">
        <v>0</v>
      </c>
      <c r="E46" s="140">
        <v>0</v>
      </c>
      <c r="F46" s="140">
        <v>0</v>
      </c>
      <c r="G46" s="140">
        <v>0</v>
      </c>
      <c r="H46" s="140">
        <v>0</v>
      </c>
      <c r="I46" s="140">
        <v>0</v>
      </c>
      <c r="J46" s="140">
        <v>0</v>
      </c>
      <c r="K46" s="158"/>
      <c r="L46" s="140"/>
      <c r="M46" s="140"/>
      <c r="N46" s="140"/>
      <c r="O46" s="140"/>
      <c r="P46" s="140"/>
      <c r="Q46" s="140"/>
      <c r="R46" s="140"/>
      <c r="S46" s="140"/>
      <c r="T46" s="161"/>
    </row>
    <row r="47" spans="1:20" s="136" customFormat="1" ht="13.5">
      <c r="A47" s="165" t="s">
        <v>251</v>
      </c>
      <c r="B47" s="140">
        <v>0</v>
      </c>
      <c r="C47" s="140">
        <v>0</v>
      </c>
      <c r="D47" s="140">
        <v>0</v>
      </c>
      <c r="E47" s="140">
        <v>0</v>
      </c>
      <c r="F47" s="140">
        <v>0</v>
      </c>
      <c r="G47" s="140">
        <v>0</v>
      </c>
      <c r="H47" s="140">
        <v>0</v>
      </c>
      <c r="I47" s="140">
        <v>0</v>
      </c>
      <c r="J47" s="140">
        <v>0</v>
      </c>
      <c r="K47" s="158"/>
      <c r="L47" s="140"/>
      <c r="M47" s="140"/>
      <c r="N47" s="140"/>
      <c r="O47" s="140"/>
      <c r="P47" s="140"/>
      <c r="Q47" s="140"/>
      <c r="R47" s="140"/>
      <c r="S47" s="140"/>
      <c r="T47" s="161"/>
    </row>
    <row r="48" spans="1:20" ht="13.5">
      <c r="A48" s="165" t="s">
        <v>201</v>
      </c>
      <c r="B48" s="140">
        <v>30147</v>
      </c>
      <c r="C48" s="140">
        <v>-26027</v>
      </c>
      <c r="D48" s="140">
        <v>835.62</v>
      </c>
      <c r="E48" s="140">
        <v>18034.836675046554</v>
      </c>
      <c r="F48" s="140">
        <v>2021.2918108261122</v>
      </c>
      <c r="G48" s="140">
        <v>892.4410305171068</v>
      </c>
      <c r="H48" s="140">
        <v>-5137.232446045835</v>
      </c>
      <c r="I48" s="140">
        <v>70954.95043235096</v>
      </c>
      <c r="J48" s="140">
        <v>-77215.31794465247</v>
      </c>
      <c r="K48" s="158"/>
      <c r="L48" s="140"/>
      <c r="M48" s="140"/>
      <c r="N48" s="140"/>
      <c r="O48" s="140"/>
      <c r="P48" s="140"/>
      <c r="Q48" s="140"/>
      <c r="R48" s="140"/>
      <c r="S48" s="140"/>
      <c r="T48" s="161"/>
    </row>
    <row r="49" spans="1:20" s="136" customFormat="1" ht="13.5">
      <c r="A49" s="139" t="s">
        <v>205</v>
      </c>
      <c r="B49" s="140">
        <v>0</v>
      </c>
      <c r="C49" s="140">
        <v>0</v>
      </c>
      <c r="D49" s="140">
        <v>0</v>
      </c>
      <c r="E49" s="140">
        <v>0</v>
      </c>
      <c r="F49" s="140">
        <v>0</v>
      </c>
      <c r="G49" s="140">
        <v>0</v>
      </c>
      <c r="H49" s="140">
        <v>0</v>
      </c>
      <c r="I49" s="140">
        <v>0</v>
      </c>
      <c r="J49" s="140">
        <v>0</v>
      </c>
      <c r="K49" s="158"/>
      <c r="L49" s="140"/>
      <c r="M49" s="140"/>
      <c r="N49" s="140"/>
      <c r="O49" s="140"/>
      <c r="P49" s="140"/>
      <c r="Q49" s="140"/>
      <c r="R49" s="140"/>
      <c r="S49" s="140"/>
      <c r="T49" s="139"/>
    </row>
    <row r="50" spans="1:20" ht="13.5">
      <c r="A50" s="139" t="s">
        <v>206</v>
      </c>
      <c r="B50" s="140">
        <v>30147</v>
      </c>
      <c r="C50" s="140">
        <v>-26027</v>
      </c>
      <c r="D50" s="140">
        <v>835.62</v>
      </c>
      <c r="E50" s="140">
        <v>18034.836675046554</v>
      </c>
      <c r="F50" s="140">
        <v>2021.2918108261122</v>
      </c>
      <c r="G50" s="140">
        <v>892.4410305171068</v>
      </c>
      <c r="H50" s="140">
        <v>-5137.232446045835</v>
      </c>
      <c r="I50" s="140">
        <v>70954.95043235096</v>
      </c>
      <c r="J50" s="140">
        <v>-77215.31794465247</v>
      </c>
      <c r="K50" s="158"/>
      <c r="L50" s="140"/>
      <c r="M50" s="140"/>
      <c r="N50" s="140"/>
      <c r="O50" s="140"/>
      <c r="P50" s="140"/>
      <c r="Q50" s="140"/>
      <c r="R50" s="140"/>
      <c r="S50" s="140"/>
      <c r="T50" s="139"/>
    </row>
    <row r="51" spans="1:21" s="145" customFormat="1" ht="13.5">
      <c r="A51" s="143" t="s">
        <v>192</v>
      </c>
      <c r="B51" s="144">
        <v>-0.3029999999998836</v>
      </c>
      <c r="C51" s="144">
        <v>0.18200000000433647</v>
      </c>
      <c r="D51" s="144">
        <v>0.48862499999812314</v>
      </c>
      <c r="E51" s="144">
        <v>-0.2516986197424558</v>
      </c>
      <c r="F51" s="144">
        <v>0.028528207042654685</v>
      </c>
      <c r="G51" s="144">
        <v>0.37607165661211184</v>
      </c>
      <c r="H51" s="144">
        <v>-0.07151712745144323</v>
      </c>
      <c r="I51" s="144">
        <v>0.25070349983707274</v>
      </c>
      <c r="J51" s="144">
        <v>0</v>
      </c>
      <c r="K51" s="158"/>
      <c r="L51" s="162"/>
      <c r="M51" s="162"/>
      <c r="N51" s="162"/>
      <c r="O51" s="162"/>
      <c r="P51" s="162"/>
      <c r="Q51" s="162"/>
      <c r="R51" s="162"/>
      <c r="S51" s="162"/>
      <c r="T51" s="163"/>
      <c r="U51" s="163"/>
    </row>
    <row r="52" spans="1:17" ht="13.5">
      <c r="A52" s="146"/>
      <c r="B52" s="147"/>
      <c r="C52" s="147"/>
      <c r="D52" s="147"/>
      <c r="E52" s="147"/>
      <c r="F52" s="147"/>
      <c r="G52" s="147"/>
      <c r="H52" s="147"/>
      <c r="I52" s="147"/>
      <c r="J52" s="147"/>
      <c r="K52" s="134"/>
      <c r="L52" s="147"/>
      <c r="M52" s="147"/>
      <c r="N52" s="147"/>
      <c r="O52" s="147"/>
      <c r="P52" s="147"/>
      <c r="Q52" s="147"/>
    </row>
  </sheetData>
  <sheetProtection/>
  <printOptions/>
  <pageMargins left="0.7" right="0.7" top="0.31" bottom="0.45" header="0.3" footer="0.3"/>
  <pageSetup fitToHeight="1" fitToWidth="1" horizontalDpi="1200" verticalDpi="1200" orientation="portrait" scale="66" r:id="rId1"/>
</worksheet>
</file>

<file path=xl/worksheets/sheet7.xml><?xml version="1.0" encoding="utf-8"?>
<worksheet xmlns="http://schemas.openxmlformats.org/spreadsheetml/2006/main" xmlns:r="http://schemas.openxmlformats.org/officeDocument/2006/relationships">
  <sheetPr>
    <pageSetUpPr fitToPage="1"/>
  </sheetPr>
  <dimension ref="A1:W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0" sqref="L10"/>
    </sheetView>
  </sheetViews>
  <sheetFormatPr defaultColWidth="9.140625" defaultRowHeight="12.75"/>
  <cols>
    <col min="1" max="1" width="44.5742187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9" width="9.7109375" style="148" customWidth="1"/>
    <col min="20" max="20" width="19.28125" style="127" bestFit="1" customWidth="1"/>
    <col min="21" max="21" width="11.00390625" style="127" bestFit="1" customWidth="1"/>
    <col min="22" max="16384" width="9.140625" style="127" customWidth="1"/>
  </cols>
  <sheetData>
    <row r="1" spans="1:19" ht="15">
      <c r="A1" s="154" t="s">
        <v>224</v>
      </c>
      <c r="B1" s="155"/>
      <c r="C1" s="155"/>
      <c r="D1" s="155"/>
      <c r="E1" s="155"/>
      <c r="F1" s="155"/>
      <c r="G1" s="155"/>
      <c r="H1" s="155"/>
      <c r="I1" s="155"/>
      <c r="J1" s="155"/>
      <c r="K1" s="155"/>
      <c r="L1" s="155"/>
      <c r="M1" s="155"/>
      <c r="N1" s="155"/>
      <c r="O1" s="155"/>
      <c r="P1" s="155"/>
      <c r="Q1" s="155"/>
      <c r="R1" s="127"/>
      <c r="S1" s="127"/>
    </row>
    <row r="2" spans="1:19" ht="13.5">
      <c r="A2" s="128" t="s">
        <v>247</v>
      </c>
      <c r="B2" s="128"/>
      <c r="C2" s="128"/>
      <c r="D2" s="128"/>
      <c r="E2" s="128"/>
      <c r="F2" s="128"/>
      <c r="G2" s="128"/>
      <c r="H2" s="128"/>
      <c r="I2" s="128"/>
      <c r="J2" s="128"/>
      <c r="K2" s="128"/>
      <c r="L2" s="128"/>
      <c r="M2" s="128"/>
      <c r="N2" s="128"/>
      <c r="O2" s="128"/>
      <c r="P2" s="128"/>
      <c r="Q2" s="128"/>
      <c r="R2" s="128"/>
      <c r="S2" s="128"/>
    </row>
    <row r="3" spans="1:19" ht="13.5">
      <c r="A3" s="129"/>
      <c r="B3" s="129"/>
      <c r="C3" s="129"/>
      <c r="D3" s="129"/>
      <c r="E3" s="129"/>
      <c r="F3" s="129"/>
      <c r="G3" s="129"/>
      <c r="H3" s="129"/>
      <c r="I3" s="129"/>
      <c r="J3" s="129"/>
      <c r="K3" s="129"/>
      <c r="L3" s="129"/>
      <c r="M3" s="129"/>
      <c r="N3" s="129"/>
      <c r="O3" s="129"/>
      <c r="P3" s="129"/>
      <c r="Q3" s="129"/>
      <c r="R3" s="129"/>
      <c r="S3" s="129"/>
    </row>
    <row r="4" spans="1:19"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c r="S4" s="156"/>
    </row>
    <row r="5" spans="1:23" ht="13.5">
      <c r="A5" s="133" t="s">
        <v>232</v>
      </c>
      <c r="B5" s="134">
        <v>3592</v>
      </c>
      <c r="C5" s="134">
        <v>-3980</v>
      </c>
      <c r="D5" s="134">
        <v>5628.705999999999</v>
      </c>
      <c r="E5" s="134">
        <v>5363.285</v>
      </c>
      <c r="F5" s="134">
        <v>-5125.223</v>
      </c>
      <c r="G5" s="134">
        <v>5018.67</v>
      </c>
      <c r="H5" s="134">
        <v>-991.55</v>
      </c>
      <c r="I5" s="134">
        <v>9391.734</v>
      </c>
      <c r="J5" s="134">
        <v>34553.367</v>
      </c>
      <c r="K5" s="158"/>
      <c r="L5" s="134"/>
      <c r="M5" s="134"/>
      <c r="N5" s="134"/>
      <c r="O5" s="134"/>
      <c r="P5" s="134"/>
      <c r="Q5" s="134"/>
      <c r="R5" s="134"/>
      <c r="S5" s="134"/>
      <c r="T5" s="157"/>
      <c r="U5" s="157"/>
      <c r="V5" s="158"/>
      <c r="W5" s="158"/>
    </row>
    <row r="6" spans="1:20" ht="13.5">
      <c r="A6" s="164" t="s">
        <v>180</v>
      </c>
      <c r="B6" s="126">
        <v>3592</v>
      </c>
      <c r="C6" s="126">
        <v>-3980</v>
      </c>
      <c r="D6" s="126">
        <v>5628.705999999999</v>
      </c>
      <c r="E6" s="126">
        <v>5363.285</v>
      </c>
      <c r="F6" s="126">
        <v>-5125.223</v>
      </c>
      <c r="G6" s="126">
        <v>5018.67</v>
      </c>
      <c r="H6" s="126">
        <v>-991.55</v>
      </c>
      <c r="I6" s="126">
        <v>9391.734</v>
      </c>
      <c r="J6" s="126">
        <v>34553.367</v>
      </c>
      <c r="K6" s="158"/>
      <c r="L6" s="134"/>
      <c r="M6" s="126"/>
      <c r="N6" s="126"/>
      <c r="O6" s="126"/>
      <c r="P6" s="126"/>
      <c r="Q6" s="126"/>
      <c r="R6" s="126"/>
      <c r="S6" s="126"/>
      <c r="T6" s="136"/>
    </row>
    <row r="7" spans="1:19" ht="13.5">
      <c r="A7" s="164" t="s">
        <v>181</v>
      </c>
      <c r="B7" s="126">
        <v>0</v>
      </c>
      <c r="C7" s="126">
        <v>0</v>
      </c>
      <c r="D7" s="126">
        <v>0</v>
      </c>
      <c r="E7" s="126">
        <v>0</v>
      </c>
      <c r="F7" s="126">
        <v>0</v>
      </c>
      <c r="G7" s="126">
        <v>0</v>
      </c>
      <c r="H7" s="126">
        <v>0</v>
      </c>
      <c r="I7" s="126">
        <v>0</v>
      </c>
      <c r="J7" s="126">
        <v>0</v>
      </c>
      <c r="K7" s="158"/>
      <c r="L7" s="134"/>
      <c r="M7" s="126"/>
      <c r="N7" s="126"/>
      <c r="O7" s="126"/>
      <c r="P7" s="126"/>
      <c r="Q7" s="126"/>
      <c r="R7" s="126"/>
      <c r="S7" s="126"/>
    </row>
    <row r="8" spans="1:19" ht="13.5">
      <c r="A8" s="164" t="s">
        <v>231</v>
      </c>
      <c r="B8" s="126">
        <v>3592</v>
      </c>
      <c r="C8" s="126">
        <v>-3980</v>
      </c>
      <c r="D8" s="126">
        <v>5628.705999999999</v>
      </c>
      <c r="E8" s="126">
        <v>5363.285</v>
      </c>
      <c r="F8" s="126">
        <v>-5125.223</v>
      </c>
      <c r="G8" s="126">
        <v>5018.67</v>
      </c>
      <c r="H8" s="126">
        <v>-991.55</v>
      </c>
      <c r="I8" s="126">
        <v>9391.734</v>
      </c>
      <c r="J8" s="126">
        <v>34553.367</v>
      </c>
      <c r="K8" s="158"/>
      <c r="L8" s="134"/>
      <c r="M8" s="126"/>
      <c r="N8" s="126"/>
      <c r="O8" s="126"/>
      <c r="P8" s="126"/>
      <c r="Q8" s="126"/>
      <c r="R8" s="126"/>
      <c r="S8" s="126"/>
    </row>
    <row r="9" spans="1:20" ht="13.5">
      <c r="A9" s="164" t="s">
        <v>234</v>
      </c>
      <c r="B9" s="126">
        <v>0</v>
      </c>
      <c r="C9" s="126">
        <v>0</v>
      </c>
      <c r="D9" s="126">
        <v>0</v>
      </c>
      <c r="E9" s="126">
        <v>0</v>
      </c>
      <c r="F9" s="126">
        <v>0</v>
      </c>
      <c r="G9" s="126">
        <v>0</v>
      </c>
      <c r="H9" s="126">
        <v>0</v>
      </c>
      <c r="I9" s="126">
        <v>0</v>
      </c>
      <c r="J9" s="126">
        <v>0</v>
      </c>
      <c r="K9" s="158"/>
      <c r="L9" s="134"/>
      <c r="M9" s="126"/>
      <c r="N9" s="126"/>
      <c r="O9" s="126"/>
      <c r="P9" s="126"/>
      <c r="Q9" s="126"/>
      <c r="R9" s="126"/>
      <c r="S9" s="126"/>
      <c r="T9" s="136"/>
    </row>
    <row r="10" spans="1:20" ht="13.5">
      <c r="A10" s="164" t="s">
        <v>182</v>
      </c>
      <c r="B10" s="126">
        <v>0</v>
      </c>
      <c r="C10" s="126">
        <v>0</v>
      </c>
      <c r="D10" s="126">
        <v>0</v>
      </c>
      <c r="E10" s="126">
        <v>0</v>
      </c>
      <c r="F10" s="126">
        <v>0</v>
      </c>
      <c r="G10" s="126">
        <v>0</v>
      </c>
      <c r="H10" s="126">
        <v>0</v>
      </c>
      <c r="I10" s="126">
        <v>0</v>
      </c>
      <c r="J10" s="126">
        <v>0</v>
      </c>
      <c r="K10" s="158"/>
      <c r="L10" s="134"/>
      <c r="M10" s="126"/>
      <c r="N10" s="126"/>
      <c r="O10" s="126"/>
      <c r="P10" s="126"/>
      <c r="Q10" s="126"/>
      <c r="R10" s="126"/>
      <c r="S10" s="126"/>
      <c r="T10" s="159"/>
    </row>
    <row r="11" spans="1:23" ht="13.5">
      <c r="A11" s="136" t="s">
        <v>183</v>
      </c>
      <c r="B11" s="134">
        <v>0</v>
      </c>
      <c r="C11" s="134">
        <v>0</v>
      </c>
      <c r="D11" s="134">
        <v>0</v>
      </c>
      <c r="E11" s="134">
        <v>0</v>
      </c>
      <c r="F11" s="134">
        <v>0</v>
      </c>
      <c r="G11" s="134">
        <v>0</v>
      </c>
      <c r="H11" s="134">
        <v>0</v>
      </c>
      <c r="I11" s="134">
        <v>0</v>
      </c>
      <c r="J11" s="134">
        <v>0</v>
      </c>
      <c r="K11" s="158"/>
      <c r="L11" s="134"/>
      <c r="M11" s="134"/>
      <c r="N11" s="134"/>
      <c r="O11" s="134"/>
      <c r="P11" s="134"/>
      <c r="Q11" s="134"/>
      <c r="R11" s="134"/>
      <c r="S11" s="134"/>
      <c r="T11" s="157"/>
      <c r="U11" s="157"/>
      <c r="V11" s="158"/>
      <c r="W11" s="158"/>
    </row>
    <row r="12" spans="1:20" ht="13.5">
      <c r="A12" s="164" t="s">
        <v>184</v>
      </c>
      <c r="B12" s="126">
        <v>0</v>
      </c>
      <c r="C12" s="126">
        <v>0</v>
      </c>
      <c r="D12" s="126">
        <v>0</v>
      </c>
      <c r="E12" s="126">
        <v>0</v>
      </c>
      <c r="F12" s="126">
        <v>0</v>
      </c>
      <c r="G12" s="126">
        <v>0</v>
      </c>
      <c r="H12" s="126">
        <v>0</v>
      </c>
      <c r="I12" s="126">
        <v>0</v>
      </c>
      <c r="J12" s="126">
        <v>0</v>
      </c>
      <c r="K12" s="158"/>
      <c r="L12" s="134"/>
      <c r="M12" s="126"/>
      <c r="N12" s="126"/>
      <c r="O12" s="126"/>
      <c r="P12" s="126"/>
      <c r="Q12" s="126"/>
      <c r="R12" s="126"/>
      <c r="S12" s="126"/>
      <c r="T12" s="148"/>
    </row>
    <row r="13" spans="1:20" ht="13.5">
      <c r="A13" s="164" t="s">
        <v>185</v>
      </c>
      <c r="B13" s="126">
        <v>0</v>
      </c>
      <c r="C13" s="126">
        <v>0</v>
      </c>
      <c r="D13" s="126">
        <v>0</v>
      </c>
      <c r="E13" s="126">
        <v>0</v>
      </c>
      <c r="F13" s="126">
        <v>0</v>
      </c>
      <c r="G13" s="126">
        <v>0</v>
      </c>
      <c r="H13" s="126">
        <v>0</v>
      </c>
      <c r="I13" s="126">
        <v>0</v>
      </c>
      <c r="J13" s="126">
        <v>0</v>
      </c>
      <c r="K13" s="158"/>
      <c r="L13" s="134"/>
      <c r="M13" s="126"/>
      <c r="N13" s="126"/>
      <c r="O13" s="126"/>
      <c r="P13" s="126"/>
      <c r="Q13" s="126"/>
      <c r="R13" s="126"/>
      <c r="S13" s="126"/>
      <c r="T13" s="148"/>
    </row>
    <row r="14" spans="1:23" s="136" customFormat="1" ht="13.5">
      <c r="A14" s="137" t="s">
        <v>207</v>
      </c>
      <c r="B14" s="134">
        <v>3592.147</v>
      </c>
      <c r="C14" s="134">
        <v>-3980.0559999999996</v>
      </c>
      <c r="D14" s="134">
        <v>5628.708999999999</v>
      </c>
      <c r="E14" s="134">
        <v>5363.288999999999</v>
      </c>
      <c r="F14" s="134">
        <v>-5125.131999999998</v>
      </c>
      <c r="G14" s="134">
        <v>5018.669999999991</v>
      </c>
      <c r="H14" s="134">
        <v>-991.5840000000026</v>
      </c>
      <c r="I14" s="134">
        <v>9391.242999999959</v>
      </c>
      <c r="J14" s="134">
        <v>34553.36699999999</v>
      </c>
      <c r="K14" s="158"/>
      <c r="L14" s="134"/>
      <c r="M14" s="134"/>
      <c r="N14" s="134"/>
      <c r="O14" s="134"/>
      <c r="P14" s="134"/>
      <c r="Q14" s="134"/>
      <c r="R14" s="134"/>
      <c r="S14" s="134"/>
      <c r="T14" s="160"/>
      <c r="U14" s="160"/>
      <c r="V14" s="157"/>
      <c r="W14" s="157"/>
    </row>
    <row r="15" spans="1:23" ht="13.5">
      <c r="A15" s="137" t="s">
        <v>209</v>
      </c>
      <c r="B15" s="138">
        <v>601.5889999999999</v>
      </c>
      <c r="C15" s="138">
        <v>4678.2480000000005</v>
      </c>
      <c r="D15" s="138">
        <v>-16904.318000000003</v>
      </c>
      <c r="E15" s="138">
        <v>-4868.59</v>
      </c>
      <c r="F15" s="138">
        <v>16122.640000000003</v>
      </c>
      <c r="G15" s="138">
        <v>61383.509999999995</v>
      </c>
      <c r="H15" s="138">
        <v>5591.113999999998</v>
      </c>
      <c r="I15" s="138">
        <v>370780.321</v>
      </c>
      <c r="J15" s="138">
        <v>85403.074</v>
      </c>
      <c r="K15" s="158"/>
      <c r="L15" s="134"/>
      <c r="M15" s="138"/>
      <c r="N15" s="138"/>
      <c r="O15" s="138"/>
      <c r="P15" s="138"/>
      <c r="Q15" s="138"/>
      <c r="R15" s="138"/>
      <c r="S15" s="138"/>
      <c r="T15" s="160"/>
      <c r="U15" s="160"/>
      <c r="V15" s="158"/>
      <c r="W15" s="158"/>
    </row>
    <row r="16" spans="1:20" s="136" customFormat="1" ht="13.5">
      <c r="A16" s="165" t="s">
        <v>186</v>
      </c>
      <c r="B16" s="140">
        <v>0</v>
      </c>
      <c r="C16" s="140">
        <v>0</v>
      </c>
      <c r="D16" s="140">
        <v>0</v>
      </c>
      <c r="E16" s="140">
        <v>0</v>
      </c>
      <c r="F16" s="140">
        <v>0</v>
      </c>
      <c r="G16" s="140">
        <v>0</v>
      </c>
      <c r="H16" s="140">
        <v>0</v>
      </c>
      <c r="I16" s="140">
        <v>0</v>
      </c>
      <c r="J16" s="140">
        <v>0</v>
      </c>
      <c r="K16" s="158"/>
      <c r="L16" s="134"/>
      <c r="M16" s="140"/>
      <c r="N16" s="140"/>
      <c r="O16" s="140"/>
      <c r="P16" s="140"/>
      <c r="Q16" s="140"/>
      <c r="R16" s="140"/>
      <c r="S16" s="140"/>
      <c r="T16" s="161"/>
    </row>
    <row r="17" spans="1:20" s="136" customFormat="1" ht="13.5">
      <c r="A17" s="165" t="s">
        <v>187</v>
      </c>
      <c r="B17" s="141">
        <v>-836</v>
      </c>
      <c r="C17" s="141">
        <v>14928</v>
      </c>
      <c r="D17" s="141">
        <v>-5621.255</v>
      </c>
      <c r="E17" s="141">
        <v>5380.750999999999</v>
      </c>
      <c r="F17" s="141">
        <v>2294.686</v>
      </c>
      <c r="G17" s="141">
        <v>60442.098</v>
      </c>
      <c r="H17" s="141">
        <v>-2697.4350000000004</v>
      </c>
      <c r="I17" s="141">
        <v>247719.774</v>
      </c>
      <c r="J17" s="141">
        <v>56704.28</v>
      </c>
      <c r="K17" s="158"/>
      <c r="L17" s="134"/>
      <c r="M17" s="141"/>
      <c r="N17" s="141"/>
      <c r="O17" s="141"/>
      <c r="P17" s="141"/>
      <c r="Q17" s="141"/>
      <c r="R17" s="141"/>
      <c r="S17" s="141"/>
      <c r="T17" s="161"/>
    </row>
    <row r="18" spans="1:20" s="136" customFormat="1" ht="13.5">
      <c r="A18" s="139" t="s">
        <v>193</v>
      </c>
      <c r="B18" s="140">
        <v>1</v>
      </c>
      <c r="C18" s="140">
        <v>0</v>
      </c>
      <c r="D18" s="140">
        <v>0</v>
      </c>
      <c r="E18" s="140">
        <v>0.32</v>
      </c>
      <c r="F18" s="140">
        <v>0</v>
      </c>
      <c r="G18" s="140">
        <v>0</v>
      </c>
      <c r="H18" s="140">
        <v>0</v>
      </c>
      <c r="I18" s="140">
        <v>0</v>
      </c>
      <c r="J18" s="140">
        <v>0</v>
      </c>
      <c r="K18" s="158"/>
      <c r="L18" s="134"/>
      <c r="M18" s="140"/>
      <c r="N18" s="140"/>
      <c r="O18" s="140"/>
      <c r="P18" s="140"/>
      <c r="Q18" s="140"/>
      <c r="R18" s="140"/>
      <c r="S18" s="140"/>
      <c r="T18" s="139"/>
    </row>
    <row r="19" spans="1:20" s="136" customFormat="1" ht="13.5">
      <c r="A19" s="139" t="s">
        <v>194</v>
      </c>
      <c r="B19" s="140">
        <v>554</v>
      </c>
      <c r="C19" s="140">
        <v>11305</v>
      </c>
      <c r="D19" s="140">
        <v>-5813.274</v>
      </c>
      <c r="E19" s="140">
        <v>1132.688</v>
      </c>
      <c r="F19" s="140">
        <v>-1007.5349999999999</v>
      </c>
      <c r="G19" s="140">
        <v>46911.811</v>
      </c>
      <c r="H19" s="140">
        <v>-131.242</v>
      </c>
      <c r="I19" s="140">
        <v>200201.244</v>
      </c>
      <c r="J19" s="140">
        <v>45010.497</v>
      </c>
      <c r="K19" s="158"/>
      <c r="L19" s="134"/>
      <c r="M19" s="140"/>
      <c r="N19" s="140"/>
      <c r="O19" s="140"/>
      <c r="P19" s="140"/>
      <c r="Q19" s="140"/>
      <c r="R19" s="140"/>
      <c r="S19" s="140"/>
      <c r="T19" s="139"/>
    </row>
    <row r="20" spans="1:20" s="136" customFormat="1" ht="13.5">
      <c r="A20" s="139" t="s">
        <v>195</v>
      </c>
      <c r="B20" s="140">
        <v>-1391</v>
      </c>
      <c r="C20" s="140">
        <v>3623</v>
      </c>
      <c r="D20" s="140">
        <v>192.019</v>
      </c>
      <c r="E20" s="140">
        <v>4247.7429999999995</v>
      </c>
      <c r="F20" s="140">
        <v>3302.221</v>
      </c>
      <c r="G20" s="140">
        <v>13530.287</v>
      </c>
      <c r="H20" s="140">
        <v>-2566.193</v>
      </c>
      <c r="I20" s="140">
        <v>47518.530000000006</v>
      </c>
      <c r="J20" s="140">
        <v>11693.783</v>
      </c>
      <c r="K20" s="158"/>
      <c r="L20" s="134"/>
      <c r="M20" s="140"/>
      <c r="N20" s="140"/>
      <c r="O20" s="140"/>
      <c r="P20" s="140"/>
      <c r="Q20" s="140"/>
      <c r="R20" s="140"/>
      <c r="S20" s="140"/>
      <c r="T20" s="139"/>
    </row>
    <row r="21" spans="1:20" s="136" customFormat="1" ht="13.5">
      <c r="A21" s="165" t="s">
        <v>233</v>
      </c>
      <c r="B21" s="140">
        <v>-28541</v>
      </c>
      <c r="C21" s="140">
        <v>-24523</v>
      </c>
      <c r="D21" s="140">
        <v>-16569.765</v>
      </c>
      <c r="E21" s="140">
        <v>-5435.735999999999</v>
      </c>
      <c r="F21" s="140">
        <v>-7326.686</v>
      </c>
      <c r="G21" s="140">
        <v>1874.681</v>
      </c>
      <c r="H21" s="140">
        <v>7182.990999999998</v>
      </c>
      <c r="I21" s="140">
        <v>117726.598</v>
      </c>
      <c r="J21" s="140">
        <v>30161.571</v>
      </c>
      <c r="K21" s="158"/>
      <c r="L21" s="134"/>
      <c r="M21" s="140"/>
      <c r="N21" s="140"/>
      <c r="O21" s="140"/>
      <c r="P21" s="140"/>
      <c r="Q21" s="140"/>
      <c r="R21" s="140"/>
      <c r="S21" s="140"/>
      <c r="T21" s="161"/>
    </row>
    <row r="22" spans="1:20" ht="13.5">
      <c r="A22" s="139" t="s">
        <v>196</v>
      </c>
      <c r="B22" s="140">
        <v>-28807</v>
      </c>
      <c r="C22" s="140">
        <v>-24653</v>
      </c>
      <c r="D22" s="140">
        <v>-14723.976</v>
      </c>
      <c r="E22" s="140">
        <v>-6676.505999999999</v>
      </c>
      <c r="F22" s="140">
        <v>-3843.032</v>
      </c>
      <c r="G22" s="140">
        <v>1859.681</v>
      </c>
      <c r="H22" s="140">
        <v>5624.4209999999985</v>
      </c>
      <c r="I22" s="140">
        <v>116638.967</v>
      </c>
      <c r="J22" s="140">
        <v>27601.068</v>
      </c>
      <c r="K22" s="158"/>
      <c r="L22" s="134"/>
      <c r="M22" s="140"/>
      <c r="N22" s="140"/>
      <c r="O22" s="140"/>
      <c r="P22" s="140"/>
      <c r="Q22" s="140"/>
      <c r="R22" s="140"/>
      <c r="S22" s="140"/>
      <c r="T22" s="139"/>
    </row>
    <row r="23" spans="1:20" ht="13.5">
      <c r="A23" s="139" t="s">
        <v>197</v>
      </c>
      <c r="B23" s="140">
        <v>266</v>
      </c>
      <c r="C23" s="140">
        <v>130</v>
      </c>
      <c r="D23" s="140">
        <v>-1845.7889999999998</v>
      </c>
      <c r="E23" s="140">
        <v>1240.77</v>
      </c>
      <c r="F23" s="140">
        <v>-3483.654</v>
      </c>
      <c r="G23" s="140">
        <v>15</v>
      </c>
      <c r="H23" s="140">
        <v>1558.5700000000002</v>
      </c>
      <c r="I23" s="140">
        <v>1087.6310000000003</v>
      </c>
      <c r="J23" s="140">
        <v>2560.503</v>
      </c>
      <c r="K23" s="158"/>
      <c r="L23" s="134"/>
      <c r="M23" s="140"/>
      <c r="N23" s="140"/>
      <c r="O23" s="140"/>
      <c r="P23" s="140"/>
      <c r="Q23" s="140"/>
      <c r="R23" s="140"/>
      <c r="S23" s="140"/>
      <c r="T23" s="139"/>
    </row>
    <row r="24" spans="1:20" ht="13.5">
      <c r="A24" s="165" t="s">
        <v>188</v>
      </c>
      <c r="B24" s="140">
        <v>-62.41100000000006</v>
      </c>
      <c r="C24" s="140">
        <v>3871.2480000000005</v>
      </c>
      <c r="D24" s="140">
        <v>-2361.076</v>
      </c>
      <c r="E24" s="140">
        <v>-1174.8</v>
      </c>
      <c r="F24" s="140">
        <v>490</v>
      </c>
      <c r="G24" s="140">
        <v>682.038</v>
      </c>
      <c r="H24" s="140">
        <v>-602.038</v>
      </c>
      <c r="I24" s="140">
        <v>-80</v>
      </c>
      <c r="J24" s="140">
        <v>0.015</v>
      </c>
      <c r="K24" s="158"/>
      <c r="L24" s="134"/>
      <c r="M24" s="140"/>
      <c r="N24" s="140"/>
      <c r="O24" s="140"/>
      <c r="P24" s="140"/>
      <c r="Q24" s="140"/>
      <c r="R24" s="140"/>
      <c r="S24" s="140"/>
      <c r="T24" s="161"/>
    </row>
    <row r="25" spans="1:20" s="136" customFormat="1" ht="13.5">
      <c r="A25" s="139" t="s">
        <v>196</v>
      </c>
      <c r="B25" s="140">
        <v>-1100</v>
      </c>
      <c r="C25" s="140">
        <v>-725</v>
      </c>
      <c r="D25" s="140">
        <v>0</v>
      </c>
      <c r="E25" s="140">
        <v>-974.8</v>
      </c>
      <c r="F25" s="140">
        <v>490</v>
      </c>
      <c r="G25" s="140">
        <v>682.038</v>
      </c>
      <c r="H25" s="140">
        <v>-602.038</v>
      </c>
      <c r="I25" s="140">
        <v>-80</v>
      </c>
      <c r="J25" s="140">
        <v>0</v>
      </c>
      <c r="K25" s="158"/>
      <c r="L25" s="134"/>
      <c r="M25" s="140"/>
      <c r="N25" s="140"/>
      <c r="O25" s="140"/>
      <c r="P25" s="140"/>
      <c r="Q25" s="140"/>
      <c r="R25" s="140"/>
      <c r="S25" s="140"/>
      <c r="T25" s="139"/>
    </row>
    <row r="26" spans="1:20" ht="13.5">
      <c r="A26" s="139" t="s">
        <v>197</v>
      </c>
      <c r="B26" s="140">
        <v>1037.589</v>
      </c>
      <c r="C26" s="140">
        <v>4596.2480000000005</v>
      </c>
      <c r="D26" s="140">
        <v>-2361.076</v>
      </c>
      <c r="E26" s="140">
        <v>-200</v>
      </c>
      <c r="F26" s="140">
        <v>0</v>
      </c>
      <c r="G26" s="140">
        <v>0</v>
      </c>
      <c r="H26" s="140">
        <v>0</v>
      </c>
      <c r="I26" s="140">
        <v>0</v>
      </c>
      <c r="J26" s="140">
        <v>0.015</v>
      </c>
      <c r="K26" s="158"/>
      <c r="L26" s="134"/>
      <c r="M26" s="140"/>
      <c r="N26" s="140"/>
      <c r="O26" s="140"/>
      <c r="P26" s="140"/>
      <c r="Q26" s="140"/>
      <c r="R26" s="140"/>
      <c r="S26" s="140"/>
      <c r="T26" s="139"/>
    </row>
    <row r="27" spans="1:20" ht="13.5">
      <c r="A27" s="165" t="s">
        <v>250</v>
      </c>
      <c r="B27" s="140">
        <v>-244</v>
      </c>
      <c r="C27" s="140">
        <v>-183</v>
      </c>
      <c r="D27" s="140">
        <v>0</v>
      </c>
      <c r="E27" s="140">
        <v>-69.599</v>
      </c>
      <c r="F27" s="140">
        <v>0</v>
      </c>
      <c r="G27" s="140">
        <v>0</v>
      </c>
      <c r="H27" s="140">
        <v>0</v>
      </c>
      <c r="I27" s="140">
        <v>0</v>
      </c>
      <c r="J27" s="140">
        <v>149.491</v>
      </c>
      <c r="K27" s="158"/>
      <c r="L27" s="134"/>
      <c r="M27" s="140"/>
      <c r="N27" s="140"/>
      <c r="O27" s="140"/>
      <c r="P27" s="140"/>
      <c r="Q27" s="140"/>
      <c r="R27" s="140"/>
      <c r="S27" s="140"/>
      <c r="T27" s="161"/>
    </row>
    <row r="28" spans="1:20" ht="13.5">
      <c r="A28" s="165" t="s">
        <v>253</v>
      </c>
      <c r="B28" s="140">
        <v>0</v>
      </c>
      <c r="C28" s="140">
        <v>0</v>
      </c>
      <c r="D28" s="140">
        <v>0</v>
      </c>
      <c r="E28" s="140">
        <v>0</v>
      </c>
      <c r="F28" s="140">
        <v>0</v>
      </c>
      <c r="G28" s="140">
        <v>0</v>
      </c>
      <c r="H28" s="140">
        <v>0</v>
      </c>
      <c r="I28" s="140">
        <v>0</v>
      </c>
      <c r="J28" s="140">
        <v>0</v>
      </c>
      <c r="K28" s="158"/>
      <c r="L28" s="134"/>
      <c r="M28" s="140"/>
      <c r="N28" s="140"/>
      <c r="O28" s="140"/>
      <c r="P28" s="140"/>
      <c r="Q28" s="140"/>
      <c r="R28" s="140"/>
      <c r="S28" s="140"/>
      <c r="T28" s="161"/>
    </row>
    <row r="29" spans="1:20" s="136" customFormat="1" ht="13.5">
      <c r="A29" s="165" t="s">
        <v>251</v>
      </c>
      <c r="B29" s="140">
        <v>0</v>
      </c>
      <c r="C29" s="140">
        <v>0</v>
      </c>
      <c r="D29" s="140">
        <v>0</v>
      </c>
      <c r="E29" s="140">
        <v>0</v>
      </c>
      <c r="F29" s="140">
        <v>0</v>
      </c>
      <c r="G29" s="140">
        <v>0</v>
      </c>
      <c r="H29" s="140">
        <v>0</v>
      </c>
      <c r="I29" s="140">
        <v>0</v>
      </c>
      <c r="J29" s="140">
        <v>0</v>
      </c>
      <c r="K29" s="158"/>
      <c r="L29" s="134"/>
      <c r="M29" s="140"/>
      <c r="N29" s="140"/>
      <c r="O29" s="140"/>
      <c r="P29" s="140"/>
      <c r="Q29" s="140"/>
      <c r="R29" s="140"/>
      <c r="S29" s="140"/>
      <c r="T29" s="161"/>
    </row>
    <row r="30" spans="1:20" s="136" customFormat="1" ht="13.5">
      <c r="A30" s="165" t="s">
        <v>200</v>
      </c>
      <c r="B30" s="140">
        <v>30285</v>
      </c>
      <c r="C30" s="140">
        <v>10585</v>
      </c>
      <c r="D30" s="140">
        <v>7647.777999999999</v>
      </c>
      <c r="E30" s="140">
        <v>-3569.206</v>
      </c>
      <c r="F30" s="140">
        <v>20664.640000000003</v>
      </c>
      <c r="G30" s="140">
        <v>-1615.3070000000002</v>
      </c>
      <c r="H30" s="140">
        <v>1707.5960000000002</v>
      </c>
      <c r="I30" s="140">
        <v>5413.9490000000005</v>
      </c>
      <c r="J30" s="140">
        <v>-1612.283</v>
      </c>
      <c r="K30" s="158"/>
      <c r="L30" s="134"/>
      <c r="M30" s="140"/>
      <c r="N30" s="140"/>
      <c r="O30" s="140"/>
      <c r="P30" s="140"/>
      <c r="Q30" s="140"/>
      <c r="R30" s="140"/>
      <c r="S30" s="140"/>
      <c r="T30" s="161"/>
    </row>
    <row r="31" spans="1:20" ht="13.5">
      <c r="A31" s="139" t="s">
        <v>198</v>
      </c>
      <c r="B31" s="140">
        <v>0</v>
      </c>
      <c r="C31" s="140">
        <v>0</v>
      </c>
      <c r="D31" s="140">
        <v>0</v>
      </c>
      <c r="E31" s="140">
        <v>0</v>
      </c>
      <c r="F31" s="140">
        <v>0</v>
      </c>
      <c r="G31" s="140">
        <v>0</v>
      </c>
      <c r="H31" s="140">
        <v>0</v>
      </c>
      <c r="I31" s="140">
        <v>0</v>
      </c>
      <c r="J31" s="140">
        <v>0</v>
      </c>
      <c r="K31" s="158"/>
      <c r="L31" s="134"/>
      <c r="M31" s="140"/>
      <c r="N31" s="140"/>
      <c r="O31" s="140"/>
      <c r="P31" s="140"/>
      <c r="Q31" s="140"/>
      <c r="R31" s="140"/>
      <c r="S31" s="140"/>
      <c r="T31" s="139"/>
    </row>
    <row r="32" spans="1:20" ht="13.5">
      <c r="A32" s="139" t="s">
        <v>199</v>
      </c>
      <c r="B32" s="140">
        <v>30285</v>
      </c>
      <c r="C32" s="140">
        <v>10585</v>
      </c>
      <c r="D32" s="140">
        <v>7647.777999999999</v>
      </c>
      <c r="E32" s="140">
        <v>-3569.206</v>
      </c>
      <c r="F32" s="140">
        <v>20664.640000000003</v>
      </c>
      <c r="G32" s="140">
        <v>-1615.3070000000002</v>
      </c>
      <c r="H32" s="140">
        <v>1707.5960000000002</v>
      </c>
      <c r="I32" s="140">
        <v>5413.9490000000005</v>
      </c>
      <c r="J32" s="140">
        <v>-1612.283</v>
      </c>
      <c r="K32" s="158"/>
      <c r="L32" s="134"/>
      <c r="M32" s="140"/>
      <c r="N32" s="140"/>
      <c r="O32" s="140"/>
      <c r="P32" s="140"/>
      <c r="Q32" s="140"/>
      <c r="R32" s="140"/>
      <c r="S32" s="140"/>
      <c r="T32" s="139"/>
    </row>
    <row r="33" spans="1:23" ht="13.5">
      <c r="A33" s="137" t="s">
        <v>210</v>
      </c>
      <c r="B33" s="138">
        <v>-2990.558</v>
      </c>
      <c r="C33" s="138">
        <v>8658.304</v>
      </c>
      <c r="D33" s="138">
        <v>-22533.027000000002</v>
      </c>
      <c r="E33" s="138">
        <v>-10231.878999999999</v>
      </c>
      <c r="F33" s="138">
        <v>21247.772</v>
      </c>
      <c r="G33" s="138">
        <v>56364.840000000004</v>
      </c>
      <c r="H33" s="138">
        <v>6582.698</v>
      </c>
      <c r="I33" s="138">
        <v>361389.07800000004</v>
      </c>
      <c r="J33" s="138">
        <v>50849.707</v>
      </c>
      <c r="K33" s="158"/>
      <c r="L33" s="134"/>
      <c r="M33" s="138"/>
      <c r="N33" s="138"/>
      <c r="O33" s="138"/>
      <c r="P33" s="138"/>
      <c r="Q33" s="138"/>
      <c r="R33" s="138"/>
      <c r="S33" s="138"/>
      <c r="T33" s="160"/>
      <c r="U33" s="160"/>
      <c r="V33" s="158"/>
      <c r="W33" s="158"/>
    </row>
    <row r="34" spans="1:20" ht="13.5">
      <c r="A34" s="165" t="s">
        <v>186</v>
      </c>
      <c r="B34" s="140">
        <v>0</v>
      </c>
      <c r="C34" s="140">
        <v>0</v>
      </c>
      <c r="D34" s="140">
        <v>0</v>
      </c>
      <c r="E34" s="140">
        <v>0</v>
      </c>
      <c r="F34" s="140">
        <v>0</v>
      </c>
      <c r="G34" s="140">
        <v>0</v>
      </c>
      <c r="H34" s="140">
        <v>0</v>
      </c>
      <c r="I34" s="140">
        <v>0</v>
      </c>
      <c r="J34" s="140">
        <v>0</v>
      </c>
      <c r="K34" s="158"/>
      <c r="L34" s="134"/>
      <c r="M34" s="140"/>
      <c r="N34" s="140"/>
      <c r="O34" s="140"/>
      <c r="P34" s="140"/>
      <c r="Q34" s="140"/>
      <c r="R34" s="140"/>
      <c r="S34" s="140"/>
      <c r="T34" s="161"/>
    </row>
    <row r="35" spans="1:20" ht="13.5">
      <c r="A35" s="165" t="s">
        <v>187</v>
      </c>
      <c r="B35" s="140">
        <v>0</v>
      </c>
      <c r="C35" s="140">
        <v>62.657</v>
      </c>
      <c r="D35" s="140">
        <v>0</v>
      </c>
      <c r="E35" s="140">
        <v>0</v>
      </c>
      <c r="F35" s="140">
        <v>0</v>
      </c>
      <c r="G35" s="140">
        <v>0</v>
      </c>
      <c r="H35" s="140">
        <v>0</v>
      </c>
      <c r="I35" s="141">
        <v>0</v>
      </c>
      <c r="J35" s="140">
        <v>0</v>
      </c>
      <c r="K35" s="158"/>
      <c r="L35" s="134"/>
      <c r="M35" s="140"/>
      <c r="N35" s="140"/>
      <c r="O35" s="140"/>
      <c r="P35" s="140"/>
      <c r="Q35" s="140"/>
      <c r="R35" s="140"/>
      <c r="S35" s="140"/>
      <c r="T35" s="161"/>
    </row>
    <row r="36" spans="1:20" ht="13.5">
      <c r="A36" s="139" t="s">
        <v>193</v>
      </c>
      <c r="B36" s="140">
        <v>0</v>
      </c>
      <c r="C36" s="140">
        <v>0</v>
      </c>
      <c r="D36" s="140">
        <v>0</v>
      </c>
      <c r="E36" s="140">
        <v>0</v>
      </c>
      <c r="F36" s="140">
        <v>0</v>
      </c>
      <c r="G36" s="140">
        <v>0</v>
      </c>
      <c r="H36" s="140">
        <v>0</v>
      </c>
      <c r="I36" s="140">
        <v>0</v>
      </c>
      <c r="J36" s="140">
        <v>0</v>
      </c>
      <c r="K36" s="158"/>
      <c r="L36" s="134"/>
      <c r="M36" s="140"/>
      <c r="N36" s="140"/>
      <c r="O36" s="140"/>
      <c r="P36" s="140"/>
      <c r="Q36" s="140"/>
      <c r="R36" s="140"/>
      <c r="S36" s="140"/>
      <c r="T36" s="139"/>
    </row>
    <row r="37" spans="1:20" ht="13.5">
      <c r="A37" s="139" t="s">
        <v>194</v>
      </c>
      <c r="B37" s="140">
        <v>0</v>
      </c>
      <c r="C37" s="140">
        <v>0</v>
      </c>
      <c r="D37" s="140">
        <v>0</v>
      </c>
      <c r="E37" s="140">
        <v>0</v>
      </c>
      <c r="F37" s="140">
        <v>0</v>
      </c>
      <c r="G37" s="140">
        <v>0</v>
      </c>
      <c r="H37" s="140">
        <v>0</v>
      </c>
      <c r="I37" s="140">
        <v>0</v>
      </c>
      <c r="J37" s="140">
        <v>0</v>
      </c>
      <c r="K37" s="158"/>
      <c r="L37" s="134"/>
      <c r="M37" s="140"/>
      <c r="N37" s="140"/>
      <c r="O37" s="140"/>
      <c r="P37" s="140"/>
      <c r="Q37" s="140"/>
      <c r="R37" s="140"/>
      <c r="S37" s="140"/>
      <c r="T37" s="139"/>
    </row>
    <row r="38" spans="1:20" ht="13.5">
      <c r="A38" s="139" t="s">
        <v>195</v>
      </c>
      <c r="B38" s="140">
        <v>0</v>
      </c>
      <c r="C38" s="140">
        <v>62.657</v>
      </c>
      <c r="D38" s="140">
        <v>0</v>
      </c>
      <c r="E38" s="140">
        <v>0</v>
      </c>
      <c r="F38" s="140">
        <v>0</v>
      </c>
      <c r="G38" s="140">
        <v>0</v>
      </c>
      <c r="H38" s="140">
        <v>0</v>
      </c>
      <c r="I38" s="140">
        <v>0</v>
      </c>
      <c r="J38" s="140">
        <v>0</v>
      </c>
      <c r="K38" s="158"/>
      <c r="L38" s="134"/>
      <c r="M38" s="140"/>
      <c r="N38" s="140"/>
      <c r="O38" s="140"/>
      <c r="P38" s="140"/>
      <c r="Q38" s="140"/>
      <c r="R38" s="140"/>
      <c r="S38" s="140"/>
      <c r="T38" s="139"/>
    </row>
    <row r="39" spans="1:20" ht="13.5">
      <c r="A39" s="165" t="s">
        <v>233</v>
      </c>
      <c r="B39" s="140">
        <v>-2566</v>
      </c>
      <c r="C39" s="140">
        <v>-906</v>
      </c>
      <c r="D39" s="140">
        <v>-168.56</v>
      </c>
      <c r="E39" s="140">
        <v>0</v>
      </c>
      <c r="F39" s="140">
        <v>0</v>
      </c>
      <c r="G39" s="140">
        <v>0</v>
      </c>
      <c r="H39" s="140">
        <v>0</v>
      </c>
      <c r="I39" s="140">
        <v>0</v>
      </c>
      <c r="J39" s="140">
        <v>0</v>
      </c>
      <c r="K39" s="158"/>
      <c r="L39" s="134"/>
      <c r="M39" s="140"/>
      <c r="N39" s="140"/>
      <c r="O39" s="140"/>
      <c r="P39" s="140"/>
      <c r="Q39" s="140"/>
      <c r="R39" s="140"/>
      <c r="S39" s="140"/>
      <c r="T39" s="161"/>
    </row>
    <row r="40" spans="1:20" ht="13.5">
      <c r="A40" s="139" t="s">
        <v>196</v>
      </c>
      <c r="B40" s="140">
        <v>-2670</v>
      </c>
      <c r="C40" s="140">
        <v>-901</v>
      </c>
      <c r="D40" s="140">
        <v>-157.599</v>
      </c>
      <c r="E40" s="140">
        <v>0</v>
      </c>
      <c r="F40" s="140">
        <v>0</v>
      </c>
      <c r="G40" s="140">
        <v>0</v>
      </c>
      <c r="H40" s="140">
        <v>0</v>
      </c>
      <c r="I40" s="140">
        <v>0</v>
      </c>
      <c r="J40" s="140">
        <v>0</v>
      </c>
      <c r="K40" s="158"/>
      <c r="L40" s="134"/>
      <c r="M40" s="140"/>
      <c r="N40" s="140"/>
      <c r="O40" s="140"/>
      <c r="P40" s="140"/>
      <c r="Q40" s="140"/>
      <c r="R40" s="140"/>
      <c r="S40" s="140"/>
      <c r="T40" s="139"/>
    </row>
    <row r="41" spans="1:20" ht="13.5">
      <c r="A41" s="139" t="s">
        <v>197</v>
      </c>
      <c r="B41" s="140">
        <v>104</v>
      </c>
      <c r="C41" s="140">
        <v>-5</v>
      </c>
      <c r="D41" s="140">
        <v>-10.961</v>
      </c>
      <c r="E41" s="140">
        <v>0</v>
      </c>
      <c r="F41" s="140">
        <v>0</v>
      </c>
      <c r="G41" s="140">
        <v>0</v>
      </c>
      <c r="H41" s="140">
        <v>0</v>
      </c>
      <c r="I41" s="140">
        <v>0</v>
      </c>
      <c r="J41" s="140">
        <v>0</v>
      </c>
      <c r="K41" s="158"/>
      <c r="L41" s="134"/>
      <c r="M41" s="140"/>
      <c r="N41" s="140"/>
      <c r="O41" s="140"/>
      <c r="P41" s="140"/>
      <c r="Q41" s="140"/>
      <c r="R41" s="140"/>
      <c r="S41" s="140"/>
      <c r="T41" s="139"/>
    </row>
    <row r="42" spans="1:20" ht="13.5">
      <c r="A42" s="165" t="s">
        <v>188</v>
      </c>
      <c r="B42" s="140">
        <v>732.442</v>
      </c>
      <c r="C42" s="140">
        <v>204</v>
      </c>
      <c r="D42" s="140">
        <v>-1.237</v>
      </c>
      <c r="E42" s="140">
        <v>0</v>
      </c>
      <c r="F42" s="140">
        <v>0</v>
      </c>
      <c r="G42" s="140">
        <v>0</v>
      </c>
      <c r="H42" s="140">
        <v>0</v>
      </c>
      <c r="I42" s="140">
        <v>0</v>
      </c>
      <c r="J42" s="140">
        <v>0</v>
      </c>
      <c r="K42" s="158"/>
      <c r="L42" s="134"/>
      <c r="M42" s="140"/>
      <c r="N42" s="140"/>
      <c r="O42" s="140"/>
      <c r="P42" s="140"/>
      <c r="Q42" s="140"/>
      <c r="R42" s="140"/>
      <c r="S42" s="140"/>
      <c r="T42" s="161"/>
    </row>
    <row r="43" spans="1:20" ht="13.5">
      <c r="A43" s="139" t="s">
        <v>196</v>
      </c>
      <c r="B43" s="140">
        <v>403</v>
      </c>
      <c r="C43" s="140">
        <v>-62</v>
      </c>
      <c r="D43" s="140">
        <v>-1.237</v>
      </c>
      <c r="E43" s="140">
        <v>0</v>
      </c>
      <c r="F43" s="140">
        <v>0</v>
      </c>
      <c r="G43" s="140">
        <v>0</v>
      </c>
      <c r="H43" s="140">
        <v>0</v>
      </c>
      <c r="I43" s="140">
        <v>0</v>
      </c>
      <c r="J43" s="140">
        <v>0</v>
      </c>
      <c r="K43" s="158"/>
      <c r="L43" s="134"/>
      <c r="M43" s="140"/>
      <c r="N43" s="140"/>
      <c r="O43" s="140"/>
      <c r="P43" s="140"/>
      <c r="Q43" s="140"/>
      <c r="R43" s="140"/>
      <c r="S43" s="140"/>
      <c r="T43" s="139"/>
    </row>
    <row r="44" spans="1:20" ht="13.5">
      <c r="A44" s="139" t="s">
        <v>197</v>
      </c>
      <c r="B44" s="140">
        <v>329.442</v>
      </c>
      <c r="C44" s="140">
        <v>266</v>
      </c>
      <c r="D44" s="140">
        <v>0</v>
      </c>
      <c r="E44" s="140">
        <v>0</v>
      </c>
      <c r="F44" s="140">
        <v>0</v>
      </c>
      <c r="G44" s="140">
        <v>0</v>
      </c>
      <c r="H44" s="140">
        <v>0</v>
      </c>
      <c r="I44" s="140">
        <v>0</v>
      </c>
      <c r="J44" s="140">
        <v>0</v>
      </c>
      <c r="K44" s="158"/>
      <c r="L44" s="134"/>
      <c r="M44" s="140"/>
      <c r="N44" s="140"/>
      <c r="O44" s="140"/>
      <c r="P44" s="140"/>
      <c r="Q44" s="140"/>
      <c r="R44" s="140"/>
      <c r="S44" s="140"/>
      <c r="T44" s="139"/>
    </row>
    <row r="45" spans="1:20" ht="13.5">
      <c r="A45" s="165" t="s">
        <v>252</v>
      </c>
      <c r="B45" s="140">
        <v>-3654</v>
      </c>
      <c r="C45" s="140">
        <v>-4032</v>
      </c>
      <c r="D45" s="140">
        <v>-17392.206000000002</v>
      </c>
      <c r="E45" s="140">
        <v>-6806.462999999999</v>
      </c>
      <c r="F45" s="140">
        <v>32862.362</v>
      </c>
      <c r="G45" s="140">
        <v>56166.042</v>
      </c>
      <c r="H45" s="140">
        <v>7377.0160000000005</v>
      </c>
      <c r="I45" s="140">
        <v>82959.38</v>
      </c>
      <c r="J45" s="140">
        <v>59717.986000000004</v>
      </c>
      <c r="K45" s="158"/>
      <c r="L45" s="134"/>
      <c r="M45" s="140"/>
      <c r="N45" s="140"/>
      <c r="O45" s="140"/>
      <c r="P45" s="140"/>
      <c r="Q45" s="140"/>
      <c r="R45" s="140"/>
      <c r="S45" s="140"/>
      <c r="T45" s="161"/>
    </row>
    <row r="46" spans="1:20" ht="13.5">
      <c r="A46" s="165" t="s">
        <v>253</v>
      </c>
      <c r="B46" s="140">
        <v>0</v>
      </c>
      <c r="C46" s="140">
        <v>0</v>
      </c>
      <c r="D46" s="140">
        <v>0</v>
      </c>
      <c r="E46" s="140">
        <v>0</v>
      </c>
      <c r="F46" s="140">
        <v>0</v>
      </c>
      <c r="G46" s="140">
        <v>0</v>
      </c>
      <c r="H46" s="140">
        <v>0</v>
      </c>
      <c r="I46" s="140">
        <v>0</v>
      </c>
      <c r="J46" s="140">
        <v>0</v>
      </c>
      <c r="K46" s="158"/>
      <c r="L46" s="134"/>
      <c r="M46" s="140"/>
      <c r="N46" s="140"/>
      <c r="O46" s="140"/>
      <c r="P46" s="140"/>
      <c r="Q46" s="140"/>
      <c r="R46" s="140"/>
      <c r="S46" s="140"/>
      <c r="T46" s="161"/>
    </row>
    <row r="47" spans="1:20" s="136" customFormat="1" ht="13.5">
      <c r="A47" s="165" t="s">
        <v>251</v>
      </c>
      <c r="B47" s="140">
        <v>0</v>
      </c>
      <c r="C47" s="140">
        <v>0</v>
      </c>
      <c r="D47" s="140">
        <v>0</v>
      </c>
      <c r="E47" s="140">
        <v>-720</v>
      </c>
      <c r="F47" s="140">
        <v>0</v>
      </c>
      <c r="G47" s="140">
        <v>0</v>
      </c>
      <c r="H47" s="140">
        <v>0</v>
      </c>
      <c r="I47" s="140">
        <v>0</v>
      </c>
      <c r="J47" s="140">
        <v>0</v>
      </c>
      <c r="K47" s="158"/>
      <c r="L47" s="134"/>
      <c r="M47" s="140"/>
      <c r="N47" s="140"/>
      <c r="O47" s="140"/>
      <c r="P47" s="140"/>
      <c r="Q47" s="140"/>
      <c r="R47" s="140"/>
      <c r="S47" s="140"/>
      <c r="T47" s="161"/>
    </row>
    <row r="48" spans="1:20" ht="13.5">
      <c r="A48" s="165" t="s">
        <v>201</v>
      </c>
      <c r="B48" s="140">
        <v>2497</v>
      </c>
      <c r="C48" s="140">
        <v>13329.647</v>
      </c>
      <c r="D48" s="140">
        <v>-4971.023999999999</v>
      </c>
      <c r="E48" s="140">
        <v>-2705.416</v>
      </c>
      <c r="F48" s="140">
        <v>-11614.59</v>
      </c>
      <c r="G48" s="140">
        <v>198.79800000000017</v>
      </c>
      <c r="H48" s="140">
        <v>-794.318</v>
      </c>
      <c r="I48" s="140">
        <v>278429.69800000003</v>
      </c>
      <c r="J48" s="140">
        <v>-8868.279</v>
      </c>
      <c r="K48" s="158"/>
      <c r="L48" s="134"/>
      <c r="M48" s="140"/>
      <c r="N48" s="140"/>
      <c r="O48" s="140"/>
      <c r="P48" s="140"/>
      <c r="Q48" s="140"/>
      <c r="R48" s="140"/>
      <c r="S48" s="140"/>
      <c r="T48" s="161"/>
    </row>
    <row r="49" spans="1:20" s="136" customFormat="1" ht="13.5">
      <c r="A49" s="139" t="s">
        <v>205</v>
      </c>
      <c r="B49" s="140">
        <v>0</v>
      </c>
      <c r="C49" s="140">
        <v>0</v>
      </c>
      <c r="D49" s="140">
        <v>0</v>
      </c>
      <c r="E49" s="140">
        <v>0</v>
      </c>
      <c r="F49" s="140">
        <v>0</v>
      </c>
      <c r="G49" s="140">
        <v>0</v>
      </c>
      <c r="H49" s="140">
        <v>0</v>
      </c>
      <c r="I49" s="140">
        <v>0</v>
      </c>
      <c r="J49" s="140">
        <v>0</v>
      </c>
      <c r="K49" s="158"/>
      <c r="L49" s="134"/>
      <c r="M49" s="140"/>
      <c r="N49" s="140"/>
      <c r="O49" s="140"/>
      <c r="P49" s="140"/>
      <c r="Q49" s="140"/>
      <c r="R49" s="140"/>
      <c r="S49" s="140"/>
      <c r="T49" s="139"/>
    </row>
    <row r="50" spans="1:20" ht="13.5">
      <c r="A50" s="139" t="s">
        <v>206</v>
      </c>
      <c r="B50" s="140">
        <v>2497</v>
      </c>
      <c r="C50" s="140">
        <v>13329.647</v>
      </c>
      <c r="D50" s="140">
        <v>-4971.023999999999</v>
      </c>
      <c r="E50" s="140">
        <v>-2705.416</v>
      </c>
      <c r="F50" s="140">
        <v>-11614.59</v>
      </c>
      <c r="G50" s="140">
        <v>198.79800000000017</v>
      </c>
      <c r="H50" s="140">
        <v>-794.318</v>
      </c>
      <c r="I50" s="140">
        <v>278429.69800000003</v>
      </c>
      <c r="J50" s="140">
        <v>-8868.279</v>
      </c>
      <c r="K50" s="158"/>
      <c r="L50" s="134"/>
      <c r="M50" s="140"/>
      <c r="N50" s="140"/>
      <c r="O50" s="140"/>
      <c r="P50" s="140"/>
      <c r="Q50" s="140"/>
      <c r="R50" s="140"/>
      <c r="S50" s="140"/>
      <c r="T50" s="139"/>
    </row>
    <row r="51" spans="1:21" s="145" customFormat="1" ht="13.5">
      <c r="A51" s="143" t="s">
        <v>192</v>
      </c>
      <c r="B51" s="144">
        <v>-0.14699999999993452</v>
      </c>
      <c r="C51" s="144">
        <v>0.05599999999958527</v>
      </c>
      <c r="D51" s="144">
        <v>-0.0029999999997016857</v>
      </c>
      <c r="E51" s="144">
        <v>-0.003999999998995918</v>
      </c>
      <c r="F51" s="144">
        <v>-0.09100000000216824</v>
      </c>
      <c r="G51" s="144">
        <v>9.094947017729282E-12</v>
      </c>
      <c r="H51" s="144">
        <v>0.03400000000260661</v>
      </c>
      <c r="I51" s="144">
        <v>0.4910000000418222</v>
      </c>
      <c r="J51" s="144">
        <v>0</v>
      </c>
      <c r="K51" s="158"/>
      <c r="L51" s="134"/>
      <c r="M51" s="162"/>
      <c r="N51" s="162"/>
      <c r="O51" s="162"/>
      <c r="P51" s="162"/>
      <c r="Q51" s="162"/>
      <c r="R51" s="162"/>
      <c r="S51" s="162"/>
      <c r="T51" s="163"/>
      <c r="U51" s="163"/>
    </row>
    <row r="52" spans="1:17" ht="13.5">
      <c r="A52" s="146"/>
      <c r="B52" s="147"/>
      <c r="C52" s="147"/>
      <c r="D52" s="147"/>
      <c r="E52" s="147"/>
      <c r="F52" s="147"/>
      <c r="G52" s="147"/>
      <c r="H52" s="147"/>
      <c r="I52" s="147"/>
      <c r="J52" s="147"/>
      <c r="K52" s="147"/>
      <c r="L52" s="147"/>
      <c r="M52" s="147"/>
      <c r="N52" s="147"/>
      <c r="O52" s="147"/>
      <c r="P52" s="147"/>
      <c r="Q52" s="147"/>
    </row>
  </sheetData>
  <sheetProtection/>
  <printOptions/>
  <pageMargins left="0.7" right="0.7" top="0.75" bottom="0.75" header="0.3" footer="0.3"/>
  <pageSetup fitToHeight="1" fitToWidth="1" horizontalDpi="1200" verticalDpi="12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2" sqref="L12"/>
    </sheetView>
  </sheetViews>
  <sheetFormatPr defaultColWidth="9.140625" defaultRowHeight="12.75"/>
  <cols>
    <col min="1" max="1" width="44.5742187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8" width="9.7109375" style="148" customWidth="1"/>
    <col min="19" max="19" width="19.28125" style="127" bestFit="1" customWidth="1"/>
    <col min="20" max="20" width="11.00390625" style="127" bestFit="1" customWidth="1"/>
    <col min="21" max="16384" width="9.140625" style="127" customWidth="1"/>
  </cols>
  <sheetData>
    <row r="1" spans="1:18" ht="15">
      <c r="A1" s="155" t="s">
        <v>225</v>
      </c>
      <c r="B1" s="155"/>
      <c r="C1" s="155"/>
      <c r="D1" s="155"/>
      <c r="E1" s="155"/>
      <c r="F1" s="155"/>
      <c r="G1" s="155"/>
      <c r="H1" s="155"/>
      <c r="I1" s="155"/>
      <c r="J1" s="155"/>
      <c r="K1" s="155"/>
      <c r="L1" s="155"/>
      <c r="M1" s="155"/>
      <c r="N1" s="155"/>
      <c r="O1" s="155"/>
      <c r="P1" s="155"/>
      <c r="Q1" s="127"/>
      <c r="R1" s="127"/>
    </row>
    <row r="2" spans="1:18" ht="13.5">
      <c r="A2" s="128" t="s">
        <v>247</v>
      </c>
      <c r="B2" s="128"/>
      <c r="C2" s="128"/>
      <c r="D2" s="128"/>
      <c r="E2" s="128"/>
      <c r="F2" s="128"/>
      <c r="G2" s="128"/>
      <c r="H2" s="128"/>
      <c r="I2" s="128"/>
      <c r="J2" s="128"/>
      <c r="K2" s="128"/>
      <c r="L2" s="128"/>
      <c r="M2" s="128"/>
      <c r="N2" s="128"/>
      <c r="O2" s="128"/>
      <c r="P2" s="128"/>
      <c r="Q2" s="128"/>
      <c r="R2" s="128"/>
    </row>
    <row r="3" spans="1:18" ht="13.5">
      <c r="A3" s="129"/>
      <c r="B3" s="129"/>
      <c r="C3" s="129"/>
      <c r="D3" s="129"/>
      <c r="E3" s="129"/>
      <c r="F3" s="129"/>
      <c r="G3" s="129"/>
      <c r="H3" s="129"/>
      <c r="I3" s="129"/>
      <c r="J3" s="129"/>
      <c r="K3" s="129"/>
      <c r="L3" s="129"/>
      <c r="M3" s="129"/>
      <c r="N3" s="129"/>
      <c r="O3" s="129"/>
      <c r="P3" s="129"/>
      <c r="Q3" s="129"/>
      <c r="R3" s="129"/>
    </row>
    <row r="4" spans="1:18"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row>
    <row r="5" spans="1:22" ht="13.5">
      <c r="A5" s="133" t="s">
        <v>232</v>
      </c>
      <c r="B5" s="134">
        <v>42645</v>
      </c>
      <c r="C5" s="134">
        <v>7656.806999999999</v>
      </c>
      <c r="D5" s="134">
        <v>12920.297999999999</v>
      </c>
      <c r="E5" s="134">
        <v>29231.059</v>
      </c>
      <c r="F5" s="134">
        <v>-48589.531999999905</v>
      </c>
      <c r="G5" s="134">
        <v>15395.218</v>
      </c>
      <c r="H5" s="134">
        <v>-956.3030000000009</v>
      </c>
      <c r="I5" s="134">
        <v>22240.371000000003</v>
      </c>
      <c r="J5" s="134">
        <v>31136.318</v>
      </c>
      <c r="K5" s="134"/>
      <c r="L5" s="134"/>
      <c r="M5" s="134"/>
      <c r="N5" s="134"/>
      <c r="O5" s="134"/>
      <c r="P5" s="134"/>
      <c r="Q5" s="134"/>
      <c r="R5" s="134"/>
      <c r="S5" s="157"/>
      <c r="T5" s="157"/>
      <c r="U5" s="158"/>
      <c r="V5" s="158"/>
    </row>
    <row r="6" spans="1:19" ht="13.5">
      <c r="A6" s="164" t="s">
        <v>180</v>
      </c>
      <c r="B6" s="126">
        <v>42800</v>
      </c>
      <c r="C6" s="126">
        <v>7624.806999999999</v>
      </c>
      <c r="D6" s="126">
        <v>12880.891</v>
      </c>
      <c r="E6" s="126">
        <v>29217.82</v>
      </c>
      <c r="F6" s="126">
        <v>-48746.1599999999</v>
      </c>
      <c r="G6" s="126">
        <v>15147.225</v>
      </c>
      <c r="H6" s="126">
        <v>-835.056000000001</v>
      </c>
      <c r="I6" s="126">
        <v>22197.042</v>
      </c>
      <c r="J6" s="126">
        <v>31136.318</v>
      </c>
      <c r="K6" s="126"/>
      <c r="L6" s="126"/>
      <c r="M6" s="126"/>
      <c r="N6" s="126"/>
      <c r="O6" s="126"/>
      <c r="P6" s="126"/>
      <c r="Q6" s="126"/>
      <c r="R6" s="126"/>
      <c r="S6" s="136"/>
    </row>
    <row r="7" spans="1:18" ht="13.5">
      <c r="A7" s="164" t="s">
        <v>181</v>
      </c>
      <c r="B7" s="126">
        <v>185</v>
      </c>
      <c r="C7" s="126">
        <v>3.982</v>
      </c>
      <c r="D7" s="126">
        <v>7.458</v>
      </c>
      <c r="E7" s="126">
        <v>-8.381</v>
      </c>
      <c r="F7" s="126">
        <v>-132.569</v>
      </c>
      <c r="G7" s="126">
        <v>0</v>
      </c>
      <c r="H7" s="126">
        <v>0</v>
      </c>
      <c r="I7" s="126">
        <v>0</v>
      </c>
      <c r="J7" s="126">
        <v>0</v>
      </c>
      <c r="K7" s="126"/>
      <c r="L7" s="126"/>
      <c r="M7" s="126"/>
      <c r="N7" s="126"/>
      <c r="O7" s="126"/>
      <c r="P7" s="126"/>
      <c r="Q7" s="126"/>
      <c r="R7" s="126"/>
    </row>
    <row r="8" spans="1:18" ht="13.5">
      <c r="A8" s="164" t="s">
        <v>231</v>
      </c>
      <c r="B8" s="126">
        <v>42615</v>
      </c>
      <c r="C8" s="126">
        <v>7620.824999999999</v>
      </c>
      <c r="D8" s="126">
        <v>12873.432999999999</v>
      </c>
      <c r="E8" s="126">
        <v>29226.201</v>
      </c>
      <c r="F8" s="126">
        <v>-48613.5909999999</v>
      </c>
      <c r="G8" s="126">
        <v>15147.225</v>
      </c>
      <c r="H8" s="126">
        <v>-835.056000000001</v>
      </c>
      <c r="I8" s="126">
        <v>22197.042</v>
      </c>
      <c r="J8" s="126">
        <v>31136.318</v>
      </c>
      <c r="K8" s="126"/>
      <c r="L8" s="126"/>
      <c r="M8" s="126"/>
      <c r="N8" s="126"/>
      <c r="O8" s="126"/>
      <c r="P8" s="126"/>
      <c r="Q8" s="126"/>
      <c r="R8" s="126"/>
    </row>
    <row r="9" spans="1:19" ht="13.5">
      <c r="A9" s="164" t="s">
        <v>234</v>
      </c>
      <c r="B9" s="126">
        <v>0</v>
      </c>
      <c r="C9" s="126">
        <v>0</v>
      </c>
      <c r="D9" s="126">
        <v>0</v>
      </c>
      <c r="E9" s="126">
        <v>0</v>
      </c>
      <c r="F9" s="126">
        <v>0</v>
      </c>
      <c r="G9" s="126">
        <v>0</v>
      </c>
      <c r="H9" s="126">
        <v>0</v>
      </c>
      <c r="I9" s="126">
        <v>0</v>
      </c>
      <c r="J9" s="126">
        <v>0</v>
      </c>
      <c r="K9" s="126"/>
      <c r="L9" s="126"/>
      <c r="M9" s="126"/>
      <c r="N9" s="126"/>
      <c r="O9" s="126"/>
      <c r="P9" s="126"/>
      <c r="Q9" s="126"/>
      <c r="R9" s="126"/>
      <c r="S9" s="136"/>
    </row>
    <row r="10" spans="1:19" ht="13.5">
      <c r="A10" s="164" t="s">
        <v>182</v>
      </c>
      <c r="B10" s="126">
        <v>0</v>
      </c>
      <c r="C10" s="126">
        <v>0</v>
      </c>
      <c r="D10" s="126">
        <v>0</v>
      </c>
      <c r="E10" s="126">
        <v>0</v>
      </c>
      <c r="F10" s="126">
        <v>0</v>
      </c>
      <c r="G10" s="126">
        <v>0</v>
      </c>
      <c r="H10" s="126">
        <v>0</v>
      </c>
      <c r="I10" s="126">
        <v>0</v>
      </c>
      <c r="J10" s="126">
        <v>0</v>
      </c>
      <c r="K10" s="126"/>
      <c r="L10" s="126"/>
      <c r="M10" s="126"/>
      <c r="N10" s="126"/>
      <c r="O10" s="126"/>
      <c r="P10" s="126"/>
      <c r="Q10" s="126"/>
      <c r="R10" s="126"/>
      <c r="S10" s="159"/>
    </row>
    <row r="11" spans="1:22" ht="13.5">
      <c r="A11" s="136" t="s">
        <v>183</v>
      </c>
      <c r="B11" s="134">
        <v>155</v>
      </c>
      <c r="C11" s="134">
        <v>-32</v>
      </c>
      <c r="D11" s="134">
        <v>-39.407000000000004</v>
      </c>
      <c r="E11" s="134">
        <v>-13.239</v>
      </c>
      <c r="F11" s="134">
        <v>-156.628</v>
      </c>
      <c r="G11" s="134">
        <v>-247.993</v>
      </c>
      <c r="H11" s="134">
        <v>121.247</v>
      </c>
      <c r="I11" s="134">
        <v>-43.32899999999998</v>
      </c>
      <c r="J11" s="134">
        <v>0</v>
      </c>
      <c r="K11" s="134"/>
      <c r="L11" s="134"/>
      <c r="M11" s="134"/>
      <c r="N11" s="134"/>
      <c r="O11" s="134"/>
      <c r="P11" s="134"/>
      <c r="Q11" s="134"/>
      <c r="R11" s="134"/>
      <c r="S11" s="157"/>
      <c r="T11" s="157"/>
      <c r="U11" s="158"/>
      <c r="V11" s="158"/>
    </row>
    <row r="12" spans="1:19" ht="13.5">
      <c r="A12" s="164" t="s">
        <v>184</v>
      </c>
      <c r="B12" s="126">
        <v>141</v>
      </c>
      <c r="C12" s="126">
        <v>-32</v>
      </c>
      <c r="D12" s="126">
        <v>-39.407000000000004</v>
      </c>
      <c r="E12" s="126">
        <v>-19.051000000000002</v>
      </c>
      <c r="F12" s="126">
        <v>-237.51299999999998</v>
      </c>
      <c r="G12" s="126">
        <v>0</v>
      </c>
      <c r="H12" s="126">
        <v>0</v>
      </c>
      <c r="I12" s="126">
        <v>0</v>
      </c>
      <c r="J12" s="126">
        <v>0</v>
      </c>
      <c r="K12" s="126"/>
      <c r="L12" s="126"/>
      <c r="M12" s="126"/>
      <c r="N12" s="126"/>
      <c r="O12" s="126"/>
      <c r="P12" s="126"/>
      <c r="Q12" s="126"/>
      <c r="R12" s="126"/>
      <c r="S12" s="148"/>
    </row>
    <row r="13" spans="1:19" ht="13.5">
      <c r="A13" s="164" t="s">
        <v>185</v>
      </c>
      <c r="B13" s="126">
        <v>14</v>
      </c>
      <c r="C13" s="126">
        <v>0</v>
      </c>
      <c r="D13" s="126">
        <v>0</v>
      </c>
      <c r="E13" s="126">
        <v>5.812</v>
      </c>
      <c r="F13" s="126">
        <v>80.88499999999999</v>
      </c>
      <c r="G13" s="126">
        <v>-247.993</v>
      </c>
      <c r="H13" s="126">
        <v>121.247</v>
      </c>
      <c r="I13" s="126">
        <v>-43.32899999999998</v>
      </c>
      <c r="J13" s="126">
        <v>0</v>
      </c>
      <c r="K13" s="126"/>
      <c r="L13" s="126"/>
      <c r="M13" s="126"/>
      <c r="N13" s="126"/>
      <c r="O13" s="126"/>
      <c r="P13" s="126"/>
      <c r="Q13" s="126"/>
      <c r="R13" s="126"/>
      <c r="S13" s="148"/>
    </row>
    <row r="14" spans="1:22" s="136" customFormat="1" ht="12.75">
      <c r="A14" s="137" t="s">
        <v>207</v>
      </c>
      <c r="B14" s="134">
        <v>42644.588</v>
      </c>
      <c r="C14" s="134">
        <v>7656.399000000005</v>
      </c>
      <c r="D14" s="134">
        <v>12920.290000000008</v>
      </c>
      <c r="E14" s="134">
        <v>29231.247999999978</v>
      </c>
      <c r="F14" s="134">
        <v>-48589.687000000034</v>
      </c>
      <c r="G14" s="134">
        <v>15394.933000000012</v>
      </c>
      <c r="H14" s="134">
        <v>-956.351999999999</v>
      </c>
      <c r="I14" s="134">
        <v>22240.157000000007</v>
      </c>
      <c r="J14" s="134">
        <v>31136.35799999998</v>
      </c>
      <c r="K14" s="134"/>
      <c r="L14" s="134"/>
      <c r="M14" s="134"/>
      <c r="N14" s="134"/>
      <c r="O14" s="134"/>
      <c r="P14" s="134"/>
      <c r="Q14" s="134"/>
      <c r="R14" s="134"/>
      <c r="S14" s="160"/>
      <c r="T14" s="160"/>
      <c r="U14" s="157"/>
      <c r="V14" s="157"/>
    </row>
    <row r="15" spans="1:22" ht="13.5">
      <c r="A15" s="137" t="s">
        <v>209</v>
      </c>
      <c r="B15" s="138">
        <v>52944</v>
      </c>
      <c r="C15" s="138">
        <v>19226.869</v>
      </c>
      <c r="D15" s="138">
        <v>38054.897000000004</v>
      </c>
      <c r="E15" s="138">
        <v>125374.94299999997</v>
      </c>
      <c r="F15" s="138">
        <v>182727.816</v>
      </c>
      <c r="G15" s="138">
        <v>-39818.564</v>
      </c>
      <c r="H15" s="138">
        <v>-71940.841</v>
      </c>
      <c r="I15" s="138">
        <v>103245.145</v>
      </c>
      <c r="J15" s="138">
        <v>180616.213</v>
      </c>
      <c r="K15" s="138"/>
      <c r="L15" s="138"/>
      <c r="M15" s="138"/>
      <c r="N15" s="138"/>
      <c r="O15" s="138"/>
      <c r="P15" s="138"/>
      <c r="Q15" s="138"/>
      <c r="R15" s="138"/>
      <c r="S15" s="160"/>
      <c r="T15" s="160"/>
      <c r="U15" s="158"/>
      <c r="V15" s="158"/>
    </row>
    <row r="16" spans="1:19" s="136" customFormat="1" ht="13.5">
      <c r="A16" s="165" t="s">
        <v>186</v>
      </c>
      <c r="B16" s="140">
        <v>0</v>
      </c>
      <c r="C16" s="140">
        <v>0</v>
      </c>
      <c r="D16" s="140">
        <v>0</v>
      </c>
      <c r="E16" s="140">
        <v>0</v>
      </c>
      <c r="F16" s="140">
        <v>0</v>
      </c>
      <c r="G16" s="140">
        <v>0</v>
      </c>
      <c r="H16" s="140">
        <v>0</v>
      </c>
      <c r="I16" s="140">
        <v>0</v>
      </c>
      <c r="J16" s="140">
        <v>0</v>
      </c>
      <c r="K16" s="140"/>
      <c r="L16" s="140"/>
      <c r="M16" s="140"/>
      <c r="N16" s="140"/>
      <c r="O16" s="140"/>
      <c r="P16" s="140"/>
      <c r="Q16" s="140"/>
      <c r="R16" s="140"/>
      <c r="S16" s="161"/>
    </row>
    <row r="17" spans="1:19" s="136" customFormat="1" ht="13.5">
      <c r="A17" s="165" t="s">
        <v>187</v>
      </c>
      <c r="B17" s="141">
        <v>-8050</v>
      </c>
      <c r="C17" s="141">
        <v>23349</v>
      </c>
      <c r="D17" s="141">
        <v>392.837</v>
      </c>
      <c r="E17" s="141">
        <v>64974.375</v>
      </c>
      <c r="F17" s="141">
        <v>63196.818</v>
      </c>
      <c r="G17" s="141">
        <v>-17727.978</v>
      </c>
      <c r="H17" s="141">
        <v>144.54499999999916</v>
      </c>
      <c r="I17" s="141">
        <v>47721.685</v>
      </c>
      <c r="J17" s="141">
        <v>120345.71</v>
      </c>
      <c r="K17" s="141"/>
      <c r="L17" s="141"/>
      <c r="M17" s="141"/>
      <c r="N17" s="141"/>
      <c r="O17" s="141"/>
      <c r="P17" s="141"/>
      <c r="Q17" s="141"/>
      <c r="R17" s="141"/>
      <c r="S17" s="161"/>
    </row>
    <row r="18" spans="1:19" s="136" customFormat="1" ht="13.5">
      <c r="A18" s="139" t="s">
        <v>193</v>
      </c>
      <c r="B18" s="140">
        <v>-261</v>
      </c>
      <c r="C18" s="140">
        <v>-24</v>
      </c>
      <c r="D18" s="140">
        <v>53.483</v>
      </c>
      <c r="E18" s="140">
        <v>-67.709</v>
      </c>
      <c r="F18" s="140">
        <v>-0.18</v>
      </c>
      <c r="G18" s="140">
        <v>0</v>
      </c>
      <c r="H18" s="140">
        <v>0</v>
      </c>
      <c r="I18" s="140">
        <v>0</v>
      </c>
      <c r="J18" s="140">
        <v>0</v>
      </c>
      <c r="K18" s="140"/>
      <c r="L18" s="140"/>
      <c r="M18" s="140"/>
      <c r="N18" s="140"/>
      <c r="O18" s="140"/>
      <c r="P18" s="140"/>
      <c r="Q18" s="140"/>
      <c r="R18" s="140"/>
      <c r="S18" s="139"/>
    </row>
    <row r="19" spans="1:19" s="136" customFormat="1" ht="13.5">
      <c r="A19" s="139" t="s">
        <v>194</v>
      </c>
      <c r="B19" s="140">
        <v>-1557</v>
      </c>
      <c r="C19" s="140">
        <v>13685</v>
      </c>
      <c r="D19" s="140">
        <v>1158.7930000000001</v>
      </c>
      <c r="E19" s="140">
        <v>55986.224</v>
      </c>
      <c r="F19" s="140">
        <v>55939.573000000004</v>
      </c>
      <c r="G19" s="140">
        <v>-2124.22</v>
      </c>
      <c r="H19" s="140">
        <v>-6015.9259999999995</v>
      </c>
      <c r="I19" s="140">
        <v>43416.362</v>
      </c>
      <c r="J19" s="140">
        <v>97863.157</v>
      </c>
      <c r="K19" s="140"/>
      <c r="L19" s="140"/>
      <c r="M19" s="140"/>
      <c r="N19" s="140"/>
      <c r="O19" s="140"/>
      <c r="P19" s="140"/>
      <c r="Q19" s="140"/>
      <c r="R19" s="140"/>
      <c r="S19" s="139"/>
    </row>
    <row r="20" spans="1:19" s="136" customFormat="1" ht="13.5">
      <c r="A20" s="139" t="s">
        <v>195</v>
      </c>
      <c r="B20" s="140">
        <v>-6232</v>
      </c>
      <c r="C20" s="140">
        <v>9688</v>
      </c>
      <c r="D20" s="140">
        <v>-819.4390000000001</v>
      </c>
      <c r="E20" s="140">
        <v>9055.859999999997</v>
      </c>
      <c r="F20" s="140">
        <v>7257.424999999999</v>
      </c>
      <c r="G20" s="140">
        <v>-15603.757999999998</v>
      </c>
      <c r="H20" s="140">
        <v>6160.470999999999</v>
      </c>
      <c r="I20" s="140">
        <v>4305.323</v>
      </c>
      <c r="J20" s="140">
        <v>22482.553</v>
      </c>
      <c r="K20" s="140"/>
      <c r="L20" s="140"/>
      <c r="M20" s="140"/>
      <c r="N20" s="140"/>
      <c r="O20" s="140"/>
      <c r="P20" s="140"/>
      <c r="Q20" s="140"/>
      <c r="R20" s="140"/>
      <c r="S20" s="139"/>
    </row>
    <row r="21" spans="1:19" s="136" customFormat="1" ht="13.5">
      <c r="A21" s="165" t="s">
        <v>233</v>
      </c>
      <c r="B21" s="140">
        <v>-32990</v>
      </c>
      <c r="C21" s="140">
        <v>873</v>
      </c>
      <c r="D21" s="140">
        <v>10333.519</v>
      </c>
      <c r="E21" s="140">
        <v>33367.872</v>
      </c>
      <c r="F21" s="140">
        <v>-33780.68</v>
      </c>
      <c r="G21" s="140">
        <v>286.0730000000003</v>
      </c>
      <c r="H21" s="140">
        <v>-6222.224</v>
      </c>
      <c r="I21" s="140">
        <v>72023.98</v>
      </c>
      <c r="J21" s="140">
        <v>-16722.337</v>
      </c>
      <c r="K21" s="140"/>
      <c r="L21" s="140"/>
      <c r="M21" s="140"/>
      <c r="N21" s="140"/>
      <c r="O21" s="140"/>
      <c r="P21" s="140"/>
      <c r="Q21" s="140"/>
      <c r="R21" s="140"/>
      <c r="S21" s="161"/>
    </row>
    <row r="22" spans="1:19" ht="13.5">
      <c r="A22" s="139" t="s">
        <v>196</v>
      </c>
      <c r="B22" s="140">
        <v>-37646</v>
      </c>
      <c r="C22" s="140">
        <v>-16390</v>
      </c>
      <c r="D22" s="140">
        <v>4037.137999999999</v>
      </c>
      <c r="E22" s="140">
        <v>6349.693000000001</v>
      </c>
      <c r="F22" s="140">
        <v>-5633.095000000001</v>
      </c>
      <c r="G22" s="140">
        <v>-3779.929</v>
      </c>
      <c r="H22" s="140">
        <v>-5062.406</v>
      </c>
      <c r="I22" s="140">
        <v>27195.233999999997</v>
      </c>
      <c r="J22" s="140">
        <v>-17552.523999999998</v>
      </c>
      <c r="K22" s="140"/>
      <c r="L22" s="140"/>
      <c r="M22" s="140"/>
      <c r="N22" s="140"/>
      <c r="O22" s="140"/>
      <c r="P22" s="140"/>
      <c r="Q22" s="140"/>
      <c r="R22" s="140"/>
      <c r="S22" s="139"/>
    </row>
    <row r="23" spans="1:19" ht="13.5">
      <c r="A23" s="139" t="s">
        <v>197</v>
      </c>
      <c r="B23" s="140">
        <v>4656</v>
      </c>
      <c r="C23" s="140">
        <v>17263</v>
      </c>
      <c r="D23" s="140">
        <v>6296.381</v>
      </c>
      <c r="E23" s="140">
        <v>27018.179000000004</v>
      </c>
      <c r="F23" s="140">
        <v>-28147.585</v>
      </c>
      <c r="G23" s="140">
        <v>4066.0020000000004</v>
      </c>
      <c r="H23" s="140">
        <v>-1159.8179999999998</v>
      </c>
      <c r="I23" s="140">
        <v>44828.746</v>
      </c>
      <c r="J23" s="140">
        <v>830.1869999999999</v>
      </c>
      <c r="K23" s="140"/>
      <c r="L23" s="140"/>
      <c r="M23" s="140"/>
      <c r="N23" s="140"/>
      <c r="O23" s="140"/>
      <c r="P23" s="140"/>
      <c r="Q23" s="140"/>
      <c r="R23" s="140"/>
      <c r="S23" s="139"/>
    </row>
    <row r="24" spans="1:19" ht="13.5">
      <c r="A24" s="165" t="s">
        <v>188</v>
      </c>
      <c r="B24" s="140">
        <v>-2508</v>
      </c>
      <c r="C24" s="140">
        <v>-87.13099999999997</v>
      </c>
      <c r="D24" s="140">
        <v>198.8679999999996</v>
      </c>
      <c r="E24" s="140">
        <v>-1059.9260000000002</v>
      </c>
      <c r="F24" s="140">
        <v>-278.239</v>
      </c>
      <c r="G24" s="140">
        <v>844.8449999999998</v>
      </c>
      <c r="H24" s="140">
        <v>-1440.754</v>
      </c>
      <c r="I24" s="140">
        <v>936.5770000000001</v>
      </c>
      <c r="J24" s="140">
        <v>3939.6179999999995</v>
      </c>
      <c r="K24" s="140"/>
      <c r="L24" s="140"/>
      <c r="M24" s="140"/>
      <c r="N24" s="140"/>
      <c r="O24" s="140"/>
      <c r="P24" s="140"/>
      <c r="Q24" s="140"/>
      <c r="R24" s="140"/>
      <c r="S24" s="161"/>
    </row>
    <row r="25" spans="1:19" s="136" customFormat="1" ht="13.5">
      <c r="A25" s="139" t="s">
        <v>196</v>
      </c>
      <c r="B25" s="140">
        <v>-2204</v>
      </c>
      <c r="C25" s="140">
        <v>-206</v>
      </c>
      <c r="D25" s="140">
        <v>1199.7489999999996</v>
      </c>
      <c r="E25" s="140">
        <v>-1178.584</v>
      </c>
      <c r="F25" s="140">
        <v>-97.54899999999999</v>
      </c>
      <c r="G25" s="140">
        <v>978.8259999999998</v>
      </c>
      <c r="H25" s="140">
        <v>-1450.0729999999999</v>
      </c>
      <c r="I25" s="140">
        <v>1032.237</v>
      </c>
      <c r="J25" s="140">
        <v>3939.9529999999995</v>
      </c>
      <c r="K25" s="140"/>
      <c r="L25" s="140"/>
      <c r="M25" s="140"/>
      <c r="N25" s="140"/>
      <c r="O25" s="140"/>
      <c r="P25" s="140"/>
      <c r="Q25" s="140"/>
      <c r="R25" s="140"/>
      <c r="S25" s="139"/>
    </row>
    <row r="26" spans="1:19" ht="13.5">
      <c r="A26" s="139" t="s">
        <v>197</v>
      </c>
      <c r="B26" s="140">
        <v>-304</v>
      </c>
      <c r="C26" s="140">
        <v>118.86900000000003</v>
      </c>
      <c r="D26" s="140">
        <v>-1000.881</v>
      </c>
      <c r="E26" s="140">
        <v>118.65799999999999</v>
      </c>
      <c r="F26" s="140">
        <v>-180.69</v>
      </c>
      <c r="G26" s="140">
        <v>-133.981</v>
      </c>
      <c r="H26" s="140">
        <v>9.319</v>
      </c>
      <c r="I26" s="140">
        <v>-95.66</v>
      </c>
      <c r="J26" s="140">
        <v>-0.335</v>
      </c>
      <c r="K26" s="140"/>
      <c r="L26" s="140"/>
      <c r="M26" s="140"/>
      <c r="N26" s="140"/>
      <c r="O26" s="140"/>
      <c r="P26" s="140"/>
      <c r="Q26" s="140"/>
      <c r="R26" s="140"/>
      <c r="S26" s="139"/>
    </row>
    <row r="27" spans="1:19" ht="13.5">
      <c r="A27" s="165" t="s">
        <v>250</v>
      </c>
      <c r="B27" s="140">
        <v>17820</v>
      </c>
      <c r="C27" s="140">
        <v>-5612</v>
      </c>
      <c r="D27" s="140">
        <v>19996.468</v>
      </c>
      <c r="E27" s="140">
        <v>44173.674999999996</v>
      </c>
      <c r="F27" s="140">
        <v>141708.29499999998</v>
      </c>
      <c r="G27" s="140">
        <v>-15047.268000000002</v>
      </c>
      <c r="H27" s="140">
        <v>-65235.57200000001</v>
      </c>
      <c r="I27" s="140">
        <v>-19991.932999999997</v>
      </c>
      <c r="J27" s="140">
        <v>63345.234000000004</v>
      </c>
      <c r="K27" s="140"/>
      <c r="L27" s="140"/>
      <c r="M27" s="140"/>
      <c r="N27" s="140"/>
      <c r="O27" s="140"/>
      <c r="P27" s="140"/>
      <c r="Q27" s="140"/>
      <c r="R27" s="140"/>
      <c r="S27" s="161"/>
    </row>
    <row r="28" spans="1:19" ht="13.5">
      <c r="A28" s="165" t="s">
        <v>253</v>
      </c>
      <c r="B28" s="140">
        <v>0</v>
      </c>
      <c r="C28" s="140">
        <v>0</v>
      </c>
      <c r="D28" s="140">
        <v>0</v>
      </c>
      <c r="E28" s="140">
        <v>0</v>
      </c>
      <c r="F28" s="140">
        <v>0</v>
      </c>
      <c r="G28" s="140">
        <v>0</v>
      </c>
      <c r="H28" s="140">
        <v>0</v>
      </c>
      <c r="I28" s="140">
        <v>0</v>
      </c>
      <c r="J28" s="140">
        <v>0</v>
      </c>
      <c r="K28" s="140"/>
      <c r="L28" s="140"/>
      <c r="M28" s="140"/>
      <c r="N28" s="140"/>
      <c r="O28" s="140"/>
      <c r="P28" s="140"/>
      <c r="Q28" s="140"/>
      <c r="R28" s="140"/>
      <c r="S28" s="161"/>
    </row>
    <row r="29" spans="1:19" s="136" customFormat="1" ht="13.5">
      <c r="A29" s="165" t="s">
        <v>251</v>
      </c>
      <c r="B29" s="140">
        <v>119</v>
      </c>
      <c r="C29" s="140">
        <v>0</v>
      </c>
      <c r="D29" s="140">
        <v>-0.938</v>
      </c>
      <c r="E29" s="140">
        <v>0.42499999999999716</v>
      </c>
      <c r="F29" s="140">
        <v>-29.040000000000003</v>
      </c>
      <c r="G29" s="140">
        <v>-46.823</v>
      </c>
      <c r="H29" s="140">
        <v>-7.629</v>
      </c>
      <c r="I29" s="140">
        <v>173.189</v>
      </c>
      <c r="J29" s="140">
        <v>1036.1530000000002</v>
      </c>
      <c r="K29" s="140"/>
      <c r="L29" s="140"/>
      <c r="M29" s="140"/>
      <c r="N29" s="140"/>
      <c r="O29" s="140"/>
      <c r="P29" s="140"/>
      <c r="Q29" s="140"/>
      <c r="R29" s="140"/>
      <c r="S29" s="161"/>
    </row>
    <row r="30" spans="1:19" s="136" customFormat="1" ht="13.5">
      <c r="A30" s="165" t="s">
        <v>200</v>
      </c>
      <c r="B30" s="140">
        <v>78553</v>
      </c>
      <c r="C30" s="140">
        <v>704</v>
      </c>
      <c r="D30" s="140">
        <v>7134.143</v>
      </c>
      <c r="E30" s="140">
        <v>-16081.478</v>
      </c>
      <c r="F30" s="140">
        <v>11910.662</v>
      </c>
      <c r="G30" s="140">
        <v>-8127.412999999999</v>
      </c>
      <c r="H30" s="140">
        <v>820.7929999999999</v>
      </c>
      <c r="I30" s="140">
        <v>2381.6470000000004</v>
      </c>
      <c r="J30" s="140">
        <v>8671.835</v>
      </c>
      <c r="K30" s="140"/>
      <c r="L30" s="140"/>
      <c r="M30" s="140"/>
      <c r="N30" s="140"/>
      <c r="O30" s="140"/>
      <c r="P30" s="140"/>
      <c r="Q30" s="140"/>
      <c r="R30" s="140"/>
      <c r="S30" s="161"/>
    </row>
    <row r="31" spans="1:19" ht="13.5">
      <c r="A31" s="139" t="s">
        <v>198</v>
      </c>
      <c r="B31" s="140">
        <v>0</v>
      </c>
      <c r="C31" s="140">
        <v>0</v>
      </c>
      <c r="D31" s="140">
        <v>0</v>
      </c>
      <c r="E31" s="140">
        <v>0</v>
      </c>
      <c r="F31" s="140">
        <v>0</v>
      </c>
      <c r="G31" s="140">
        <v>0</v>
      </c>
      <c r="H31" s="140">
        <v>0</v>
      </c>
      <c r="I31" s="140">
        <v>0</v>
      </c>
      <c r="J31" s="140">
        <v>0</v>
      </c>
      <c r="K31" s="140"/>
      <c r="L31" s="140"/>
      <c r="M31" s="140"/>
      <c r="N31" s="140"/>
      <c r="O31" s="140"/>
      <c r="P31" s="140"/>
      <c r="Q31" s="140"/>
      <c r="R31" s="140"/>
      <c r="S31" s="139"/>
    </row>
    <row r="32" spans="1:19" ht="13.5">
      <c r="A32" s="139" t="s">
        <v>199</v>
      </c>
      <c r="B32" s="140">
        <v>78553</v>
      </c>
      <c r="C32" s="140">
        <v>704</v>
      </c>
      <c r="D32" s="140">
        <v>7134.143</v>
      </c>
      <c r="E32" s="140">
        <v>-16081.478</v>
      </c>
      <c r="F32" s="140">
        <v>11910.662</v>
      </c>
      <c r="G32" s="140">
        <v>-8127.412999999999</v>
      </c>
      <c r="H32" s="140">
        <v>820.7929999999999</v>
      </c>
      <c r="I32" s="140">
        <v>2381.6470000000004</v>
      </c>
      <c r="J32" s="140">
        <v>8671.835</v>
      </c>
      <c r="K32" s="140"/>
      <c r="L32" s="140"/>
      <c r="M32" s="140"/>
      <c r="N32" s="140"/>
      <c r="O32" s="140"/>
      <c r="P32" s="140"/>
      <c r="Q32" s="140"/>
      <c r="R32" s="140"/>
      <c r="S32" s="139"/>
    </row>
    <row r="33" spans="1:22" ht="13.5">
      <c r="A33" s="137" t="s">
        <v>210</v>
      </c>
      <c r="B33" s="138">
        <v>10299.412</v>
      </c>
      <c r="C33" s="138">
        <v>11570.469999999994</v>
      </c>
      <c r="D33" s="138">
        <v>25134.606999999996</v>
      </c>
      <c r="E33" s="138">
        <v>96143.69499999999</v>
      </c>
      <c r="F33" s="138">
        <v>231317.50300000003</v>
      </c>
      <c r="G33" s="138">
        <v>-55213.49700000001</v>
      </c>
      <c r="H33" s="138">
        <v>-70984.489</v>
      </c>
      <c r="I33" s="138">
        <v>81004.988</v>
      </c>
      <c r="J33" s="138">
        <v>149479.855</v>
      </c>
      <c r="K33" s="138"/>
      <c r="L33" s="138"/>
      <c r="M33" s="138"/>
      <c r="N33" s="138"/>
      <c r="O33" s="138"/>
      <c r="P33" s="138"/>
      <c r="Q33" s="138"/>
      <c r="R33" s="138"/>
      <c r="S33" s="160"/>
      <c r="T33" s="160"/>
      <c r="U33" s="158"/>
      <c r="V33" s="158"/>
    </row>
    <row r="34" spans="1:19" ht="13.5">
      <c r="A34" s="165" t="s">
        <v>186</v>
      </c>
      <c r="B34" s="140">
        <v>0</v>
      </c>
      <c r="C34" s="140">
        <v>0</v>
      </c>
      <c r="D34" s="140">
        <v>0</v>
      </c>
      <c r="E34" s="140">
        <v>0</v>
      </c>
      <c r="F34" s="140">
        <v>0</v>
      </c>
      <c r="G34" s="140">
        <v>0</v>
      </c>
      <c r="H34" s="140">
        <v>0</v>
      </c>
      <c r="I34" s="140">
        <v>0</v>
      </c>
      <c r="J34" s="140">
        <v>0</v>
      </c>
      <c r="K34" s="140"/>
      <c r="L34" s="140"/>
      <c r="M34" s="140"/>
      <c r="N34" s="140"/>
      <c r="O34" s="140"/>
      <c r="P34" s="140"/>
      <c r="Q34" s="140"/>
      <c r="R34" s="140"/>
      <c r="S34" s="161"/>
    </row>
    <row r="35" spans="1:19" ht="13.5">
      <c r="A35" s="165" t="s">
        <v>187</v>
      </c>
      <c r="B35" s="140">
        <v>0</v>
      </c>
      <c r="C35" s="140">
        <v>0</v>
      </c>
      <c r="D35" s="140">
        <v>0</v>
      </c>
      <c r="E35" s="140">
        <v>0</v>
      </c>
      <c r="F35" s="140">
        <v>0</v>
      </c>
      <c r="G35" s="140">
        <v>0</v>
      </c>
      <c r="H35" s="140">
        <v>0</v>
      </c>
      <c r="I35" s="141">
        <v>0</v>
      </c>
      <c r="J35" s="140">
        <v>0</v>
      </c>
      <c r="K35" s="140"/>
      <c r="L35" s="140"/>
      <c r="M35" s="140"/>
      <c r="N35" s="140"/>
      <c r="O35" s="140"/>
      <c r="P35" s="140"/>
      <c r="Q35" s="140"/>
      <c r="R35" s="140"/>
      <c r="S35" s="161"/>
    </row>
    <row r="36" spans="1:19" ht="13.5">
      <c r="A36" s="139" t="s">
        <v>193</v>
      </c>
      <c r="B36" s="140">
        <v>0</v>
      </c>
      <c r="C36" s="140">
        <v>0</v>
      </c>
      <c r="D36" s="140">
        <v>0</v>
      </c>
      <c r="E36" s="140">
        <v>0</v>
      </c>
      <c r="F36" s="140">
        <v>0</v>
      </c>
      <c r="G36" s="140">
        <v>0</v>
      </c>
      <c r="H36" s="140">
        <v>0</v>
      </c>
      <c r="I36" s="140">
        <v>0</v>
      </c>
      <c r="J36" s="140">
        <v>0</v>
      </c>
      <c r="K36" s="140"/>
      <c r="L36" s="140"/>
      <c r="M36" s="140"/>
      <c r="N36" s="140"/>
      <c r="O36" s="140"/>
      <c r="P36" s="140"/>
      <c r="Q36" s="140"/>
      <c r="R36" s="140"/>
      <c r="S36" s="139"/>
    </row>
    <row r="37" spans="1:19" ht="13.5">
      <c r="A37" s="139" t="s">
        <v>194</v>
      </c>
      <c r="B37" s="140">
        <v>0</v>
      </c>
      <c r="C37" s="140">
        <v>0</v>
      </c>
      <c r="D37" s="140">
        <v>0</v>
      </c>
      <c r="E37" s="140">
        <v>0</v>
      </c>
      <c r="F37" s="140">
        <v>0</v>
      </c>
      <c r="G37" s="140">
        <v>0</v>
      </c>
      <c r="H37" s="140">
        <v>0</v>
      </c>
      <c r="I37" s="140">
        <v>0</v>
      </c>
      <c r="J37" s="140">
        <v>0</v>
      </c>
      <c r="K37" s="140"/>
      <c r="L37" s="140"/>
      <c r="M37" s="140"/>
      <c r="N37" s="140"/>
      <c r="O37" s="140"/>
      <c r="P37" s="140"/>
      <c r="Q37" s="140"/>
      <c r="R37" s="140"/>
      <c r="S37" s="139"/>
    </row>
    <row r="38" spans="1:19" ht="13.5">
      <c r="A38" s="139" t="s">
        <v>195</v>
      </c>
      <c r="B38" s="140">
        <v>0</v>
      </c>
      <c r="C38" s="140">
        <v>0</v>
      </c>
      <c r="D38" s="140">
        <v>0</v>
      </c>
      <c r="E38" s="140">
        <v>0</v>
      </c>
      <c r="F38" s="140">
        <v>0</v>
      </c>
      <c r="G38" s="140">
        <v>0</v>
      </c>
      <c r="H38" s="140">
        <v>0</v>
      </c>
      <c r="I38" s="140">
        <v>0</v>
      </c>
      <c r="J38" s="140">
        <v>0</v>
      </c>
      <c r="K38" s="140"/>
      <c r="L38" s="140"/>
      <c r="M38" s="140"/>
      <c r="N38" s="140"/>
      <c r="O38" s="140"/>
      <c r="P38" s="140"/>
      <c r="Q38" s="140"/>
      <c r="R38" s="140"/>
      <c r="S38" s="139"/>
    </row>
    <row r="39" spans="1:19" ht="13.5">
      <c r="A39" s="165" t="s">
        <v>233</v>
      </c>
      <c r="B39" s="140">
        <v>0</v>
      </c>
      <c r="C39" s="140">
        <v>0</v>
      </c>
      <c r="D39" s="140">
        <v>0</v>
      </c>
      <c r="E39" s="140">
        <v>-102.16</v>
      </c>
      <c r="F39" s="140">
        <v>-1001.498</v>
      </c>
      <c r="G39" s="140">
        <v>4.592</v>
      </c>
      <c r="H39" s="140">
        <v>-4.592</v>
      </c>
      <c r="I39" s="140">
        <v>0</v>
      </c>
      <c r="J39" s="140">
        <v>0</v>
      </c>
      <c r="K39" s="140"/>
      <c r="L39" s="140"/>
      <c r="M39" s="140"/>
      <c r="N39" s="140"/>
      <c r="O39" s="140"/>
      <c r="P39" s="140"/>
      <c r="Q39" s="140"/>
      <c r="R39" s="140"/>
      <c r="S39" s="161"/>
    </row>
    <row r="40" spans="1:19" ht="13.5">
      <c r="A40" s="139" t="s">
        <v>196</v>
      </c>
      <c r="B40" s="140">
        <v>0</v>
      </c>
      <c r="C40" s="140">
        <v>0</v>
      </c>
      <c r="D40" s="140">
        <v>0</v>
      </c>
      <c r="E40" s="140">
        <v>-102.16</v>
      </c>
      <c r="F40" s="140">
        <v>-1001.498</v>
      </c>
      <c r="G40" s="140">
        <v>4.592</v>
      </c>
      <c r="H40" s="140">
        <v>-4.592</v>
      </c>
      <c r="I40" s="140">
        <v>0</v>
      </c>
      <c r="J40" s="140">
        <v>0</v>
      </c>
      <c r="K40" s="140"/>
      <c r="L40" s="140"/>
      <c r="M40" s="140"/>
      <c r="N40" s="140"/>
      <c r="O40" s="140"/>
      <c r="P40" s="140"/>
      <c r="Q40" s="140"/>
      <c r="R40" s="140"/>
      <c r="S40" s="139"/>
    </row>
    <row r="41" spans="1:19" ht="13.5">
      <c r="A41" s="139" t="s">
        <v>197</v>
      </c>
      <c r="B41" s="140">
        <v>0</v>
      </c>
      <c r="C41" s="140">
        <v>0</v>
      </c>
      <c r="D41" s="140">
        <v>0</v>
      </c>
      <c r="E41" s="140">
        <v>0</v>
      </c>
      <c r="F41" s="140">
        <v>0</v>
      </c>
      <c r="G41" s="140">
        <v>0</v>
      </c>
      <c r="H41" s="140">
        <v>0</v>
      </c>
      <c r="I41" s="140">
        <v>0</v>
      </c>
      <c r="J41" s="140">
        <v>0</v>
      </c>
      <c r="K41" s="140"/>
      <c r="L41" s="140"/>
      <c r="M41" s="140"/>
      <c r="N41" s="140"/>
      <c r="O41" s="140"/>
      <c r="P41" s="140"/>
      <c r="Q41" s="140"/>
      <c r="R41" s="140"/>
      <c r="S41" s="139"/>
    </row>
    <row r="42" spans="1:19" ht="13.5">
      <c r="A42" s="165" t="s">
        <v>188</v>
      </c>
      <c r="B42" s="140">
        <v>409</v>
      </c>
      <c r="C42" s="140">
        <v>-5207</v>
      </c>
      <c r="D42" s="140">
        <v>0</v>
      </c>
      <c r="E42" s="140">
        <v>0</v>
      </c>
      <c r="F42" s="140">
        <v>0</v>
      </c>
      <c r="G42" s="140">
        <v>0</v>
      </c>
      <c r="H42" s="140">
        <v>0</v>
      </c>
      <c r="I42" s="140">
        <v>0</v>
      </c>
      <c r="J42" s="140">
        <v>0</v>
      </c>
      <c r="K42" s="140"/>
      <c r="L42" s="140"/>
      <c r="M42" s="140"/>
      <c r="N42" s="140"/>
      <c r="O42" s="140"/>
      <c r="P42" s="140"/>
      <c r="Q42" s="140"/>
      <c r="R42" s="140"/>
      <c r="S42" s="161"/>
    </row>
    <row r="43" spans="1:19" ht="13.5">
      <c r="A43" s="139" t="s">
        <v>196</v>
      </c>
      <c r="B43" s="140">
        <v>615</v>
      </c>
      <c r="C43" s="140">
        <v>-3156</v>
      </c>
      <c r="D43" s="140">
        <v>0</v>
      </c>
      <c r="E43" s="140">
        <v>0</v>
      </c>
      <c r="F43" s="140">
        <v>0</v>
      </c>
      <c r="G43" s="140">
        <v>0</v>
      </c>
      <c r="H43" s="140">
        <v>0</v>
      </c>
      <c r="I43" s="140">
        <v>0</v>
      </c>
      <c r="J43" s="140">
        <v>0</v>
      </c>
      <c r="K43" s="140"/>
      <c r="L43" s="140"/>
      <c r="M43" s="140"/>
      <c r="N43" s="140"/>
      <c r="O43" s="140"/>
      <c r="P43" s="140"/>
      <c r="Q43" s="140"/>
      <c r="R43" s="140"/>
      <c r="S43" s="139"/>
    </row>
    <row r="44" spans="1:19" ht="13.5">
      <c r="A44" s="139" t="s">
        <v>197</v>
      </c>
      <c r="B44" s="140">
        <v>-206</v>
      </c>
      <c r="C44" s="140">
        <v>-2051</v>
      </c>
      <c r="D44" s="140">
        <v>0</v>
      </c>
      <c r="E44" s="140">
        <v>0</v>
      </c>
      <c r="F44" s="140">
        <v>0</v>
      </c>
      <c r="G44" s="140">
        <v>0</v>
      </c>
      <c r="H44" s="140">
        <v>0</v>
      </c>
      <c r="I44" s="140">
        <v>0</v>
      </c>
      <c r="J44" s="140">
        <v>0</v>
      </c>
      <c r="K44" s="140"/>
      <c r="L44" s="140"/>
      <c r="M44" s="140"/>
      <c r="N44" s="140"/>
      <c r="O44" s="140"/>
      <c r="P44" s="140"/>
      <c r="Q44" s="140"/>
      <c r="R44" s="140"/>
      <c r="S44" s="139"/>
    </row>
    <row r="45" spans="1:19" ht="13.5">
      <c r="A45" s="165" t="s">
        <v>252</v>
      </c>
      <c r="B45" s="140">
        <v>-6774</v>
      </c>
      <c r="C45" s="140">
        <v>-4445.963000000002</v>
      </c>
      <c r="D45" s="140">
        <v>12072.330999999998</v>
      </c>
      <c r="E45" s="140">
        <v>85666.261</v>
      </c>
      <c r="F45" s="140">
        <v>224008.09900000002</v>
      </c>
      <c r="G45" s="140">
        <v>-43791.31700000001</v>
      </c>
      <c r="H45" s="140">
        <v>-70105.281</v>
      </c>
      <c r="I45" s="140">
        <v>84827.565</v>
      </c>
      <c r="J45" s="140">
        <v>134783.266</v>
      </c>
      <c r="K45" s="140"/>
      <c r="L45" s="140"/>
      <c r="M45" s="140"/>
      <c r="N45" s="140"/>
      <c r="O45" s="140"/>
      <c r="P45" s="140"/>
      <c r="Q45" s="140"/>
      <c r="R45" s="140"/>
      <c r="S45" s="161"/>
    </row>
    <row r="46" spans="1:19" ht="13.5">
      <c r="A46" s="165" t="s">
        <v>253</v>
      </c>
      <c r="B46" s="140">
        <v>0</v>
      </c>
      <c r="C46" s="153">
        <v>0</v>
      </c>
      <c r="D46" s="140">
        <v>0</v>
      </c>
      <c r="E46" s="140">
        <v>0</v>
      </c>
      <c r="F46" s="140">
        <v>0</v>
      </c>
      <c r="G46" s="140">
        <v>0</v>
      </c>
      <c r="H46" s="140">
        <v>0</v>
      </c>
      <c r="I46" s="140">
        <v>0</v>
      </c>
      <c r="J46" s="140">
        <v>0</v>
      </c>
      <c r="K46" s="140"/>
      <c r="L46" s="140"/>
      <c r="M46" s="140"/>
      <c r="N46" s="140"/>
      <c r="O46" s="140"/>
      <c r="P46" s="140"/>
      <c r="Q46" s="140"/>
      <c r="R46" s="140"/>
      <c r="S46" s="161"/>
    </row>
    <row r="47" spans="1:19" s="136" customFormat="1" ht="13.5">
      <c r="A47" s="165" t="s">
        <v>251</v>
      </c>
      <c r="B47" s="140">
        <v>-5533</v>
      </c>
      <c r="C47" s="140">
        <v>-15685</v>
      </c>
      <c r="D47" s="140">
        <v>-10931.039999999999</v>
      </c>
      <c r="E47" s="140">
        <v>-279.68700000000007</v>
      </c>
      <c r="F47" s="140">
        <v>-1299.8210000000001</v>
      </c>
      <c r="G47" s="140">
        <v>0</v>
      </c>
      <c r="H47" s="140">
        <v>0</v>
      </c>
      <c r="I47" s="140">
        <v>0</v>
      </c>
      <c r="J47" s="140">
        <v>0</v>
      </c>
      <c r="K47" s="140"/>
      <c r="L47" s="140"/>
      <c r="M47" s="140"/>
      <c r="N47" s="140"/>
      <c r="O47" s="140"/>
      <c r="P47" s="140"/>
      <c r="Q47" s="140"/>
      <c r="R47" s="140"/>
      <c r="S47" s="161"/>
    </row>
    <row r="48" spans="1:19" ht="13.5">
      <c r="A48" s="165" t="s">
        <v>201</v>
      </c>
      <c r="B48" s="140">
        <v>22197</v>
      </c>
      <c r="C48" s="140">
        <v>36908.433</v>
      </c>
      <c r="D48" s="140">
        <v>23993.315999999995</v>
      </c>
      <c r="E48" s="140">
        <v>10859.280999999999</v>
      </c>
      <c r="F48" s="140">
        <v>9610.723</v>
      </c>
      <c r="G48" s="140">
        <v>-11426.771999999999</v>
      </c>
      <c r="H48" s="140">
        <v>-874.6159999999998</v>
      </c>
      <c r="I48" s="140">
        <v>-3822.5770000000007</v>
      </c>
      <c r="J48" s="140">
        <v>14696.588999999998</v>
      </c>
      <c r="K48" s="140"/>
      <c r="L48" s="140"/>
      <c r="M48" s="140"/>
      <c r="N48" s="140"/>
      <c r="O48" s="140"/>
      <c r="P48" s="140"/>
      <c r="Q48" s="140"/>
      <c r="R48" s="140"/>
      <c r="S48" s="161"/>
    </row>
    <row r="49" spans="1:19" s="136" customFormat="1" ht="13.5">
      <c r="A49" s="139" t="s">
        <v>205</v>
      </c>
      <c r="B49" s="140">
        <v>0</v>
      </c>
      <c r="C49" s="140">
        <v>0</v>
      </c>
      <c r="D49" s="140">
        <v>0</v>
      </c>
      <c r="E49" s="140">
        <v>0</v>
      </c>
      <c r="F49" s="140">
        <v>0</v>
      </c>
      <c r="G49" s="140">
        <v>0</v>
      </c>
      <c r="H49" s="140">
        <v>0</v>
      </c>
      <c r="I49" s="140">
        <v>0</v>
      </c>
      <c r="J49" s="140">
        <v>0</v>
      </c>
      <c r="K49" s="140"/>
      <c r="L49" s="140"/>
      <c r="M49" s="140"/>
      <c r="N49" s="140"/>
      <c r="O49" s="140"/>
      <c r="P49" s="140"/>
      <c r="Q49" s="140"/>
      <c r="R49" s="140"/>
      <c r="S49" s="139"/>
    </row>
    <row r="50" spans="1:19" ht="13.5">
      <c r="A50" s="139" t="s">
        <v>206</v>
      </c>
      <c r="B50" s="140">
        <v>22197</v>
      </c>
      <c r="C50" s="140">
        <v>36908.433</v>
      </c>
      <c r="D50" s="140">
        <v>23993.315999999995</v>
      </c>
      <c r="E50" s="140">
        <v>10859.280999999999</v>
      </c>
      <c r="F50" s="140">
        <v>9610.723</v>
      </c>
      <c r="G50" s="140">
        <v>-11426.771999999999</v>
      </c>
      <c r="H50" s="140">
        <v>-874.6159999999998</v>
      </c>
      <c r="I50" s="140">
        <v>-3822.5770000000007</v>
      </c>
      <c r="J50" s="140">
        <v>14696.588999999998</v>
      </c>
      <c r="K50" s="140"/>
      <c r="L50" s="140"/>
      <c r="M50" s="140"/>
      <c r="N50" s="140"/>
      <c r="O50" s="140"/>
      <c r="P50" s="140"/>
      <c r="Q50" s="140"/>
      <c r="R50" s="140"/>
      <c r="S50" s="139"/>
    </row>
    <row r="51" spans="1:20" s="145" customFormat="1" ht="13.5">
      <c r="A51" s="143" t="s">
        <v>192</v>
      </c>
      <c r="B51" s="144">
        <v>0.41199999999662396</v>
      </c>
      <c r="C51" s="144">
        <v>0.40799999999399006</v>
      </c>
      <c r="D51" s="144">
        <v>0.007999999990715878</v>
      </c>
      <c r="E51" s="144">
        <v>-0.18899999997665873</v>
      </c>
      <c r="F51" s="144">
        <v>0.15500000012980308</v>
      </c>
      <c r="G51" s="144">
        <v>0.28499999998894054</v>
      </c>
      <c r="H51" s="144">
        <v>0.048999999998045496</v>
      </c>
      <c r="I51" s="144">
        <v>0.2139999999963038</v>
      </c>
      <c r="J51" s="144">
        <v>-0.03999999997904524</v>
      </c>
      <c r="K51" s="162"/>
      <c r="L51" s="162"/>
      <c r="M51" s="162"/>
      <c r="N51" s="162"/>
      <c r="O51" s="162"/>
      <c r="P51" s="162"/>
      <c r="Q51" s="162"/>
      <c r="R51" s="162"/>
      <c r="S51" s="163"/>
      <c r="T51" s="163"/>
    </row>
    <row r="52" spans="1:16" ht="13.5">
      <c r="A52" s="146"/>
      <c r="B52" s="147"/>
      <c r="C52" s="147"/>
      <c r="D52" s="147"/>
      <c r="E52" s="147"/>
      <c r="F52" s="147"/>
      <c r="G52" s="147"/>
      <c r="H52" s="147"/>
      <c r="I52" s="147"/>
      <c r="J52" s="147"/>
      <c r="K52" s="147"/>
      <c r="L52" s="147"/>
      <c r="M52" s="147"/>
      <c r="N52" s="147"/>
      <c r="O52" s="147"/>
      <c r="P52" s="147"/>
    </row>
  </sheetData>
  <sheetProtection/>
  <printOptions/>
  <pageMargins left="0.7" right="0.7" top="0.75" bottom="0.75" header="0.3" footer="0.3"/>
  <pageSetup fitToHeight="1" fitToWidth="1" horizontalDpi="1200" verticalDpi="1200" orientation="portrait" scale="86" r:id="rId1"/>
</worksheet>
</file>

<file path=xl/worksheets/sheet9.xml><?xml version="1.0" encoding="utf-8"?>
<worksheet xmlns="http://schemas.openxmlformats.org/spreadsheetml/2006/main" xmlns:r="http://schemas.openxmlformats.org/officeDocument/2006/relationships">
  <sheetPr>
    <pageSetUpPr fitToPage="1"/>
  </sheetPr>
  <dimension ref="A1:W52"/>
  <sheetViews>
    <sheetView zoomScalePageLayoutView="0" workbookViewId="0" topLeftCell="A1">
      <pane xSplit="1" ySplit="4" topLeftCell="B5" activePane="bottomRight" state="frozen"/>
      <selection pane="topLeft" activeCell="U14" sqref="U14"/>
      <selection pane="topRight" activeCell="U14" sqref="U14"/>
      <selection pane="bottomLeft" activeCell="U14" sqref="U14"/>
      <selection pane="bottomRight" activeCell="L11" sqref="L11"/>
    </sheetView>
  </sheetViews>
  <sheetFormatPr defaultColWidth="9.140625" defaultRowHeight="12.75"/>
  <cols>
    <col min="1" max="1" width="44.57421875" style="127" customWidth="1"/>
    <col min="2" max="2" width="6.8515625" style="140" bestFit="1" customWidth="1"/>
    <col min="3" max="6" width="6.8515625" style="153" bestFit="1" customWidth="1"/>
    <col min="7" max="7" width="6.8515625" style="140" bestFit="1" customWidth="1"/>
    <col min="8" max="9" width="6.8515625" style="153" bestFit="1" customWidth="1"/>
    <col min="10" max="10" width="6.8515625" style="148" bestFit="1" customWidth="1"/>
    <col min="11" max="19" width="9.7109375" style="148" customWidth="1"/>
    <col min="20" max="20" width="19.28125" style="127" bestFit="1" customWidth="1"/>
    <col min="21" max="21" width="11.00390625" style="127" bestFit="1" customWidth="1"/>
    <col min="22" max="16384" width="9.140625" style="127" customWidth="1"/>
  </cols>
  <sheetData>
    <row r="1" spans="1:19" ht="15">
      <c r="A1" s="154" t="s">
        <v>226</v>
      </c>
      <c r="B1" s="155"/>
      <c r="C1" s="155"/>
      <c r="D1" s="155"/>
      <c r="E1" s="155"/>
      <c r="F1" s="155"/>
      <c r="G1" s="155"/>
      <c r="H1" s="155"/>
      <c r="I1" s="155"/>
      <c r="J1" s="155"/>
      <c r="K1" s="155"/>
      <c r="L1" s="155"/>
      <c r="M1" s="155"/>
      <c r="N1" s="155"/>
      <c r="O1" s="155"/>
      <c r="P1" s="155"/>
      <c r="Q1" s="155"/>
      <c r="R1" s="127"/>
      <c r="S1" s="127"/>
    </row>
    <row r="2" spans="1:19" ht="13.5">
      <c r="A2" s="128" t="s">
        <v>247</v>
      </c>
      <c r="B2" s="128"/>
      <c r="C2" s="128"/>
      <c r="D2" s="128"/>
      <c r="E2" s="128"/>
      <c r="F2" s="128"/>
      <c r="G2" s="128"/>
      <c r="H2" s="128"/>
      <c r="I2" s="128"/>
      <c r="J2" s="128"/>
      <c r="K2" s="128"/>
      <c r="L2" s="128"/>
      <c r="M2" s="128"/>
      <c r="N2" s="128"/>
      <c r="O2" s="128"/>
      <c r="P2" s="128"/>
      <c r="Q2" s="128"/>
      <c r="R2" s="128"/>
      <c r="S2" s="128"/>
    </row>
    <row r="3" spans="1:19" ht="13.5">
      <c r="A3" s="129"/>
      <c r="B3" s="129"/>
      <c r="C3" s="129"/>
      <c r="D3" s="129"/>
      <c r="E3" s="129"/>
      <c r="F3" s="129"/>
      <c r="G3" s="129"/>
      <c r="H3" s="129"/>
      <c r="I3" s="129"/>
      <c r="J3" s="129"/>
      <c r="K3" s="129"/>
      <c r="L3" s="129"/>
      <c r="M3" s="129"/>
      <c r="N3" s="129"/>
      <c r="O3" s="129"/>
      <c r="P3" s="129"/>
      <c r="Q3" s="129"/>
      <c r="R3" s="129"/>
      <c r="S3" s="129"/>
    </row>
    <row r="4" spans="1:19" ht="13.5">
      <c r="A4" s="131" t="s">
        <v>208</v>
      </c>
      <c r="B4" s="132" t="s">
        <v>214</v>
      </c>
      <c r="C4" s="132" t="s">
        <v>215</v>
      </c>
      <c r="D4" s="132" t="s">
        <v>230</v>
      </c>
      <c r="E4" s="132" t="s">
        <v>235</v>
      </c>
      <c r="F4" s="132" t="s">
        <v>243</v>
      </c>
      <c r="G4" s="132" t="s">
        <v>244</v>
      </c>
      <c r="H4" s="132" t="s">
        <v>248</v>
      </c>
      <c r="I4" s="132" t="s">
        <v>249</v>
      </c>
      <c r="J4" s="132" t="s">
        <v>256</v>
      </c>
      <c r="K4" s="156"/>
      <c r="L4" s="156"/>
      <c r="M4" s="156"/>
      <c r="N4" s="156"/>
      <c r="O4" s="156"/>
      <c r="P4" s="156"/>
      <c r="Q4" s="156"/>
      <c r="R4" s="156"/>
      <c r="S4" s="156"/>
    </row>
    <row r="5" spans="1:23" ht="13.5">
      <c r="A5" s="133" t="s">
        <v>232</v>
      </c>
      <c r="B5" s="134">
        <v>1897.9840000000002</v>
      </c>
      <c r="C5" s="134">
        <v>-412</v>
      </c>
      <c r="D5" s="134">
        <v>1824.71</v>
      </c>
      <c r="E5" s="134">
        <v>1981.034</v>
      </c>
      <c r="F5" s="134">
        <v>-290.5773629999999</v>
      </c>
      <c r="G5" s="134">
        <v>113.22978499999999</v>
      </c>
      <c r="H5" s="134">
        <v>-462.48557670000287</v>
      </c>
      <c r="I5" s="134">
        <v>651.8955412703333</v>
      </c>
      <c r="J5" s="134">
        <v>189.98962894545826</v>
      </c>
      <c r="K5" s="158"/>
      <c r="L5" s="134"/>
      <c r="M5" s="134"/>
      <c r="N5" s="134"/>
      <c r="O5" s="134"/>
      <c r="P5" s="134"/>
      <c r="Q5" s="134"/>
      <c r="R5" s="134"/>
      <c r="S5" s="134"/>
      <c r="T5" s="157"/>
      <c r="U5" s="157"/>
      <c r="V5" s="158"/>
      <c r="W5" s="158"/>
    </row>
    <row r="6" spans="1:20" ht="13.5">
      <c r="A6" s="164" t="s">
        <v>180</v>
      </c>
      <c r="B6" s="126">
        <v>1897.9840000000002</v>
      </c>
      <c r="C6" s="126">
        <v>-412</v>
      </c>
      <c r="D6" s="126">
        <v>1824.71</v>
      </c>
      <c r="E6" s="126">
        <v>1981.034</v>
      </c>
      <c r="F6" s="126">
        <v>-253.1583629999999</v>
      </c>
      <c r="G6" s="126">
        <v>113.22978499999999</v>
      </c>
      <c r="H6" s="126">
        <v>-462.48557670000287</v>
      </c>
      <c r="I6" s="126">
        <v>651.8955412703333</v>
      </c>
      <c r="J6" s="126">
        <v>189.98962894545826</v>
      </c>
      <c r="K6" s="158"/>
      <c r="L6" s="126"/>
      <c r="M6" s="126"/>
      <c r="N6" s="126"/>
      <c r="O6" s="126"/>
      <c r="P6" s="126"/>
      <c r="Q6" s="126"/>
      <c r="R6" s="126"/>
      <c r="S6" s="126"/>
      <c r="T6" s="136"/>
    </row>
    <row r="7" spans="1:19" ht="13.5">
      <c r="A7" s="164" t="s">
        <v>181</v>
      </c>
      <c r="B7" s="126">
        <v>0</v>
      </c>
      <c r="C7" s="126">
        <v>0</v>
      </c>
      <c r="D7" s="126">
        <v>0</v>
      </c>
      <c r="E7" s="126">
        <v>0</v>
      </c>
      <c r="F7" s="126">
        <v>0</v>
      </c>
      <c r="G7" s="126">
        <v>0</v>
      </c>
      <c r="H7" s="126">
        <v>0</v>
      </c>
      <c r="I7" s="126">
        <v>0</v>
      </c>
      <c r="J7" s="126">
        <v>0</v>
      </c>
      <c r="K7" s="158"/>
      <c r="L7" s="126"/>
      <c r="M7" s="126"/>
      <c r="N7" s="126"/>
      <c r="O7" s="126"/>
      <c r="P7" s="126"/>
      <c r="Q7" s="126"/>
      <c r="R7" s="126"/>
      <c r="S7" s="126"/>
    </row>
    <row r="8" spans="1:19" ht="13.5">
      <c r="A8" s="164" t="s">
        <v>231</v>
      </c>
      <c r="B8" s="126">
        <v>1897.9840000000002</v>
      </c>
      <c r="C8" s="126">
        <v>-412</v>
      </c>
      <c r="D8" s="126">
        <v>1824.71</v>
      </c>
      <c r="E8" s="126">
        <v>1981.034</v>
      </c>
      <c r="F8" s="126">
        <v>-253.1583629999999</v>
      </c>
      <c r="G8" s="126">
        <v>113.22978499999999</v>
      </c>
      <c r="H8" s="126">
        <v>-462.48557670000287</v>
      </c>
      <c r="I8" s="126">
        <v>651.8955412703333</v>
      </c>
      <c r="J8" s="126">
        <v>189.98962894545826</v>
      </c>
      <c r="K8" s="158"/>
      <c r="L8" s="126"/>
      <c r="M8" s="126"/>
      <c r="N8" s="126"/>
      <c r="O8" s="126"/>
      <c r="P8" s="126"/>
      <c r="Q8" s="126"/>
      <c r="R8" s="126"/>
      <c r="S8" s="126"/>
    </row>
    <row r="9" spans="1:20" ht="13.5">
      <c r="A9" s="164" t="s">
        <v>234</v>
      </c>
      <c r="B9" s="126">
        <v>0</v>
      </c>
      <c r="C9" s="126">
        <v>0</v>
      </c>
      <c r="D9" s="126">
        <v>0</v>
      </c>
      <c r="E9" s="126">
        <v>0</v>
      </c>
      <c r="F9" s="126">
        <v>0</v>
      </c>
      <c r="G9" s="126">
        <v>0</v>
      </c>
      <c r="H9" s="126">
        <v>0</v>
      </c>
      <c r="I9" s="126">
        <v>0</v>
      </c>
      <c r="J9" s="126">
        <v>0</v>
      </c>
      <c r="K9" s="158"/>
      <c r="L9" s="126"/>
      <c r="M9" s="126"/>
      <c r="N9" s="126"/>
      <c r="O9" s="126"/>
      <c r="P9" s="126"/>
      <c r="Q9" s="126"/>
      <c r="R9" s="126"/>
      <c r="S9" s="126"/>
      <c r="T9" s="136"/>
    </row>
    <row r="10" spans="1:20" ht="13.5">
      <c r="A10" s="164" t="s">
        <v>182</v>
      </c>
      <c r="B10" s="126">
        <v>0</v>
      </c>
      <c r="C10" s="126">
        <v>0</v>
      </c>
      <c r="D10" s="126">
        <v>0</v>
      </c>
      <c r="E10" s="126">
        <v>0</v>
      </c>
      <c r="F10" s="126">
        <v>0</v>
      </c>
      <c r="G10" s="126">
        <v>0</v>
      </c>
      <c r="H10" s="126">
        <v>0</v>
      </c>
      <c r="I10" s="126">
        <v>0</v>
      </c>
      <c r="J10" s="126">
        <v>0</v>
      </c>
      <c r="K10" s="158"/>
      <c r="L10" s="126"/>
      <c r="M10" s="126"/>
      <c r="N10" s="126"/>
      <c r="O10" s="126"/>
      <c r="P10" s="126"/>
      <c r="Q10" s="126"/>
      <c r="R10" s="126"/>
      <c r="S10" s="126"/>
      <c r="T10" s="159"/>
    </row>
    <row r="11" spans="1:23" ht="13.5">
      <c r="A11" s="136" t="s">
        <v>183</v>
      </c>
      <c r="B11" s="134">
        <v>0</v>
      </c>
      <c r="C11" s="134">
        <v>0</v>
      </c>
      <c r="D11" s="134">
        <v>0</v>
      </c>
      <c r="E11" s="134">
        <v>0</v>
      </c>
      <c r="F11" s="134">
        <v>37.419</v>
      </c>
      <c r="G11" s="134">
        <v>0</v>
      </c>
      <c r="H11" s="134">
        <v>0</v>
      </c>
      <c r="I11" s="134">
        <v>0</v>
      </c>
      <c r="J11" s="134">
        <v>0</v>
      </c>
      <c r="K11" s="158"/>
      <c r="L11" s="134"/>
      <c r="M11" s="134"/>
      <c r="N11" s="134"/>
      <c r="O11" s="134"/>
      <c r="P11" s="134"/>
      <c r="Q11" s="134"/>
      <c r="R11" s="134"/>
      <c r="S11" s="134"/>
      <c r="T11" s="157"/>
      <c r="U11" s="157"/>
      <c r="V11" s="158"/>
      <c r="W11" s="158"/>
    </row>
    <row r="12" spans="1:20" ht="13.5">
      <c r="A12" s="164" t="s">
        <v>184</v>
      </c>
      <c r="B12" s="126">
        <v>0</v>
      </c>
      <c r="C12" s="126">
        <v>0</v>
      </c>
      <c r="D12" s="126">
        <v>0</v>
      </c>
      <c r="E12" s="126">
        <v>0</v>
      </c>
      <c r="F12" s="126">
        <v>0</v>
      </c>
      <c r="G12" s="126">
        <v>0</v>
      </c>
      <c r="H12" s="126">
        <v>0</v>
      </c>
      <c r="I12" s="126">
        <v>0</v>
      </c>
      <c r="J12" s="126">
        <v>0</v>
      </c>
      <c r="K12" s="158"/>
      <c r="L12" s="126"/>
      <c r="M12" s="126"/>
      <c r="N12" s="126"/>
      <c r="O12" s="126"/>
      <c r="P12" s="126"/>
      <c r="Q12" s="126"/>
      <c r="R12" s="126"/>
      <c r="S12" s="126"/>
      <c r="T12" s="148"/>
    </row>
    <row r="13" spans="1:20" ht="13.5">
      <c r="A13" s="164" t="s">
        <v>185</v>
      </c>
      <c r="B13" s="126">
        <v>0</v>
      </c>
      <c r="C13" s="126">
        <v>0</v>
      </c>
      <c r="D13" s="126">
        <v>0</v>
      </c>
      <c r="E13" s="126">
        <v>0</v>
      </c>
      <c r="F13" s="126">
        <v>37.419</v>
      </c>
      <c r="G13" s="126">
        <v>0</v>
      </c>
      <c r="H13" s="126">
        <v>0</v>
      </c>
      <c r="I13" s="126">
        <v>0</v>
      </c>
      <c r="J13" s="126">
        <v>0</v>
      </c>
      <c r="K13" s="158"/>
      <c r="L13" s="126"/>
      <c r="M13" s="126"/>
      <c r="N13" s="126"/>
      <c r="O13" s="126"/>
      <c r="P13" s="126"/>
      <c r="Q13" s="126"/>
      <c r="R13" s="126"/>
      <c r="S13" s="126"/>
      <c r="T13" s="148"/>
    </row>
    <row r="14" spans="1:23" s="136" customFormat="1" ht="13.5">
      <c r="A14" s="137" t="s">
        <v>207</v>
      </c>
      <c r="B14" s="134">
        <v>1897.9839999999997</v>
      </c>
      <c r="C14" s="134">
        <v>-412.39599999999973</v>
      </c>
      <c r="D14" s="134">
        <v>1824.6709999999985</v>
      </c>
      <c r="E14" s="134">
        <v>1981.039999999999</v>
      </c>
      <c r="F14" s="134">
        <v>-290.6174299439608</v>
      </c>
      <c r="G14" s="134">
        <v>113.388069369999</v>
      </c>
      <c r="H14" s="134">
        <v>-462.5333817000035</v>
      </c>
      <c r="I14" s="134">
        <v>651.8936513103336</v>
      </c>
      <c r="J14" s="134">
        <v>190.03262894545878</v>
      </c>
      <c r="K14" s="158"/>
      <c r="L14" s="134"/>
      <c r="M14" s="134"/>
      <c r="N14" s="134"/>
      <c r="O14" s="134"/>
      <c r="P14" s="134"/>
      <c r="Q14" s="134"/>
      <c r="R14" s="134"/>
      <c r="S14" s="134"/>
      <c r="T14" s="160"/>
      <c r="U14" s="160"/>
      <c r="V14" s="157"/>
      <c r="W14" s="157"/>
    </row>
    <row r="15" spans="1:23" ht="13.5">
      <c r="A15" s="137" t="s">
        <v>209</v>
      </c>
      <c r="B15" s="138">
        <v>2219.562</v>
      </c>
      <c r="C15" s="138">
        <v>1599.9080000000004</v>
      </c>
      <c r="D15" s="138">
        <v>-8825.753</v>
      </c>
      <c r="E15" s="138">
        <v>5539.706999999999</v>
      </c>
      <c r="F15" s="138">
        <v>10278.824384119998</v>
      </c>
      <c r="G15" s="138">
        <v>2588.927399110001</v>
      </c>
      <c r="H15" s="138">
        <v>788.4760134199962</v>
      </c>
      <c r="I15" s="138">
        <v>4110.695435900005</v>
      </c>
      <c r="J15" s="138">
        <v>5036.6484125800025</v>
      </c>
      <c r="K15" s="158"/>
      <c r="L15" s="138"/>
      <c r="M15" s="138"/>
      <c r="N15" s="138"/>
      <c r="O15" s="138"/>
      <c r="P15" s="138"/>
      <c r="Q15" s="138"/>
      <c r="R15" s="138"/>
      <c r="S15" s="138"/>
      <c r="T15" s="160"/>
      <c r="U15" s="160"/>
      <c r="V15" s="158"/>
      <c r="W15" s="158"/>
    </row>
    <row r="16" spans="1:20" s="136" customFormat="1" ht="13.5">
      <c r="A16" s="165" t="s">
        <v>186</v>
      </c>
      <c r="B16" s="140">
        <v>0</v>
      </c>
      <c r="C16" s="140">
        <v>0</v>
      </c>
      <c r="D16" s="140">
        <v>0</v>
      </c>
      <c r="E16" s="140">
        <v>0</v>
      </c>
      <c r="F16" s="140">
        <v>0</v>
      </c>
      <c r="G16" s="140">
        <v>0</v>
      </c>
      <c r="H16" s="140">
        <v>0</v>
      </c>
      <c r="I16" s="140">
        <v>0</v>
      </c>
      <c r="J16" s="140">
        <v>0</v>
      </c>
      <c r="K16" s="158"/>
      <c r="L16" s="140"/>
      <c r="M16" s="140"/>
      <c r="N16" s="140"/>
      <c r="O16" s="140"/>
      <c r="P16" s="140"/>
      <c r="Q16" s="140"/>
      <c r="R16" s="140"/>
      <c r="S16" s="140"/>
      <c r="T16" s="161"/>
    </row>
    <row r="17" spans="1:20" s="136" customFormat="1" ht="13.5">
      <c r="A17" s="165" t="s">
        <v>187</v>
      </c>
      <c r="B17" s="141">
        <v>-97</v>
      </c>
      <c r="C17" s="141">
        <v>454</v>
      </c>
      <c r="D17" s="141">
        <v>157.324</v>
      </c>
      <c r="E17" s="141">
        <v>1056.373</v>
      </c>
      <c r="F17" s="141">
        <v>1171.5044648199998</v>
      </c>
      <c r="G17" s="141">
        <v>3386.6315312500005</v>
      </c>
      <c r="H17" s="141">
        <v>1920.7056907099986</v>
      </c>
      <c r="I17" s="141">
        <v>-1059.913268989996</v>
      </c>
      <c r="J17" s="141">
        <v>2651.8419853400005</v>
      </c>
      <c r="K17" s="158"/>
      <c r="L17" s="141"/>
      <c r="M17" s="141"/>
      <c r="N17" s="141"/>
      <c r="O17" s="141"/>
      <c r="P17" s="141"/>
      <c r="Q17" s="141"/>
      <c r="R17" s="141"/>
      <c r="S17" s="141"/>
      <c r="T17" s="161"/>
    </row>
    <row r="18" spans="1:20" s="136" customFormat="1" ht="13.5">
      <c r="A18" s="139" t="s">
        <v>193</v>
      </c>
      <c r="B18" s="140">
        <v>0</v>
      </c>
      <c r="C18" s="140">
        <v>0</v>
      </c>
      <c r="D18" s="140">
        <v>0</v>
      </c>
      <c r="E18" s="140">
        <v>0</v>
      </c>
      <c r="F18" s="140">
        <v>828.90535482</v>
      </c>
      <c r="G18" s="140">
        <v>875.8452760000004</v>
      </c>
      <c r="H18" s="140">
        <v>452.6583827099991</v>
      </c>
      <c r="I18" s="140">
        <v>-85.78454311999931</v>
      </c>
      <c r="J18" s="140">
        <v>438.3072826000005</v>
      </c>
      <c r="K18" s="158"/>
      <c r="L18" s="140"/>
      <c r="M18" s="140"/>
      <c r="N18" s="140"/>
      <c r="O18" s="140"/>
      <c r="P18" s="140"/>
      <c r="Q18" s="140"/>
      <c r="R18" s="140"/>
      <c r="S18" s="140"/>
      <c r="T18" s="139"/>
    </row>
    <row r="19" spans="1:20" s="136" customFormat="1" ht="13.5">
      <c r="A19" s="139" t="s">
        <v>194</v>
      </c>
      <c r="B19" s="140">
        <v>-97</v>
      </c>
      <c r="C19" s="140">
        <v>450</v>
      </c>
      <c r="D19" s="140">
        <v>157.324</v>
      </c>
      <c r="E19" s="140">
        <v>387.399</v>
      </c>
      <c r="F19" s="140">
        <v>387.399</v>
      </c>
      <c r="G19" s="140">
        <v>1627.95633525</v>
      </c>
      <c r="H19" s="140">
        <v>2525.8343079999995</v>
      </c>
      <c r="I19" s="140">
        <v>-874.0787258699966</v>
      </c>
      <c r="J19" s="140">
        <v>1657.4567027399999</v>
      </c>
      <c r="K19" s="158"/>
      <c r="L19" s="140"/>
      <c r="M19" s="140"/>
      <c r="N19" s="140"/>
      <c r="O19" s="140"/>
      <c r="P19" s="140"/>
      <c r="Q19" s="140"/>
      <c r="R19" s="140"/>
      <c r="S19" s="140"/>
      <c r="T19" s="139"/>
    </row>
    <row r="20" spans="1:20" s="136" customFormat="1" ht="13.5">
      <c r="A20" s="139" t="s">
        <v>195</v>
      </c>
      <c r="B20" s="140">
        <v>0</v>
      </c>
      <c r="C20" s="140">
        <v>4</v>
      </c>
      <c r="D20" s="140">
        <v>0</v>
      </c>
      <c r="E20" s="140">
        <v>668.974</v>
      </c>
      <c r="F20" s="140">
        <v>-44.79989000000002</v>
      </c>
      <c r="G20" s="140">
        <v>882.82992</v>
      </c>
      <c r="H20" s="140">
        <v>-1057.7869999999998</v>
      </c>
      <c r="I20" s="140">
        <v>-100.05</v>
      </c>
      <c r="J20" s="140">
        <v>556.0780000000001</v>
      </c>
      <c r="K20" s="158"/>
      <c r="L20" s="140"/>
      <c r="M20" s="140"/>
      <c r="N20" s="140"/>
      <c r="O20" s="140"/>
      <c r="P20" s="140"/>
      <c r="Q20" s="140"/>
      <c r="R20" s="140"/>
      <c r="S20" s="140"/>
      <c r="T20" s="139"/>
    </row>
    <row r="21" spans="1:20" s="136" customFormat="1" ht="13.5">
      <c r="A21" s="165" t="s">
        <v>233</v>
      </c>
      <c r="B21" s="140">
        <v>738</v>
      </c>
      <c r="C21" s="140">
        <v>354</v>
      </c>
      <c r="D21" s="140">
        <v>652.133</v>
      </c>
      <c r="E21" s="140">
        <v>597.475</v>
      </c>
      <c r="F21" s="140">
        <v>2530.6715338</v>
      </c>
      <c r="G21" s="140">
        <v>-1297.0738404900003</v>
      </c>
      <c r="H21" s="140">
        <v>535.3482574000001</v>
      </c>
      <c r="I21" s="140">
        <v>3843.3904188</v>
      </c>
      <c r="J21" s="140">
        <v>-753.2618905000002</v>
      </c>
      <c r="K21" s="158"/>
      <c r="L21" s="140"/>
      <c r="M21" s="140"/>
      <c r="N21" s="140"/>
      <c r="O21" s="140"/>
      <c r="P21" s="140"/>
      <c r="Q21" s="140"/>
      <c r="R21" s="140"/>
      <c r="S21" s="140"/>
      <c r="T21" s="161"/>
    </row>
    <row r="22" spans="1:20" ht="13.5">
      <c r="A22" s="139" t="s">
        <v>196</v>
      </c>
      <c r="B22" s="140">
        <v>582</v>
      </c>
      <c r="C22" s="140">
        <v>-294</v>
      </c>
      <c r="D22" s="140">
        <v>340.541</v>
      </c>
      <c r="E22" s="140">
        <v>-604.265</v>
      </c>
      <c r="F22" s="140">
        <v>628.6752198</v>
      </c>
      <c r="G22" s="140">
        <v>66.21380817000009</v>
      </c>
      <c r="H22" s="140">
        <v>-1.5547903300000598</v>
      </c>
      <c r="I22" s="140">
        <v>2531.45543413</v>
      </c>
      <c r="J22" s="140">
        <v>-1290.3001304900004</v>
      </c>
      <c r="K22" s="158"/>
      <c r="L22" s="140"/>
      <c r="M22" s="140"/>
      <c r="N22" s="140"/>
      <c r="O22" s="140"/>
      <c r="P22" s="140"/>
      <c r="Q22" s="140"/>
      <c r="R22" s="140"/>
      <c r="S22" s="140"/>
      <c r="T22" s="139"/>
    </row>
    <row r="23" spans="1:20" ht="13.5">
      <c r="A23" s="139" t="s">
        <v>197</v>
      </c>
      <c r="B23" s="140">
        <v>156</v>
      </c>
      <c r="C23" s="140">
        <v>648</v>
      </c>
      <c r="D23" s="140">
        <v>311.59200000000004</v>
      </c>
      <c r="E23" s="140">
        <v>1201.74</v>
      </c>
      <c r="F23" s="140">
        <v>1901.996314</v>
      </c>
      <c r="G23" s="140">
        <v>-1363.2876486600003</v>
      </c>
      <c r="H23" s="140">
        <v>536.9030477300001</v>
      </c>
      <c r="I23" s="140">
        <v>1311.9349846700002</v>
      </c>
      <c r="J23" s="140">
        <v>537.0382399900002</v>
      </c>
      <c r="K23" s="158"/>
      <c r="L23" s="140"/>
      <c r="M23" s="140"/>
      <c r="N23" s="140"/>
      <c r="O23" s="140"/>
      <c r="P23" s="140"/>
      <c r="Q23" s="140"/>
      <c r="R23" s="140"/>
      <c r="S23" s="140"/>
      <c r="T23" s="139"/>
    </row>
    <row r="24" spans="1:20" ht="13.5">
      <c r="A24" s="165" t="s">
        <v>188</v>
      </c>
      <c r="B24" s="140">
        <v>-8</v>
      </c>
      <c r="C24" s="140">
        <v>0</v>
      </c>
      <c r="D24" s="140">
        <v>0</v>
      </c>
      <c r="E24" s="140">
        <v>0</v>
      </c>
      <c r="F24" s="140">
        <v>249.864</v>
      </c>
      <c r="G24" s="140">
        <v>-155.89600000000002</v>
      </c>
      <c r="H24" s="140">
        <v>-16.224</v>
      </c>
      <c r="I24" s="140">
        <v>19.381</v>
      </c>
      <c r="J24" s="140">
        <v>-97.125</v>
      </c>
      <c r="K24" s="158"/>
      <c r="L24" s="140"/>
      <c r="M24" s="140"/>
      <c r="N24" s="140"/>
      <c r="O24" s="140"/>
      <c r="P24" s="140"/>
      <c r="Q24" s="140"/>
      <c r="R24" s="140"/>
      <c r="S24" s="140"/>
      <c r="T24" s="161"/>
    </row>
    <row r="25" spans="1:20" s="136" customFormat="1" ht="13.5">
      <c r="A25" s="139" t="s">
        <v>196</v>
      </c>
      <c r="B25" s="140">
        <v>-8</v>
      </c>
      <c r="C25" s="140">
        <v>0</v>
      </c>
      <c r="D25" s="140">
        <v>0</v>
      </c>
      <c r="E25" s="140">
        <v>0</v>
      </c>
      <c r="F25" s="140">
        <v>249.564</v>
      </c>
      <c r="G25" s="140">
        <v>-155.596</v>
      </c>
      <c r="H25" s="140">
        <v>-16.224</v>
      </c>
      <c r="I25" s="140">
        <v>19.381</v>
      </c>
      <c r="J25" s="140">
        <v>-97.125</v>
      </c>
      <c r="K25" s="158"/>
      <c r="L25" s="140"/>
      <c r="M25" s="140"/>
      <c r="N25" s="140"/>
      <c r="O25" s="140"/>
      <c r="P25" s="140"/>
      <c r="Q25" s="140"/>
      <c r="R25" s="140"/>
      <c r="S25" s="140"/>
      <c r="T25" s="139"/>
    </row>
    <row r="26" spans="1:20" ht="13.5">
      <c r="A26" s="139" t="s">
        <v>197</v>
      </c>
      <c r="B26" s="140">
        <v>0</v>
      </c>
      <c r="C26" s="140">
        <v>0</v>
      </c>
      <c r="D26" s="140">
        <v>0</v>
      </c>
      <c r="E26" s="140">
        <v>0</v>
      </c>
      <c r="F26" s="140">
        <v>0.3</v>
      </c>
      <c r="G26" s="140">
        <v>-0.3</v>
      </c>
      <c r="H26" s="140">
        <v>0</v>
      </c>
      <c r="I26" s="140">
        <v>0</v>
      </c>
      <c r="J26" s="140">
        <v>0</v>
      </c>
      <c r="K26" s="158"/>
      <c r="L26" s="140"/>
      <c r="M26" s="140"/>
      <c r="N26" s="140"/>
      <c r="O26" s="140"/>
      <c r="P26" s="140"/>
      <c r="Q26" s="140"/>
      <c r="R26" s="140"/>
      <c r="S26" s="140"/>
      <c r="T26" s="139"/>
    </row>
    <row r="27" spans="1:20" ht="13.5">
      <c r="A27" s="165" t="s">
        <v>250</v>
      </c>
      <c r="B27" s="140">
        <v>1738</v>
      </c>
      <c r="C27" s="140">
        <v>1539</v>
      </c>
      <c r="D27" s="140">
        <v>2417.3680000000004</v>
      </c>
      <c r="E27" s="140">
        <v>3590.191</v>
      </c>
      <c r="F27" s="140">
        <v>5364.84392132</v>
      </c>
      <c r="G27" s="140">
        <v>672.4355467000003</v>
      </c>
      <c r="H27" s="140">
        <v>-1582.7419481700015</v>
      </c>
      <c r="I27" s="140">
        <v>1082.2665924199991</v>
      </c>
      <c r="J27" s="140">
        <v>2803.183386360002</v>
      </c>
      <c r="K27" s="158"/>
      <c r="L27" s="140"/>
      <c r="M27" s="140"/>
      <c r="N27" s="140"/>
      <c r="O27" s="140"/>
      <c r="P27" s="140"/>
      <c r="Q27" s="140"/>
      <c r="R27" s="140"/>
      <c r="S27" s="140"/>
      <c r="T27" s="161"/>
    </row>
    <row r="28" spans="1:20" ht="13.5">
      <c r="A28" s="165" t="s">
        <v>253</v>
      </c>
      <c r="B28" s="140">
        <v>0</v>
      </c>
      <c r="C28" s="153">
        <v>0</v>
      </c>
      <c r="D28" s="140">
        <v>0</v>
      </c>
      <c r="E28" s="140">
        <v>0</v>
      </c>
      <c r="F28" s="140">
        <v>0</v>
      </c>
      <c r="G28" s="140">
        <v>0</v>
      </c>
      <c r="H28" s="140">
        <v>0</v>
      </c>
      <c r="I28" s="140">
        <v>0</v>
      </c>
      <c r="J28" s="140">
        <v>0</v>
      </c>
      <c r="K28" s="158"/>
      <c r="L28" s="140"/>
      <c r="M28" s="140"/>
      <c r="N28" s="140"/>
      <c r="O28" s="140"/>
      <c r="P28" s="140"/>
      <c r="Q28" s="140"/>
      <c r="R28" s="140"/>
      <c r="S28" s="140"/>
      <c r="T28" s="161"/>
    </row>
    <row r="29" spans="1:20" s="136" customFormat="1" ht="13.5">
      <c r="A29" s="165" t="s">
        <v>251</v>
      </c>
      <c r="B29" s="140">
        <v>-528</v>
      </c>
      <c r="C29" s="140">
        <v>-1046</v>
      </c>
      <c r="D29" s="140">
        <v>-12233.840000000002</v>
      </c>
      <c r="E29" s="140">
        <v>-2.206</v>
      </c>
      <c r="F29" s="140">
        <v>-2</v>
      </c>
      <c r="G29" s="140">
        <v>0</v>
      </c>
      <c r="H29" s="140">
        <v>0</v>
      </c>
      <c r="I29" s="140">
        <v>0</v>
      </c>
      <c r="J29" s="140">
        <v>0</v>
      </c>
      <c r="K29" s="158"/>
      <c r="L29" s="140"/>
      <c r="M29" s="140"/>
      <c r="N29" s="140"/>
      <c r="O29" s="140"/>
      <c r="P29" s="140"/>
      <c r="Q29" s="140"/>
      <c r="R29" s="140"/>
      <c r="S29" s="140"/>
      <c r="T29" s="161"/>
    </row>
    <row r="30" spans="1:20" s="136" customFormat="1" ht="13.5">
      <c r="A30" s="165" t="s">
        <v>200</v>
      </c>
      <c r="B30" s="140">
        <v>376.492</v>
      </c>
      <c r="C30" s="140">
        <v>299.30600000000004</v>
      </c>
      <c r="D30" s="140">
        <v>181.26199999999997</v>
      </c>
      <c r="E30" s="140">
        <v>297.874</v>
      </c>
      <c r="F30" s="140">
        <v>963.7204641800002</v>
      </c>
      <c r="G30" s="140">
        <v>-17.169838349999786</v>
      </c>
      <c r="H30" s="140">
        <v>-68.61198652000076</v>
      </c>
      <c r="I30" s="140">
        <v>225.5706936700011</v>
      </c>
      <c r="J30" s="140">
        <v>432.00993138000024</v>
      </c>
      <c r="K30" s="158"/>
      <c r="L30" s="140"/>
      <c r="M30" s="140"/>
      <c r="N30" s="140"/>
      <c r="O30" s="140"/>
      <c r="P30" s="140"/>
      <c r="Q30" s="140"/>
      <c r="R30" s="140"/>
      <c r="S30" s="140"/>
      <c r="T30" s="161"/>
    </row>
    <row r="31" spans="1:20" ht="13.5">
      <c r="A31" s="139" t="s">
        <v>198</v>
      </c>
      <c r="B31" s="140">
        <v>0</v>
      </c>
      <c r="C31" s="140">
        <v>0</v>
      </c>
      <c r="D31" s="140">
        <v>0</v>
      </c>
      <c r="E31" s="140">
        <v>0</v>
      </c>
      <c r="F31" s="140">
        <v>0</v>
      </c>
      <c r="G31" s="140">
        <v>0</v>
      </c>
      <c r="H31" s="140">
        <v>0</v>
      </c>
      <c r="I31" s="140">
        <v>0</v>
      </c>
      <c r="J31" s="140">
        <v>0</v>
      </c>
      <c r="K31" s="158"/>
      <c r="L31" s="140"/>
      <c r="M31" s="140"/>
      <c r="N31" s="140"/>
      <c r="O31" s="140"/>
      <c r="P31" s="140"/>
      <c r="Q31" s="140"/>
      <c r="R31" s="140"/>
      <c r="S31" s="140"/>
      <c r="T31" s="139"/>
    </row>
    <row r="32" spans="1:20" ht="13.5">
      <c r="A32" s="139" t="s">
        <v>199</v>
      </c>
      <c r="B32" s="140">
        <v>376.492</v>
      </c>
      <c r="C32" s="140">
        <v>299.30600000000004</v>
      </c>
      <c r="D32" s="140">
        <v>181.26199999999997</v>
      </c>
      <c r="E32" s="140">
        <v>297.874</v>
      </c>
      <c r="F32" s="140">
        <v>963.7204641800002</v>
      </c>
      <c r="G32" s="140">
        <v>-17.169838349999786</v>
      </c>
      <c r="H32" s="140">
        <v>-68.61198652000076</v>
      </c>
      <c r="I32" s="140">
        <v>225.5706936700011</v>
      </c>
      <c r="J32" s="140">
        <v>432.00993138000024</v>
      </c>
      <c r="K32" s="158"/>
      <c r="L32" s="140"/>
      <c r="M32" s="140"/>
      <c r="N32" s="140"/>
      <c r="O32" s="140"/>
      <c r="P32" s="140"/>
      <c r="Q32" s="140"/>
      <c r="R32" s="140"/>
      <c r="S32" s="140"/>
      <c r="T32" s="139"/>
    </row>
    <row r="33" spans="1:23" ht="13.5">
      <c r="A33" s="137" t="s">
        <v>210</v>
      </c>
      <c r="B33" s="138">
        <v>321.5780000000002</v>
      </c>
      <c r="C33" s="138">
        <v>2012.304</v>
      </c>
      <c r="D33" s="138">
        <v>-10650.423999999999</v>
      </c>
      <c r="E33" s="138">
        <v>3558.6670000000004</v>
      </c>
      <c r="F33" s="138">
        <v>10569.44181406396</v>
      </c>
      <c r="G33" s="138">
        <v>2476.5393297400014</v>
      </c>
      <c r="H33" s="138">
        <v>1251.0093951199997</v>
      </c>
      <c r="I33" s="138">
        <v>3458.801784589671</v>
      </c>
      <c r="J33" s="138">
        <v>4846.615783634544</v>
      </c>
      <c r="K33" s="158"/>
      <c r="L33" s="138"/>
      <c r="M33" s="138"/>
      <c r="N33" s="138"/>
      <c r="O33" s="138"/>
      <c r="P33" s="138"/>
      <c r="Q33" s="138"/>
      <c r="R33" s="138"/>
      <c r="S33" s="138"/>
      <c r="T33" s="160"/>
      <c r="U33" s="160"/>
      <c r="V33" s="158"/>
      <c r="W33" s="158"/>
    </row>
    <row r="34" spans="1:20" ht="13.5">
      <c r="A34" s="165" t="s">
        <v>186</v>
      </c>
      <c r="B34" s="140">
        <v>0</v>
      </c>
      <c r="C34" s="140">
        <v>0</v>
      </c>
      <c r="D34" s="140">
        <v>0</v>
      </c>
      <c r="E34" s="140">
        <v>0</v>
      </c>
      <c r="F34" s="140">
        <v>0</v>
      </c>
      <c r="G34" s="140">
        <v>0</v>
      </c>
      <c r="H34" s="140">
        <v>0</v>
      </c>
      <c r="I34" s="140">
        <v>0</v>
      </c>
      <c r="J34" s="140">
        <v>0</v>
      </c>
      <c r="K34" s="158"/>
      <c r="L34" s="140"/>
      <c r="M34" s="140"/>
      <c r="N34" s="140"/>
      <c r="O34" s="140"/>
      <c r="P34" s="140"/>
      <c r="Q34" s="140"/>
      <c r="R34" s="140"/>
      <c r="S34" s="140"/>
      <c r="T34" s="161"/>
    </row>
    <row r="35" spans="1:20" ht="13.5">
      <c r="A35" s="165" t="s">
        <v>187</v>
      </c>
      <c r="B35" s="140">
        <v>0</v>
      </c>
      <c r="C35" s="140">
        <v>62.657</v>
      </c>
      <c r="D35" s="140">
        <v>0</v>
      </c>
      <c r="E35" s="140">
        <v>0</v>
      </c>
      <c r="F35" s="140">
        <v>0</v>
      </c>
      <c r="G35" s="140">
        <v>0</v>
      </c>
      <c r="H35" s="140">
        <v>0</v>
      </c>
      <c r="I35" s="141">
        <v>0</v>
      </c>
      <c r="J35" s="140">
        <v>0</v>
      </c>
      <c r="K35" s="158"/>
      <c r="L35" s="140"/>
      <c r="M35" s="140"/>
      <c r="N35" s="140"/>
      <c r="O35" s="140"/>
      <c r="P35" s="140"/>
      <c r="Q35" s="140"/>
      <c r="R35" s="140"/>
      <c r="S35" s="140"/>
      <c r="T35" s="161"/>
    </row>
    <row r="36" spans="1:20" ht="13.5">
      <c r="A36" s="139" t="s">
        <v>193</v>
      </c>
      <c r="B36" s="140">
        <v>0</v>
      </c>
      <c r="C36" s="140">
        <v>0</v>
      </c>
      <c r="D36" s="140">
        <v>0</v>
      </c>
      <c r="E36" s="140">
        <v>0</v>
      </c>
      <c r="F36" s="140">
        <v>0</v>
      </c>
      <c r="G36" s="140">
        <v>0</v>
      </c>
      <c r="H36" s="140">
        <v>0</v>
      </c>
      <c r="I36" s="140">
        <v>0</v>
      </c>
      <c r="J36" s="140">
        <v>0</v>
      </c>
      <c r="K36" s="158"/>
      <c r="L36" s="140"/>
      <c r="M36" s="140"/>
      <c r="N36" s="140"/>
      <c r="O36" s="140"/>
      <c r="P36" s="140"/>
      <c r="Q36" s="140"/>
      <c r="R36" s="140"/>
      <c r="S36" s="140"/>
      <c r="T36" s="139"/>
    </row>
    <row r="37" spans="1:20" ht="13.5">
      <c r="A37" s="139" t="s">
        <v>194</v>
      </c>
      <c r="B37" s="140">
        <v>0</v>
      </c>
      <c r="C37" s="140">
        <v>0</v>
      </c>
      <c r="D37" s="140">
        <v>0</v>
      </c>
      <c r="E37" s="140">
        <v>0</v>
      </c>
      <c r="F37" s="140">
        <v>0</v>
      </c>
      <c r="G37" s="140">
        <v>0</v>
      </c>
      <c r="H37" s="140">
        <v>0</v>
      </c>
      <c r="I37" s="140">
        <v>0</v>
      </c>
      <c r="J37" s="140">
        <v>0</v>
      </c>
      <c r="K37" s="158"/>
      <c r="L37" s="140"/>
      <c r="M37" s="140"/>
      <c r="N37" s="140"/>
      <c r="O37" s="140"/>
      <c r="P37" s="140"/>
      <c r="Q37" s="140"/>
      <c r="R37" s="140"/>
      <c r="S37" s="140"/>
      <c r="T37" s="139"/>
    </row>
    <row r="38" spans="1:20" ht="13.5">
      <c r="A38" s="139" t="s">
        <v>195</v>
      </c>
      <c r="B38" s="140">
        <v>0</v>
      </c>
      <c r="C38" s="140">
        <v>62.657</v>
      </c>
      <c r="D38" s="140">
        <v>0</v>
      </c>
      <c r="E38" s="140">
        <v>0</v>
      </c>
      <c r="F38" s="140">
        <v>0</v>
      </c>
      <c r="G38" s="140">
        <v>0</v>
      </c>
      <c r="H38" s="140">
        <v>0</v>
      </c>
      <c r="I38" s="140">
        <v>0</v>
      </c>
      <c r="J38" s="140">
        <v>0</v>
      </c>
      <c r="K38" s="158"/>
      <c r="L38" s="140"/>
      <c r="M38" s="140"/>
      <c r="N38" s="140"/>
      <c r="O38" s="140"/>
      <c r="P38" s="140"/>
      <c r="Q38" s="140"/>
      <c r="R38" s="140"/>
      <c r="S38" s="140"/>
      <c r="T38" s="139"/>
    </row>
    <row r="39" spans="1:20" ht="13.5">
      <c r="A39" s="165" t="s">
        <v>233</v>
      </c>
      <c r="B39" s="140">
        <v>152</v>
      </c>
      <c r="C39" s="140">
        <v>-71</v>
      </c>
      <c r="D39" s="140">
        <v>0</v>
      </c>
      <c r="E39" s="140">
        <v>-0.301</v>
      </c>
      <c r="F39" s="140">
        <v>0</v>
      </c>
      <c r="G39" s="140">
        <v>0.0002415800000017043</v>
      </c>
      <c r="H39" s="140">
        <v>0</v>
      </c>
      <c r="I39" s="140">
        <v>0</v>
      </c>
      <c r="J39" s="140">
        <v>0</v>
      </c>
      <c r="K39" s="158"/>
      <c r="L39" s="140"/>
      <c r="M39" s="140"/>
      <c r="N39" s="140"/>
      <c r="O39" s="140"/>
      <c r="P39" s="140"/>
      <c r="Q39" s="140"/>
      <c r="R39" s="140"/>
      <c r="S39" s="140"/>
      <c r="T39" s="161"/>
    </row>
    <row r="40" spans="1:20" ht="13.5">
      <c r="A40" s="139" t="s">
        <v>196</v>
      </c>
      <c r="B40" s="140">
        <v>152</v>
      </c>
      <c r="C40" s="140">
        <v>-76</v>
      </c>
      <c r="D40" s="140">
        <v>0</v>
      </c>
      <c r="E40" s="140">
        <v>-0.301</v>
      </c>
      <c r="F40" s="140">
        <v>0</v>
      </c>
      <c r="G40" s="140">
        <v>0.0002415800000017043</v>
      </c>
      <c r="H40" s="140">
        <v>0</v>
      </c>
      <c r="I40" s="140">
        <v>0</v>
      </c>
      <c r="J40" s="140">
        <v>0</v>
      </c>
      <c r="K40" s="158"/>
      <c r="L40" s="140"/>
      <c r="M40" s="140"/>
      <c r="N40" s="140"/>
      <c r="O40" s="140"/>
      <c r="P40" s="140"/>
      <c r="Q40" s="140"/>
      <c r="R40" s="140"/>
      <c r="S40" s="140"/>
      <c r="T40" s="139"/>
    </row>
    <row r="41" spans="1:20" ht="13.5">
      <c r="A41" s="139" t="s">
        <v>197</v>
      </c>
      <c r="B41" s="140">
        <v>0</v>
      </c>
      <c r="C41" s="140">
        <v>5</v>
      </c>
      <c r="D41" s="140">
        <v>0</v>
      </c>
      <c r="E41" s="140">
        <v>0</v>
      </c>
      <c r="F41" s="140">
        <v>0</v>
      </c>
      <c r="G41" s="140">
        <v>0</v>
      </c>
      <c r="H41" s="140">
        <v>0</v>
      </c>
      <c r="I41" s="140">
        <v>0</v>
      </c>
      <c r="J41" s="140">
        <v>0</v>
      </c>
      <c r="K41" s="158"/>
      <c r="L41" s="140"/>
      <c r="M41" s="140"/>
      <c r="N41" s="140"/>
      <c r="O41" s="140"/>
      <c r="P41" s="140"/>
      <c r="Q41" s="140"/>
      <c r="R41" s="140"/>
      <c r="S41" s="140"/>
      <c r="T41" s="139"/>
    </row>
    <row r="42" spans="1:20" ht="13.5">
      <c r="A42" s="165" t="s">
        <v>188</v>
      </c>
      <c r="B42" s="140">
        <v>8</v>
      </c>
      <c r="C42" s="140">
        <v>322</v>
      </c>
      <c r="D42" s="140">
        <v>-1.237</v>
      </c>
      <c r="E42" s="140">
        <v>0</v>
      </c>
      <c r="F42" s="140">
        <v>5.483</v>
      </c>
      <c r="G42" s="140">
        <v>0</v>
      </c>
      <c r="H42" s="140">
        <v>0</v>
      </c>
      <c r="I42" s="140">
        <v>0</v>
      </c>
      <c r="J42" s="140">
        <v>0</v>
      </c>
      <c r="K42" s="158"/>
      <c r="L42" s="140"/>
      <c r="M42" s="140"/>
      <c r="N42" s="140"/>
      <c r="O42" s="140"/>
      <c r="P42" s="140"/>
      <c r="Q42" s="140"/>
      <c r="R42" s="140"/>
      <c r="S42" s="140"/>
      <c r="T42" s="161"/>
    </row>
    <row r="43" spans="1:20" ht="13.5">
      <c r="A43" s="139" t="s">
        <v>196</v>
      </c>
      <c r="B43" s="140">
        <v>8</v>
      </c>
      <c r="C43" s="140">
        <v>313</v>
      </c>
      <c r="D43" s="140">
        <v>-1.237</v>
      </c>
      <c r="E43" s="140">
        <v>0</v>
      </c>
      <c r="F43" s="140">
        <v>5.483</v>
      </c>
      <c r="G43" s="140">
        <v>0</v>
      </c>
      <c r="H43" s="140">
        <v>0</v>
      </c>
      <c r="I43" s="140">
        <v>0</v>
      </c>
      <c r="J43" s="140">
        <v>0</v>
      </c>
      <c r="K43" s="158"/>
      <c r="L43" s="140"/>
      <c r="M43" s="140"/>
      <c r="N43" s="140"/>
      <c r="O43" s="140"/>
      <c r="P43" s="140"/>
      <c r="Q43" s="140"/>
      <c r="R43" s="140"/>
      <c r="S43" s="140"/>
      <c r="T43" s="139"/>
    </row>
    <row r="44" spans="1:20" ht="13.5">
      <c r="A44" s="139" t="s">
        <v>197</v>
      </c>
      <c r="B44" s="140">
        <v>0</v>
      </c>
      <c r="C44" s="140">
        <v>9</v>
      </c>
      <c r="D44" s="140">
        <v>0</v>
      </c>
      <c r="E44" s="140">
        <v>0</v>
      </c>
      <c r="F44" s="140">
        <v>0</v>
      </c>
      <c r="G44" s="140">
        <v>0</v>
      </c>
      <c r="H44" s="140">
        <v>0</v>
      </c>
      <c r="I44" s="140">
        <v>0</v>
      </c>
      <c r="J44" s="140">
        <v>0</v>
      </c>
      <c r="K44" s="158"/>
      <c r="L44" s="140"/>
      <c r="M44" s="140"/>
      <c r="N44" s="140"/>
      <c r="O44" s="140"/>
      <c r="P44" s="140"/>
      <c r="Q44" s="140"/>
      <c r="R44" s="140"/>
      <c r="S44" s="140"/>
      <c r="T44" s="139"/>
    </row>
    <row r="45" spans="1:20" ht="13.5">
      <c r="A45" s="165" t="s">
        <v>252</v>
      </c>
      <c r="B45" s="140">
        <v>500.443</v>
      </c>
      <c r="C45" s="140">
        <v>2374</v>
      </c>
      <c r="D45" s="140">
        <v>1237.221</v>
      </c>
      <c r="E45" s="140">
        <v>2895.152</v>
      </c>
      <c r="F45" s="140">
        <v>11537.068340287125</v>
      </c>
      <c r="G45" s="140">
        <v>2244.317186620002</v>
      </c>
      <c r="H45" s="140">
        <v>1012.6410936299997</v>
      </c>
      <c r="I45" s="140">
        <v>3465.390810739671</v>
      </c>
      <c r="J45" s="140">
        <v>4832.106683984543</v>
      </c>
      <c r="K45" s="158"/>
      <c r="L45" s="140"/>
      <c r="M45" s="140"/>
      <c r="N45" s="140"/>
      <c r="O45" s="140"/>
      <c r="P45" s="140"/>
      <c r="Q45" s="140"/>
      <c r="R45" s="140"/>
      <c r="S45" s="140"/>
      <c r="T45" s="161"/>
    </row>
    <row r="46" spans="1:20" ht="13.5">
      <c r="A46" s="165" t="s">
        <v>253</v>
      </c>
      <c r="B46" s="140">
        <v>0</v>
      </c>
      <c r="C46" s="140">
        <v>0</v>
      </c>
      <c r="D46" s="140">
        <v>0</v>
      </c>
      <c r="E46" s="140">
        <v>0</v>
      </c>
      <c r="F46" s="140">
        <v>-0.218</v>
      </c>
      <c r="G46" s="140">
        <v>-14.170996910000005</v>
      </c>
      <c r="H46" s="140">
        <v>125</v>
      </c>
      <c r="I46" s="140">
        <v>21.379244590000184</v>
      </c>
      <c r="J46" s="140">
        <v>66.12367574999999</v>
      </c>
      <c r="K46" s="158"/>
      <c r="L46" s="140"/>
      <c r="M46" s="140"/>
      <c r="N46" s="140"/>
      <c r="O46" s="140"/>
      <c r="P46" s="140"/>
      <c r="Q46" s="140"/>
      <c r="R46" s="140"/>
      <c r="S46" s="140"/>
      <c r="T46" s="161"/>
    </row>
    <row r="47" spans="1:20" s="136" customFormat="1" ht="13.5">
      <c r="A47" s="165" t="s">
        <v>251</v>
      </c>
      <c r="B47" s="140">
        <v>0</v>
      </c>
      <c r="C47" s="140">
        <v>0</v>
      </c>
      <c r="D47" s="140">
        <v>109.07399999999998</v>
      </c>
      <c r="E47" s="140">
        <v>20</v>
      </c>
      <c r="F47" s="140">
        <v>0</v>
      </c>
      <c r="G47" s="140">
        <v>0</v>
      </c>
      <c r="H47" s="140">
        <v>0</v>
      </c>
      <c r="I47" s="140">
        <v>0</v>
      </c>
      <c r="J47" s="140">
        <v>0</v>
      </c>
      <c r="K47" s="158"/>
      <c r="L47" s="140"/>
      <c r="M47" s="140"/>
      <c r="N47" s="140"/>
      <c r="O47" s="140"/>
      <c r="P47" s="140"/>
      <c r="Q47" s="140"/>
      <c r="R47" s="140"/>
      <c r="S47" s="140"/>
      <c r="T47" s="161"/>
    </row>
    <row r="48" spans="1:20" ht="13.5">
      <c r="A48" s="165" t="s">
        <v>201</v>
      </c>
      <c r="B48" s="140">
        <v>-338.8649999999998</v>
      </c>
      <c r="C48" s="140">
        <v>-675.353</v>
      </c>
      <c r="D48" s="140">
        <v>-11995.482</v>
      </c>
      <c r="E48" s="140">
        <v>643.816</v>
      </c>
      <c r="F48" s="140">
        <v>-972.8915262231657</v>
      </c>
      <c r="G48" s="140">
        <v>246.3928984499999</v>
      </c>
      <c r="H48" s="140">
        <v>113.82465080999998</v>
      </c>
      <c r="I48" s="140">
        <v>-27.968270739999998</v>
      </c>
      <c r="J48" s="140">
        <v>-51.6145761</v>
      </c>
      <c r="K48" s="158"/>
      <c r="L48" s="140"/>
      <c r="M48" s="140"/>
      <c r="N48" s="140"/>
      <c r="O48" s="140"/>
      <c r="P48" s="140"/>
      <c r="Q48" s="140"/>
      <c r="R48" s="140"/>
      <c r="S48" s="140"/>
      <c r="T48" s="161"/>
    </row>
    <row r="49" spans="1:20" s="136" customFormat="1" ht="13.5">
      <c r="A49" s="139" t="s">
        <v>205</v>
      </c>
      <c r="B49" s="140">
        <v>0</v>
      </c>
      <c r="C49" s="140">
        <v>0</v>
      </c>
      <c r="D49" s="140">
        <v>0</v>
      </c>
      <c r="E49" s="140">
        <v>0</v>
      </c>
      <c r="F49" s="140">
        <v>0</v>
      </c>
      <c r="G49" s="140">
        <v>0</v>
      </c>
      <c r="H49" s="140">
        <v>0</v>
      </c>
      <c r="I49" s="140">
        <v>0</v>
      </c>
      <c r="J49" s="140">
        <v>0</v>
      </c>
      <c r="K49" s="158"/>
      <c r="L49" s="140"/>
      <c r="M49" s="140"/>
      <c r="N49" s="140"/>
      <c r="O49" s="140"/>
      <c r="P49" s="140"/>
      <c r="Q49" s="140"/>
      <c r="R49" s="140"/>
      <c r="S49" s="140"/>
      <c r="T49" s="139"/>
    </row>
    <row r="50" spans="1:20" ht="13.5">
      <c r="A50" s="139" t="s">
        <v>206</v>
      </c>
      <c r="B50" s="140">
        <v>-338.8649999999998</v>
      </c>
      <c r="C50" s="140">
        <v>-675.353</v>
      </c>
      <c r="D50" s="140">
        <v>-11995.482</v>
      </c>
      <c r="E50" s="140">
        <v>643.816</v>
      </c>
      <c r="F50" s="140">
        <v>-972.8915262231657</v>
      </c>
      <c r="G50" s="140">
        <v>246.3928984499999</v>
      </c>
      <c r="H50" s="140">
        <v>113.82465080999998</v>
      </c>
      <c r="I50" s="140">
        <v>-27.968270739999998</v>
      </c>
      <c r="J50" s="140">
        <v>-51.6145761</v>
      </c>
      <c r="K50" s="158"/>
      <c r="L50" s="140"/>
      <c r="M50" s="140"/>
      <c r="N50" s="140"/>
      <c r="O50" s="140"/>
      <c r="P50" s="140"/>
      <c r="Q50" s="140"/>
      <c r="R50" s="140"/>
      <c r="S50" s="140"/>
      <c r="T50" s="139"/>
    </row>
    <row r="51" spans="1:21" s="145" customFormat="1" ht="13.5">
      <c r="A51" s="143" t="s">
        <v>192</v>
      </c>
      <c r="B51" s="144">
        <v>0</v>
      </c>
      <c r="C51" s="144">
        <v>0.3959999999997308</v>
      </c>
      <c r="D51" s="144">
        <v>0.03900000000157888</v>
      </c>
      <c r="E51" s="144">
        <v>-0.005999999998948624</v>
      </c>
      <c r="F51" s="144">
        <v>0.04006694396093735</v>
      </c>
      <c r="G51" s="144">
        <f>+G5-G14</f>
        <v>-0.1582843699990093</v>
      </c>
      <c r="H51" s="144">
        <v>0.047805000000607833</v>
      </c>
      <c r="I51" s="144">
        <v>0.001889959999743951</v>
      </c>
      <c r="J51" s="144">
        <v>-0.04300000000051796</v>
      </c>
      <c r="K51" s="158"/>
      <c r="L51" s="162"/>
      <c r="M51" s="162"/>
      <c r="N51" s="162"/>
      <c r="O51" s="162"/>
      <c r="P51" s="162"/>
      <c r="Q51" s="162"/>
      <c r="R51" s="162"/>
      <c r="S51" s="162"/>
      <c r="T51" s="163"/>
      <c r="U51" s="163"/>
    </row>
    <row r="52" spans="1:17" ht="13.5">
      <c r="A52" s="146"/>
      <c r="B52" s="147"/>
      <c r="C52" s="147"/>
      <c r="D52" s="147"/>
      <c r="E52" s="147"/>
      <c r="F52" s="147"/>
      <c r="G52" s="147"/>
      <c r="H52" s="147"/>
      <c r="I52" s="147"/>
      <c r="J52" s="147"/>
      <c r="K52" s="147"/>
      <c r="L52" s="147"/>
      <c r="M52" s="147"/>
      <c r="N52" s="147"/>
      <c r="O52" s="147"/>
      <c r="P52" s="147"/>
      <c r="Q52" s="147"/>
    </row>
  </sheetData>
  <sheetProtection/>
  <printOptions/>
  <pageMargins left="0.7" right="0.7" top="0.75" bottom="0.75" header="0.3" footer="0.3"/>
  <pageSetup fitToHeight="1" fitToWidth="1" horizontalDpi="1200" verticalDpi="12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naeem</dc:creator>
  <cp:keywords/>
  <dc:description/>
  <cp:lastModifiedBy>Saadia Bilal - DSID</cp:lastModifiedBy>
  <cp:lastPrinted>2016-05-16T10:10:51Z</cp:lastPrinted>
  <dcterms:created xsi:type="dcterms:W3CDTF">1996-10-14T23:33:28Z</dcterms:created>
  <dcterms:modified xsi:type="dcterms:W3CDTF">2022-12-21T10:27:24Z</dcterms:modified>
  <cp:category/>
  <cp:version/>
  <cp:contentType/>
  <cp:contentStatus/>
</cp:coreProperties>
</file>