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200" windowHeight="8180" activeTab="1"/>
  </bookViews>
  <sheets>
    <sheet name="Team" sheetId="9" r:id="rId1"/>
    <sheet name="Summary" sheetId="7" r:id="rId2"/>
    <sheet name="Financial_AC" sheetId="4" r:id="rId3"/>
    <sheet name="Capital_AC" sheetId="3" r:id="rId4"/>
    <sheet name="Matrix" sheetId="2" r:id="rId5"/>
    <sheet name="FoFs" sheetId="5" r:id="rId6"/>
    <sheet name="Positions" sheetId="6" r:id="rId7"/>
    <sheet name="Sources" sheetId="8" r:id="rId8"/>
  </sheets>
  <definedNames>
    <definedName name="_xlnm.Print_Area" localSheetId="3">Capital_AC!$A$1:$U$59</definedName>
    <definedName name="_xlnm.Print_Area" localSheetId="2">Financial_AC!$A$1:$W$49</definedName>
    <definedName name="_xlnm.Print_Area" localSheetId="5">FoFs!$A$1:$U$57</definedName>
    <definedName name="_xlnm.Print_Area" localSheetId="4">Matrix!$B$3:$AP$204</definedName>
    <definedName name="_xlnm.Print_Area" localSheetId="6">Positions!$A$1:$V$58</definedName>
    <definedName name="_xlnm.Print_Titles" localSheetId="2">Financial_AC!$B:$C</definedName>
    <definedName name="_xlnm.Print_Titles" localSheetId="5">FoFs!$6:$9</definedName>
    <definedName name="_xlnm.Print_Titles" localSheetId="4">Matrix!$3:$8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6" i="6" l="1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C8" i="6" l="1"/>
  <c r="D8" i="6"/>
  <c r="E8" i="6"/>
  <c r="F8" i="6"/>
  <c r="G8" i="6"/>
  <c r="H8" i="6"/>
  <c r="I8" i="6"/>
  <c r="J8" i="6"/>
  <c r="K8" i="6"/>
  <c r="M8" i="6"/>
  <c r="N8" i="6"/>
  <c r="S8" i="6"/>
  <c r="P8" i="6"/>
  <c r="Q8" i="6"/>
  <c r="U8" i="6"/>
  <c r="R8" i="6" l="1"/>
  <c r="L8" i="6"/>
  <c r="O8" i="6"/>
  <c r="P56" i="5" l="1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M55" i="5"/>
  <c r="M54" i="5"/>
  <c r="M53" i="5"/>
  <c r="M52" i="5"/>
  <c r="M51" i="5"/>
  <c r="M50" i="5"/>
  <c r="M49" i="5"/>
  <c r="M48" i="5"/>
  <c r="M47" i="5"/>
  <c r="S47" i="5" s="1"/>
  <c r="U47" i="5" s="1"/>
  <c r="M46" i="5"/>
  <c r="M45" i="5"/>
  <c r="M44" i="5"/>
  <c r="M43" i="5"/>
  <c r="M42" i="5"/>
  <c r="M41" i="5"/>
  <c r="M40" i="5"/>
  <c r="M39" i="5"/>
  <c r="S39" i="5" s="1"/>
  <c r="U39" i="5" s="1"/>
  <c r="M38" i="5"/>
  <c r="S38" i="5" s="1"/>
  <c r="U38" i="5" s="1"/>
  <c r="M37" i="5"/>
  <c r="M36" i="5"/>
  <c r="M35" i="5"/>
  <c r="S35" i="5" s="1"/>
  <c r="U35" i="5" s="1"/>
  <c r="M34" i="5"/>
  <c r="M33" i="5"/>
  <c r="M32" i="5"/>
  <c r="M31" i="5"/>
  <c r="M30" i="5"/>
  <c r="M29" i="5"/>
  <c r="M28" i="5"/>
  <c r="M27" i="5"/>
  <c r="M26" i="5"/>
  <c r="M25" i="5"/>
  <c r="M24" i="5"/>
  <c r="M23" i="5"/>
  <c r="S23" i="5" s="1"/>
  <c r="U23" i="5" s="1"/>
  <c r="M22" i="5"/>
  <c r="M21" i="5"/>
  <c r="M20" i="5"/>
  <c r="M19" i="5"/>
  <c r="M18" i="5"/>
  <c r="M17" i="5"/>
  <c r="M16" i="5"/>
  <c r="M15" i="5"/>
  <c r="S15" i="5" s="1"/>
  <c r="U15" i="5" s="1"/>
  <c r="M14" i="5"/>
  <c r="M13" i="5"/>
  <c r="M12" i="5"/>
  <c r="M11" i="5"/>
  <c r="S11" i="5" s="1"/>
  <c r="U11" i="5" s="1"/>
  <c r="M10" i="5"/>
  <c r="AH198" i="2"/>
  <c r="AG200" i="2"/>
  <c r="AG196" i="2"/>
  <c r="AG193" i="2"/>
  <c r="AG190" i="2"/>
  <c r="AG187" i="2"/>
  <c r="AG184" i="2"/>
  <c r="AG178" i="2"/>
  <c r="AG175" i="2"/>
  <c r="AG172" i="2"/>
  <c r="AG169" i="2"/>
  <c r="AG160" i="2"/>
  <c r="AG157" i="2"/>
  <c r="AG154" i="2"/>
  <c r="AG151" i="2"/>
  <c r="AH147" i="2"/>
  <c r="AG147" i="2"/>
  <c r="AG145" i="2"/>
  <c r="AG142" i="2"/>
  <c r="AG139" i="2"/>
  <c r="AG136" i="2"/>
  <c r="AH131" i="2"/>
  <c r="AG133" i="2"/>
  <c r="AG130" i="2"/>
  <c r="AG127" i="2"/>
  <c r="AG124" i="2"/>
  <c r="AG121" i="2"/>
  <c r="AG112" i="2"/>
  <c r="AG109" i="2"/>
  <c r="AG106" i="2"/>
  <c r="AG103" i="2"/>
  <c r="AG100" i="2"/>
  <c r="AG97" i="2"/>
  <c r="AG94" i="2"/>
  <c r="AG91" i="2"/>
  <c r="AG88" i="2"/>
  <c r="AG85" i="2"/>
  <c r="AG79" i="2"/>
  <c r="AG76" i="2"/>
  <c r="AG73" i="2"/>
  <c r="AG70" i="2"/>
  <c r="AG67" i="2"/>
  <c r="AG64" i="2"/>
  <c r="AG61" i="2"/>
  <c r="AG58" i="2"/>
  <c r="AG55" i="2"/>
  <c r="AG46" i="2"/>
  <c r="AG43" i="2"/>
  <c r="AG40" i="2"/>
  <c r="AG37" i="2"/>
  <c r="AG34" i="2"/>
  <c r="AH32" i="2"/>
  <c r="AG32" i="2"/>
  <c r="AG31" i="2"/>
  <c r="AG28" i="2"/>
  <c r="AG25" i="2"/>
  <c r="AG22" i="2"/>
  <c r="AG19" i="2"/>
  <c r="AH15" i="2"/>
  <c r="AG9" i="2"/>
  <c r="AA198" i="2"/>
  <c r="AB163" i="2"/>
  <c r="AA163" i="2"/>
  <c r="AB131" i="2"/>
  <c r="AB114" i="2"/>
  <c r="AB81" i="2"/>
  <c r="AB65" i="2"/>
  <c r="AJ203" i="2"/>
  <c r="E6" i="7" s="1"/>
  <c r="E7" i="7" s="1"/>
  <c r="AI203" i="2"/>
  <c r="F6" i="7" s="1"/>
  <c r="AH202" i="2"/>
  <c r="AG202" i="2"/>
  <c r="AH201" i="2"/>
  <c r="AG201" i="2"/>
  <c r="AH200" i="2"/>
  <c r="AH199" i="2"/>
  <c r="AG199" i="2"/>
  <c r="AH197" i="2"/>
  <c r="AG197" i="2"/>
  <c r="AH196" i="2"/>
  <c r="AH195" i="2"/>
  <c r="AG195" i="2"/>
  <c r="AH194" i="2"/>
  <c r="AG194" i="2"/>
  <c r="AH193" i="2"/>
  <c r="AH192" i="2"/>
  <c r="AG192" i="2"/>
  <c r="AH191" i="2"/>
  <c r="AG191" i="2"/>
  <c r="AH190" i="2"/>
  <c r="AH189" i="2"/>
  <c r="AG189" i="2"/>
  <c r="AH188" i="2"/>
  <c r="AG188" i="2"/>
  <c r="AH187" i="2"/>
  <c r="AH186" i="2"/>
  <c r="AG186" i="2"/>
  <c r="AH185" i="2"/>
  <c r="AG185" i="2"/>
  <c r="AH184" i="2"/>
  <c r="AH183" i="2"/>
  <c r="AG183" i="2"/>
  <c r="AH182" i="2"/>
  <c r="AG182" i="2"/>
  <c r="AH181" i="2"/>
  <c r="AH180" i="2"/>
  <c r="AG180" i="2"/>
  <c r="AH179" i="2"/>
  <c r="AG179" i="2"/>
  <c r="AH178" i="2"/>
  <c r="AH177" i="2"/>
  <c r="AG177" i="2"/>
  <c r="AH176" i="2"/>
  <c r="AG176" i="2"/>
  <c r="AH175" i="2"/>
  <c r="AH174" i="2"/>
  <c r="AG174" i="2"/>
  <c r="AH173" i="2"/>
  <c r="AG173" i="2"/>
  <c r="AH172" i="2"/>
  <c r="AH171" i="2"/>
  <c r="AG171" i="2"/>
  <c r="AH170" i="2"/>
  <c r="AG170" i="2"/>
  <c r="AH169" i="2"/>
  <c r="AH168" i="2"/>
  <c r="AG168" i="2"/>
  <c r="AH167" i="2"/>
  <c r="AG167" i="2"/>
  <c r="AH166" i="2"/>
  <c r="AH164" i="2"/>
  <c r="AG164" i="2"/>
  <c r="AH162" i="2"/>
  <c r="AG162" i="2"/>
  <c r="AH161" i="2"/>
  <c r="AG161" i="2"/>
  <c r="AH160" i="2"/>
  <c r="AH159" i="2"/>
  <c r="AG159" i="2"/>
  <c r="AH158" i="2"/>
  <c r="AG158" i="2"/>
  <c r="AH157" i="2"/>
  <c r="AH156" i="2"/>
  <c r="AG156" i="2"/>
  <c r="AH155" i="2"/>
  <c r="AG155" i="2"/>
  <c r="AH154" i="2"/>
  <c r="AH153" i="2"/>
  <c r="AG153" i="2"/>
  <c r="AH152" i="2"/>
  <c r="AG152" i="2"/>
  <c r="AH151" i="2"/>
  <c r="AH150" i="2"/>
  <c r="AG150" i="2"/>
  <c r="AH149" i="2"/>
  <c r="AG149" i="2"/>
  <c r="AH148" i="2"/>
  <c r="AH146" i="2"/>
  <c r="AG146" i="2"/>
  <c r="AH145" i="2"/>
  <c r="AH144" i="2"/>
  <c r="AG144" i="2"/>
  <c r="AH143" i="2"/>
  <c r="AG143" i="2"/>
  <c r="AH142" i="2"/>
  <c r="AH141" i="2"/>
  <c r="AG141" i="2"/>
  <c r="AH140" i="2"/>
  <c r="AG140" i="2"/>
  <c r="AH139" i="2"/>
  <c r="AH138" i="2"/>
  <c r="AG138" i="2"/>
  <c r="AH137" i="2"/>
  <c r="AG137" i="2"/>
  <c r="AH136" i="2"/>
  <c r="AH135" i="2"/>
  <c r="AG135" i="2"/>
  <c r="AH134" i="2"/>
  <c r="AG134" i="2"/>
  <c r="AH133" i="2"/>
  <c r="AH132" i="2"/>
  <c r="AG132" i="2"/>
  <c r="AH130" i="2"/>
  <c r="AH129" i="2"/>
  <c r="AG129" i="2"/>
  <c r="AH128" i="2"/>
  <c r="AG128" i="2"/>
  <c r="AH127" i="2"/>
  <c r="AH126" i="2"/>
  <c r="AG126" i="2"/>
  <c r="AH125" i="2"/>
  <c r="AG125" i="2"/>
  <c r="AH124" i="2"/>
  <c r="AH123" i="2"/>
  <c r="AG123" i="2"/>
  <c r="AH122" i="2"/>
  <c r="AG122" i="2"/>
  <c r="AH121" i="2"/>
  <c r="AH120" i="2"/>
  <c r="AG120" i="2"/>
  <c r="AH119" i="2"/>
  <c r="AG119" i="2"/>
  <c r="AH118" i="2"/>
  <c r="AH117" i="2"/>
  <c r="AG117" i="2"/>
  <c r="AH116" i="2"/>
  <c r="AG116" i="2"/>
  <c r="AH115" i="2"/>
  <c r="AH113" i="2"/>
  <c r="AG113" i="2"/>
  <c r="AH112" i="2"/>
  <c r="AH111" i="2"/>
  <c r="AG111" i="2"/>
  <c r="AH110" i="2"/>
  <c r="AG110" i="2"/>
  <c r="AH109" i="2"/>
  <c r="AH108" i="2"/>
  <c r="AG108" i="2"/>
  <c r="AH107" i="2"/>
  <c r="AG107" i="2"/>
  <c r="AH106" i="2"/>
  <c r="AH105" i="2"/>
  <c r="AG105" i="2"/>
  <c r="AH104" i="2"/>
  <c r="AG104" i="2"/>
  <c r="AH103" i="2"/>
  <c r="AH102" i="2"/>
  <c r="AG102" i="2"/>
  <c r="AH101" i="2"/>
  <c r="AG101" i="2"/>
  <c r="AH100" i="2"/>
  <c r="AH99" i="2"/>
  <c r="AG99" i="2"/>
  <c r="AH97" i="2"/>
  <c r="AH96" i="2"/>
  <c r="AG96" i="2"/>
  <c r="AH95" i="2"/>
  <c r="AG95" i="2"/>
  <c r="AH94" i="2"/>
  <c r="AH93" i="2"/>
  <c r="AG93" i="2"/>
  <c r="AH92" i="2"/>
  <c r="AG92" i="2"/>
  <c r="AH91" i="2"/>
  <c r="AH90" i="2"/>
  <c r="AG90" i="2"/>
  <c r="AH89" i="2"/>
  <c r="AG89" i="2"/>
  <c r="AH88" i="2"/>
  <c r="AH87" i="2"/>
  <c r="AG87" i="2"/>
  <c r="AH86" i="2"/>
  <c r="AG86" i="2"/>
  <c r="AH85" i="2"/>
  <c r="AH84" i="2"/>
  <c r="AG84" i="2"/>
  <c r="AH83" i="2"/>
  <c r="AG83" i="2"/>
  <c r="AH82" i="2"/>
  <c r="AH80" i="2"/>
  <c r="AG80" i="2"/>
  <c r="AH79" i="2"/>
  <c r="AH78" i="2"/>
  <c r="AG78" i="2"/>
  <c r="AH77" i="2"/>
  <c r="AG77" i="2"/>
  <c r="AH76" i="2"/>
  <c r="AH75" i="2"/>
  <c r="AG75" i="2"/>
  <c r="AH74" i="2"/>
  <c r="AG74" i="2"/>
  <c r="AH73" i="2"/>
  <c r="AH72" i="2"/>
  <c r="AG72" i="2"/>
  <c r="AH71" i="2"/>
  <c r="AG71" i="2"/>
  <c r="AH70" i="2"/>
  <c r="AH69" i="2"/>
  <c r="AG69" i="2"/>
  <c r="AH68" i="2"/>
  <c r="AG68" i="2"/>
  <c r="AH67" i="2"/>
  <c r="AH66" i="2"/>
  <c r="AG66" i="2"/>
  <c r="AH64" i="2"/>
  <c r="AH63" i="2"/>
  <c r="AG63" i="2"/>
  <c r="AH62" i="2"/>
  <c r="AG62" i="2"/>
  <c r="AH61" i="2"/>
  <c r="AH60" i="2"/>
  <c r="AG60" i="2"/>
  <c r="AH59" i="2"/>
  <c r="AG59" i="2"/>
  <c r="AH58" i="2"/>
  <c r="AH57" i="2"/>
  <c r="AG57" i="2"/>
  <c r="AH56" i="2"/>
  <c r="AG56" i="2"/>
  <c r="AH55" i="2"/>
  <c r="AH54" i="2"/>
  <c r="AG54" i="2"/>
  <c r="AH53" i="2"/>
  <c r="AG53" i="2"/>
  <c r="AH52" i="2"/>
  <c r="AH51" i="2"/>
  <c r="AG51" i="2"/>
  <c r="AH50" i="2"/>
  <c r="AG50" i="2"/>
  <c r="AH49" i="2"/>
  <c r="AH47" i="2"/>
  <c r="AG47" i="2"/>
  <c r="AH46" i="2"/>
  <c r="AH45" i="2"/>
  <c r="AG45" i="2"/>
  <c r="AH44" i="2"/>
  <c r="AG44" i="2"/>
  <c r="AH43" i="2"/>
  <c r="AH42" i="2"/>
  <c r="AG42" i="2"/>
  <c r="AH41" i="2"/>
  <c r="AG41" i="2"/>
  <c r="AH40" i="2"/>
  <c r="AH39" i="2"/>
  <c r="AG39" i="2"/>
  <c r="AH38" i="2"/>
  <c r="AG38" i="2"/>
  <c r="AH37" i="2"/>
  <c r="AH36" i="2"/>
  <c r="AG36" i="2"/>
  <c r="AH35" i="2"/>
  <c r="AG35" i="2"/>
  <c r="AH34" i="2"/>
  <c r="AH33" i="2"/>
  <c r="AG33" i="2"/>
  <c r="AH31" i="2"/>
  <c r="AH30" i="2"/>
  <c r="AG30" i="2"/>
  <c r="AH29" i="2"/>
  <c r="AG29" i="2"/>
  <c r="AH28" i="2"/>
  <c r="AH27" i="2"/>
  <c r="AG27" i="2"/>
  <c r="AH26" i="2"/>
  <c r="AG26" i="2"/>
  <c r="AH25" i="2"/>
  <c r="AH24" i="2"/>
  <c r="AG24" i="2"/>
  <c r="AH23" i="2"/>
  <c r="AG23" i="2"/>
  <c r="AH22" i="2"/>
  <c r="AH21" i="2"/>
  <c r="AG21" i="2"/>
  <c r="AH20" i="2"/>
  <c r="AG20" i="2"/>
  <c r="AH19" i="2"/>
  <c r="AH18" i="2"/>
  <c r="AG18" i="2"/>
  <c r="AH17" i="2"/>
  <c r="AG17" i="2"/>
  <c r="AH16" i="2"/>
  <c r="AH14" i="2"/>
  <c r="AG14" i="2"/>
  <c r="AH13" i="2"/>
  <c r="AG13" i="2"/>
  <c r="AH12" i="2"/>
  <c r="AH9" i="2"/>
  <c r="AB202" i="2"/>
  <c r="AA202" i="2"/>
  <c r="AB201" i="2"/>
  <c r="AA201" i="2"/>
  <c r="AB200" i="2"/>
  <c r="AA200" i="2"/>
  <c r="AB199" i="2"/>
  <c r="AA199" i="2"/>
  <c r="AB198" i="2"/>
  <c r="AB197" i="2"/>
  <c r="AA197" i="2"/>
  <c r="AB196" i="2"/>
  <c r="AA196" i="2"/>
  <c r="AB195" i="2"/>
  <c r="AA195" i="2"/>
  <c r="AB194" i="2"/>
  <c r="AA194" i="2"/>
  <c r="AB193" i="2"/>
  <c r="AA193" i="2"/>
  <c r="AB192" i="2"/>
  <c r="AA192" i="2"/>
  <c r="AB191" i="2"/>
  <c r="AA191" i="2"/>
  <c r="AB190" i="2"/>
  <c r="AA190" i="2"/>
  <c r="AB189" i="2"/>
  <c r="AA189" i="2"/>
  <c r="AB188" i="2"/>
  <c r="AA188" i="2"/>
  <c r="AB187" i="2"/>
  <c r="AA187" i="2"/>
  <c r="AB186" i="2"/>
  <c r="AA186" i="2"/>
  <c r="AB185" i="2"/>
  <c r="AA185" i="2"/>
  <c r="AB184" i="2"/>
  <c r="AA184" i="2"/>
  <c r="AB183" i="2"/>
  <c r="AA183" i="2"/>
  <c r="AB182" i="2"/>
  <c r="AA182" i="2"/>
  <c r="AB181" i="2"/>
  <c r="AA181" i="2"/>
  <c r="AB180" i="2"/>
  <c r="AA180" i="2"/>
  <c r="AB179" i="2"/>
  <c r="AA179" i="2"/>
  <c r="AB178" i="2"/>
  <c r="AA178" i="2"/>
  <c r="AB177" i="2"/>
  <c r="AA177" i="2"/>
  <c r="AB176" i="2"/>
  <c r="AA176" i="2"/>
  <c r="AB175" i="2"/>
  <c r="AA175" i="2"/>
  <c r="AB174" i="2"/>
  <c r="AA174" i="2"/>
  <c r="AB173" i="2"/>
  <c r="AA173" i="2"/>
  <c r="AB172" i="2"/>
  <c r="AA172" i="2"/>
  <c r="AB171" i="2"/>
  <c r="AA171" i="2"/>
  <c r="AB170" i="2"/>
  <c r="AA170" i="2"/>
  <c r="AB169" i="2"/>
  <c r="AA169" i="2"/>
  <c r="AB168" i="2"/>
  <c r="AA168" i="2"/>
  <c r="AB167" i="2"/>
  <c r="AA167" i="2"/>
  <c r="AB166" i="2"/>
  <c r="AA166" i="2"/>
  <c r="AB165" i="2"/>
  <c r="AB164" i="2"/>
  <c r="AA164" i="2"/>
  <c r="AB162" i="2"/>
  <c r="AA162" i="2"/>
  <c r="AB161" i="2"/>
  <c r="AA161" i="2"/>
  <c r="AB160" i="2"/>
  <c r="AA160" i="2"/>
  <c r="AB159" i="2"/>
  <c r="AA159" i="2"/>
  <c r="AB158" i="2"/>
  <c r="AA158" i="2"/>
  <c r="AB157" i="2"/>
  <c r="AA157" i="2"/>
  <c r="AB156" i="2"/>
  <c r="AA156" i="2"/>
  <c r="AB155" i="2"/>
  <c r="AA155" i="2"/>
  <c r="AB154" i="2"/>
  <c r="AA154" i="2"/>
  <c r="AB153" i="2"/>
  <c r="AA153" i="2"/>
  <c r="AB152" i="2"/>
  <c r="AA152" i="2"/>
  <c r="AB151" i="2"/>
  <c r="AA151" i="2"/>
  <c r="AB150" i="2"/>
  <c r="AA150" i="2"/>
  <c r="AB149" i="2"/>
  <c r="AA149" i="2"/>
  <c r="AB148" i="2"/>
  <c r="AA148" i="2"/>
  <c r="AB147" i="2"/>
  <c r="AA147" i="2"/>
  <c r="AB146" i="2"/>
  <c r="AA146" i="2"/>
  <c r="AB145" i="2"/>
  <c r="AA145" i="2"/>
  <c r="AB144" i="2"/>
  <c r="AA144" i="2"/>
  <c r="AB143" i="2"/>
  <c r="AA143" i="2"/>
  <c r="AB142" i="2"/>
  <c r="AA142" i="2"/>
  <c r="AB141" i="2"/>
  <c r="AA141" i="2"/>
  <c r="AB140" i="2"/>
  <c r="AA140" i="2"/>
  <c r="AB139" i="2"/>
  <c r="AA139" i="2"/>
  <c r="AB138" i="2"/>
  <c r="AA138" i="2"/>
  <c r="AB137" i="2"/>
  <c r="AA137" i="2"/>
  <c r="AB136" i="2"/>
  <c r="AA136" i="2"/>
  <c r="AB135" i="2"/>
  <c r="AA135" i="2"/>
  <c r="AB134" i="2"/>
  <c r="AA134" i="2"/>
  <c r="AB133" i="2"/>
  <c r="AA133" i="2"/>
  <c r="AB132" i="2"/>
  <c r="AA132" i="2"/>
  <c r="AA131" i="2"/>
  <c r="AB130" i="2"/>
  <c r="AA130" i="2"/>
  <c r="AB129" i="2"/>
  <c r="AA129" i="2"/>
  <c r="AB128" i="2"/>
  <c r="AA128" i="2"/>
  <c r="AB127" i="2"/>
  <c r="AA127" i="2"/>
  <c r="AB126" i="2"/>
  <c r="AA126" i="2"/>
  <c r="AB125" i="2"/>
  <c r="AA125" i="2"/>
  <c r="AB124" i="2"/>
  <c r="AA124" i="2"/>
  <c r="AB123" i="2"/>
  <c r="AA123" i="2"/>
  <c r="AB122" i="2"/>
  <c r="AA122" i="2"/>
  <c r="AB121" i="2"/>
  <c r="AA121" i="2"/>
  <c r="AB120" i="2"/>
  <c r="AA120" i="2"/>
  <c r="AB119" i="2"/>
  <c r="AA119" i="2"/>
  <c r="AB118" i="2"/>
  <c r="AA118" i="2"/>
  <c r="AB117" i="2"/>
  <c r="AA117" i="2"/>
  <c r="AB116" i="2"/>
  <c r="AA116" i="2"/>
  <c r="AB115" i="2"/>
  <c r="AA115" i="2"/>
  <c r="AA114" i="2"/>
  <c r="AB113" i="2"/>
  <c r="AA113" i="2"/>
  <c r="AB112" i="2"/>
  <c r="AA112" i="2"/>
  <c r="AB111" i="2"/>
  <c r="AA111" i="2"/>
  <c r="AB110" i="2"/>
  <c r="AA110" i="2"/>
  <c r="AB109" i="2"/>
  <c r="AA109" i="2"/>
  <c r="AB108" i="2"/>
  <c r="AA108" i="2"/>
  <c r="AB107" i="2"/>
  <c r="AA107" i="2"/>
  <c r="AB106" i="2"/>
  <c r="AA106" i="2"/>
  <c r="AB105" i="2"/>
  <c r="AA105" i="2"/>
  <c r="AB104" i="2"/>
  <c r="AA104" i="2"/>
  <c r="AB103" i="2"/>
  <c r="AA103" i="2"/>
  <c r="AB102" i="2"/>
  <c r="AA102" i="2"/>
  <c r="AB101" i="2"/>
  <c r="AA101" i="2"/>
  <c r="AB100" i="2"/>
  <c r="AA100" i="2"/>
  <c r="AB99" i="2"/>
  <c r="AA99" i="2"/>
  <c r="AB98" i="2"/>
  <c r="AA98" i="2"/>
  <c r="AB97" i="2"/>
  <c r="AA97" i="2"/>
  <c r="AB96" i="2"/>
  <c r="AA96" i="2"/>
  <c r="AB95" i="2"/>
  <c r="AA95" i="2"/>
  <c r="AB94" i="2"/>
  <c r="AA94" i="2"/>
  <c r="AB93" i="2"/>
  <c r="AA93" i="2"/>
  <c r="AB92" i="2"/>
  <c r="AA92" i="2"/>
  <c r="AB91" i="2"/>
  <c r="AA91" i="2"/>
  <c r="AB90" i="2"/>
  <c r="AA90" i="2"/>
  <c r="AB89" i="2"/>
  <c r="AA89" i="2"/>
  <c r="AB88" i="2"/>
  <c r="AA88" i="2"/>
  <c r="AB87" i="2"/>
  <c r="AA87" i="2"/>
  <c r="AB86" i="2"/>
  <c r="AA86" i="2"/>
  <c r="AB85" i="2"/>
  <c r="AA85" i="2"/>
  <c r="AB84" i="2"/>
  <c r="AA84" i="2"/>
  <c r="AB83" i="2"/>
  <c r="AA83" i="2"/>
  <c r="AB82" i="2"/>
  <c r="AA82" i="2"/>
  <c r="AA81" i="2"/>
  <c r="AB80" i="2"/>
  <c r="AA80" i="2"/>
  <c r="AB79" i="2"/>
  <c r="AA79" i="2"/>
  <c r="AB78" i="2"/>
  <c r="AA78" i="2"/>
  <c r="AB77" i="2"/>
  <c r="AA77" i="2"/>
  <c r="AB76" i="2"/>
  <c r="AA76" i="2"/>
  <c r="AB75" i="2"/>
  <c r="AA75" i="2"/>
  <c r="AB74" i="2"/>
  <c r="AA74" i="2"/>
  <c r="AB73" i="2"/>
  <c r="AA73" i="2"/>
  <c r="AB72" i="2"/>
  <c r="AA72" i="2"/>
  <c r="AB71" i="2"/>
  <c r="AA71" i="2"/>
  <c r="AB70" i="2"/>
  <c r="AA70" i="2"/>
  <c r="AB69" i="2"/>
  <c r="AA69" i="2"/>
  <c r="AB68" i="2"/>
  <c r="AA68" i="2"/>
  <c r="AB67" i="2"/>
  <c r="AA67" i="2"/>
  <c r="AB66" i="2"/>
  <c r="AA66" i="2"/>
  <c r="AA65" i="2"/>
  <c r="AB64" i="2"/>
  <c r="AA64" i="2"/>
  <c r="AB63" i="2"/>
  <c r="AA63" i="2"/>
  <c r="AB62" i="2"/>
  <c r="AA62" i="2"/>
  <c r="AB61" i="2"/>
  <c r="AA61" i="2"/>
  <c r="AB60" i="2"/>
  <c r="AA60" i="2"/>
  <c r="AB59" i="2"/>
  <c r="AA59" i="2"/>
  <c r="AB58" i="2"/>
  <c r="AA58" i="2"/>
  <c r="AB57" i="2"/>
  <c r="AA57" i="2"/>
  <c r="AB56" i="2"/>
  <c r="AA56" i="2"/>
  <c r="AB55" i="2"/>
  <c r="AA55" i="2"/>
  <c r="AB54" i="2"/>
  <c r="AA54" i="2"/>
  <c r="AB53" i="2"/>
  <c r="AA53" i="2"/>
  <c r="AB52" i="2"/>
  <c r="AA52" i="2"/>
  <c r="AB51" i="2"/>
  <c r="AA51" i="2"/>
  <c r="AB50" i="2"/>
  <c r="AA50" i="2"/>
  <c r="AB49" i="2"/>
  <c r="AA49" i="2"/>
  <c r="AA48" i="2"/>
  <c r="AB47" i="2"/>
  <c r="AA47" i="2"/>
  <c r="AB46" i="2"/>
  <c r="AA46" i="2"/>
  <c r="AB45" i="2"/>
  <c r="AA45" i="2"/>
  <c r="AB44" i="2"/>
  <c r="AA44" i="2"/>
  <c r="AB43" i="2"/>
  <c r="AA43" i="2"/>
  <c r="AB42" i="2"/>
  <c r="AA42" i="2"/>
  <c r="AB41" i="2"/>
  <c r="AA41" i="2"/>
  <c r="AB40" i="2"/>
  <c r="AA40" i="2"/>
  <c r="AB39" i="2"/>
  <c r="AA39" i="2"/>
  <c r="AB38" i="2"/>
  <c r="AA38" i="2"/>
  <c r="AB37" i="2"/>
  <c r="AA37" i="2"/>
  <c r="AB36" i="2"/>
  <c r="AA36" i="2"/>
  <c r="AB35" i="2"/>
  <c r="AA35" i="2"/>
  <c r="AB34" i="2"/>
  <c r="AA34" i="2"/>
  <c r="AB33" i="2"/>
  <c r="AA33" i="2"/>
  <c r="AB32" i="2"/>
  <c r="AA32" i="2"/>
  <c r="AB31" i="2"/>
  <c r="AA31" i="2"/>
  <c r="AB30" i="2"/>
  <c r="AA30" i="2"/>
  <c r="AB29" i="2"/>
  <c r="AA29" i="2"/>
  <c r="AB28" i="2"/>
  <c r="AA28" i="2"/>
  <c r="AB27" i="2"/>
  <c r="AA27" i="2"/>
  <c r="AB26" i="2"/>
  <c r="AA26" i="2"/>
  <c r="AB25" i="2"/>
  <c r="AA25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A15" i="2"/>
  <c r="AB14" i="2"/>
  <c r="AA14" i="2"/>
  <c r="AB13" i="2"/>
  <c r="AA13" i="2"/>
  <c r="AB12" i="2"/>
  <c r="AA12" i="2"/>
  <c r="AB11" i="2"/>
  <c r="AA11" i="2"/>
  <c r="AB9" i="2"/>
  <c r="AA9" i="2"/>
  <c r="V202" i="2"/>
  <c r="AL202" i="2" s="1"/>
  <c r="AP202" i="2" s="1"/>
  <c r="U202" i="2"/>
  <c r="AK202" i="2" s="1"/>
  <c r="AO202" i="2" s="1"/>
  <c r="V201" i="2"/>
  <c r="AL201" i="2" s="1"/>
  <c r="AP201" i="2" s="1"/>
  <c r="U201" i="2"/>
  <c r="AK201" i="2" s="1"/>
  <c r="AO201" i="2" s="1"/>
  <c r="V200" i="2"/>
  <c r="AL200" i="2" s="1"/>
  <c r="AP200" i="2" s="1"/>
  <c r="U200" i="2"/>
  <c r="AK200" i="2" s="1"/>
  <c r="AO200" i="2" s="1"/>
  <c r="V199" i="2"/>
  <c r="AL199" i="2" s="1"/>
  <c r="AP199" i="2" s="1"/>
  <c r="U199" i="2"/>
  <c r="AK199" i="2" s="1"/>
  <c r="AO199" i="2" s="1"/>
  <c r="V198" i="2"/>
  <c r="AL198" i="2" s="1"/>
  <c r="U198" i="2"/>
  <c r="V197" i="2"/>
  <c r="AL197" i="2" s="1"/>
  <c r="AP197" i="2" s="1"/>
  <c r="U197" i="2"/>
  <c r="AK197" i="2" s="1"/>
  <c r="AO197" i="2" s="1"/>
  <c r="V196" i="2"/>
  <c r="AL196" i="2" s="1"/>
  <c r="AP196" i="2" s="1"/>
  <c r="U196" i="2"/>
  <c r="AK196" i="2" s="1"/>
  <c r="AO196" i="2" s="1"/>
  <c r="V195" i="2"/>
  <c r="AL195" i="2" s="1"/>
  <c r="AP195" i="2" s="1"/>
  <c r="U195" i="2"/>
  <c r="AK195" i="2" s="1"/>
  <c r="AO195" i="2" s="1"/>
  <c r="V194" i="2"/>
  <c r="AL194" i="2" s="1"/>
  <c r="AP194" i="2" s="1"/>
  <c r="U194" i="2"/>
  <c r="AK194" i="2" s="1"/>
  <c r="AO194" i="2" s="1"/>
  <c r="V193" i="2"/>
  <c r="AL193" i="2" s="1"/>
  <c r="AP193" i="2" s="1"/>
  <c r="U193" i="2"/>
  <c r="AK193" i="2" s="1"/>
  <c r="AO193" i="2" s="1"/>
  <c r="V192" i="2"/>
  <c r="AL192" i="2" s="1"/>
  <c r="AP192" i="2" s="1"/>
  <c r="U192" i="2"/>
  <c r="AK192" i="2" s="1"/>
  <c r="AO192" i="2" s="1"/>
  <c r="V191" i="2"/>
  <c r="AL191" i="2" s="1"/>
  <c r="AP191" i="2" s="1"/>
  <c r="U191" i="2"/>
  <c r="AK191" i="2" s="1"/>
  <c r="AO191" i="2" s="1"/>
  <c r="V190" i="2"/>
  <c r="AL190" i="2" s="1"/>
  <c r="AP190" i="2" s="1"/>
  <c r="U190" i="2"/>
  <c r="AK190" i="2" s="1"/>
  <c r="AO190" i="2" s="1"/>
  <c r="V189" i="2"/>
  <c r="AL189" i="2" s="1"/>
  <c r="AP189" i="2" s="1"/>
  <c r="U189" i="2"/>
  <c r="AK189" i="2" s="1"/>
  <c r="AO189" i="2" s="1"/>
  <c r="V188" i="2"/>
  <c r="AL188" i="2" s="1"/>
  <c r="AP188" i="2" s="1"/>
  <c r="U188" i="2"/>
  <c r="AK188" i="2" s="1"/>
  <c r="AO188" i="2" s="1"/>
  <c r="V187" i="2"/>
  <c r="AL187" i="2" s="1"/>
  <c r="AP187" i="2" s="1"/>
  <c r="U187" i="2"/>
  <c r="AK187" i="2" s="1"/>
  <c r="AO187" i="2" s="1"/>
  <c r="V186" i="2"/>
  <c r="AL186" i="2" s="1"/>
  <c r="AP186" i="2" s="1"/>
  <c r="U186" i="2"/>
  <c r="AK186" i="2" s="1"/>
  <c r="AO186" i="2" s="1"/>
  <c r="V185" i="2"/>
  <c r="AL185" i="2" s="1"/>
  <c r="AP185" i="2" s="1"/>
  <c r="U185" i="2"/>
  <c r="AK185" i="2" s="1"/>
  <c r="AO185" i="2" s="1"/>
  <c r="V184" i="2"/>
  <c r="AL184" i="2" s="1"/>
  <c r="AP184" i="2" s="1"/>
  <c r="U184" i="2"/>
  <c r="AK184" i="2" s="1"/>
  <c r="AO184" i="2" s="1"/>
  <c r="V183" i="2"/>
  <c r="AL183" i="2" s="1"/>
  <c r="AP183" i="2" s="1"/>
  <c r="U183" i="2"/>
  <c r="AK183" i="2" s="1"/>
  <c r="AO183" i="2" s="1"/>
  <c r="V182" i="2"/>
  <c r="AL182" i="2" s="1"/>
  <c r="AP182" i="2" s="1"/>
  <c r="U182" i="2"/>
  <c r="AK182" i="2" s="1"/>
  <c r="AO182" i="2" s="1"/>
  <c r="V181" i="2"/>
  <c r="AL181" i="2" s="1"/>
  <c r="AP181" i="2" s="1"/>
  <c r="U181" i="2"/>
  <c r="V180" i="2"/>
  <c r="AL180" i="2" s="1"/>
  <c r="AP180" i="2" s="1"/>
  <c r="U180" i="2"/>
  <c r="AK180" i="2" s="1"/>
  <c r="AO180" i="2" s="1"/>
  <c r="V179" i="2"/>
  <c r="AL179" i="2" s="1"/>
  <c r="AP179" i="2" s="1"/>
  <c r="U179" i="2"/>
  <c r="AK179" i="2" s="1"/>
  <c r="AO179" i="2" s="1"/>
  <c r="V178" i="2"/>
  <c r="AL178" i="2" s="1"/>
  <c r="AP178" i="2" s="1"/>
  <c r="U178" i="2"/>
  <c r="AK178" i="2" s="1"/>
  <c r="AO178" i="2" s="1"/>
  <c r="V177" i="2"/>
  <c r="AL177" i="2" s="1"/>
  <c r="AP177" i="2" s="1"/>
  <c r="U177" i="2"/>
  <c r="AK177" i="2" s="1"/>
  <c r="AO177" i="2" s="1"/>
  <c r="V176" i="2"/>
  <c r="AL176" i="2" s="1"/>
  <c r="AP176" i="2" s="1"/>
  <c r="U176" i="2"/>
  <c r="AK176" i="2" s="1"/>
  <c r="AO176" i="2" s="1"/>
  <c r="V175" i="2"/>
  <c r="AL175" i="2" s="1"/>
  <c r="AP175" i="2" s="1"/>
  <c r="U175" i="2"/>
  <c r="AK175" i="2" s="1"/>
  <c r="AO175" i="2" s="1"/>
  <c r="V174" i="2"/>
  <c r="AL174" i="2" s="1"/>
  <c r="AP174" i="2" s="1"/>
  <c r="U174" i="2"/>
  <c r="AK174" i="2" s="1"/>
  <c r="AO174" i="2" s="1"/>
  <c r="V173" i="2"/>
  <c r="AL173" i="2" s="1"/>
  <c r="AP173" i="2" s="1"/>
  <c r="U173" i="2"/>
  <c r="AK173" i="2" s="1"/>
  <c r="AO173" i="2" s="1"/>
  <c r="V172" i="2"/>
  <c r="AL172" i="2" s="1"/>
  <c r="AP172" i="2" s="1"/>
  <c r="U172" i="2"/>
  <c r="AK172" i="2" s="1"/>
  <c r="AO172" i="2" s="1"/>
  <c r="V171" i="2"/>
  <c r="AL171" i="2" s="1"/>
  <c r="AP171" i="2" s="1"/>
  <c r="U171" i="2"/>
  <c r="AK171" i="2" s="1"/>
  <c r="AO171" i="2" s="1"/>
  <c r="V170" i="2"/>
  <c r="AL170" i="2" s="1"/>
  <c r="AP170" i="2" s="1"/>
  <c r="U170" i="2"/>
  <c r="AK170" i="2" s="1"/>
  <c r="AO170" i="2" s="1"/>
  <c r="V169" i="2"/>
  <c r="AL169" i="2" s="1"/>
  <c r="AP169" i="2" s="1"/>
  <c r="U169" i="2"/>
  <c r="AK169" i="2" s="1"/>
  <c r="AO169" i="2" s="1"/>
  <c r="V168" i="2"/>
  <c r="AL168" i="2" s="1"/>
  <c r="AP168" i="2" s="1"/>
  <c r="U168" i="2"/>
  <c r="AK168" i="2" s="1"/>
  <c r="AO168" i="2" s="1"/>
  <c r="V167" i="2"/>
  <c r="AL167" i="2" s="1"/>
  <c r="AP167" i="2" s="1"/>
  <c r="U167" i="2"/>
  <c r="AK167" i="2" s="1"/>
  <c r="AO167" i="2" s="1"/>
  <c r="V166" i="2"/>
  <c r="AL166" i="2" s="1"/>
  <c r="AP166" i="2" s="1"/>
  <c r="U166" i="2"/>
  <c r="V165" i="2"/>
  <c r="U165" i="2"/>
  <c r="V164" i="2"/>
  <c r="AL164" i="2" s="1"/>
  <c r="AP164" i="2" s="1"/>
  <c r="U164" i="2"/>
  <c r="AK164" i="2" s="1"/>
  <c r="AO164" i="2" s="1"/>
  <c r="V163" i="2"/>
  <c r="U163" i="2"/>
  <c r="V162" i="2"/>
  <c r="AL162" i="2" s="1"/>
  <c r="AP162" i="2" s="1"/>
  <c r="U162" i="2"/>
  <c r="AK162" i="2" s="1"/>
  <c r="AO162" i="2" s="1"/>
  <c r="V161" i="2"/>
  <c r="AL161" i="2" s="1"/>
  <c r="AP161" i="2" s="1"/>
  <c r="U161" i="2"/>
  <c r="AK161" i="2" s="1"/>
  <c r="AO161" i="2" s="1"/>
  <c r="V160" i="2"/>
  <c r="AL160" i="2" s="1"/>
  <c r="AP160" i="2" s="1"/>
  <c r="U160" i="2"/>
  <c r="AK160" i="2" s="1"/>
  <c r="AO160" i="2" s="1"/>
  <c r="V159" i="2"/>
  <c r="AL159" i="2" s="1"/>
  <c r="AP159" i="2" s="1"/>
  <c r="U159" i="2"/>
  <c r="AK159" i="2" s="1"/>
  <c r="AO159" i="2" s="1"/>
  <c r="V158" i="2"/>
  <c r="AL158" i="2" s="1"/>
  <c r="AP158" i="2" s="1"/>
  <c r="U158" i="2"/>
  <c r="AK158" i="2" s="1"/>
  <c r="AO158" i="2" s="1"/>
  <c r="V157" i="2"/>
  <c r="AL157" i="2" s="1"/>
  <c r="AP157" i="2" s="1"/>
  <c r="U157" i="2"/>
  <c r="AK157" i="2" s="1"/>
  <c r="AO157" i="2" s="1"/>
  <c r="V156" i="2"/>
  <c r="AL156" i="2" s="1"/>
  <c r="AP156" i="2" s="1"/>
  <c r="U156" i="2"/>
  <c r="AK156" i="2" s="1"/>
  <c r="AO156" i="2" s="1"/>
  <c r="V155" i="2"/>
  <c r="AL155" i="2" s="1"/>
  <c r="AP155" i="2" s="1"/>
  <c r="U155" i="2"/>
  <c r="AK155" i="2" s="1"/>
  <c r="AO155" i="2" s="1"/>
  <c r="V154" i="2"/>
  <c r="AL154" i="2" s="1"/>
  <c r="AP154" i="2" s="1"/>
  <c r="U154" i="2"/>
  <c r="AK154" i="2" s="1"/>
  <c r="AO154" i="2" s="1"/>
  <c r="V153" i="2"/>
  <c r="AL153" i="2" s="1"/>
  <c r="AP153" i="2" s="1"/>
  <c r="U153" i="2"/>
  <c r="AK153" i="2" s="1"/>
  <c r="AO153" i="2" s="1"/>
  <c r="V152" i="2"/>
  <c r="AL152" i="2" s="1"/>
  <c r="AP152" i="2" s="1"/>
  <c r="U152" i="2"/>
  <c r="AK152" i="2" s="1"/>
  <c r="AO152" i="2" s="1"/>
  <c r="V151" i="2"/>
  <c r="AL151" i="2" s="1"/>
  <c r="AP151" i="2" s="1"/>
  <c r="U151" i="2"/>
  <c r="AK151" i="2" s="1"/>
  <c r="AO151" i="2" s="1"/>
  <c r="V150" i="2"/>
  <c r="AL150" i="2" s="1"/>
  <c r="AP150" i="2" s="1"/>
  <c r="U150" i="2"/>
  <c r="AK150" i="2" s="1"/>
  <c r="AO150" i="2" s="1"/>
  <c r="V149" i="2"/>
  <c r="AL149" i="2" s="1"/>
  <c r="AP149" i="2" s="1"/>
  <c r="U149" i="2"/>
  <c r="AK149" i="2" s="1"/>
  <c r="AO149" i="2" s="1"/>
  <c r="V148" i="2"/>
  <c r="AL148" i="2" s="1"/>
  <c r="AP148" i="2" s="1"/>
  <c r="U148" i="2"/>
  <c r="V147" i="2"/>
  <c r="AL147" i="2" s="1"/>
  <c r="AP147" i="2" s="1"/>
  <c r="U147" i="2"/>
  <c r="AK147" i="2" s="1"/>
  <c r="AO147" i="2" s="1"/>
  <c r="V146" i="2"/>
  <c r="AL146" i="2" s="1"/>
  <c r="AP146" i="2" s="1"/>
  <c r="U146" i="2"/>
  <c r="AK146" i="2" s="1"/>
  <c r="AO146" i="2" s="1"/>
  <c r="V145" i="2"/>
  <c r="AL145" i="2" s="1"/>
  <c r="AP145" i="2" s="1"/>
  <c r="U145" i="2"/>
  <c r="AK145" i="2" s="1"/>
  <c r="AO145" i="2" s="1"/>
  <c r="V144" i="2"/>
  <c r="AL144" i="2" s="1"/>
  <c r="AP144" i="2" s="1"/>
  <c r="U144" i="2"/>
  <c r="AK144" i="2" s="1"/>
  <c r="AO144" i="2" s="1"/>
  <c r="V143" i="2"/>
  <c r="AL143" i="2" s="1"/>
  <c r="AP143" i="2" s="1"/>
  <c r="U143" i="2"/>
  <c r="AK143" i="2" s="1"/>
  <c r="AO143" i="2" s="1"/>
  <c r="V142" i="2"/>
  <c r="AL142" i="2" s="1"/>
  <c r="AP142" i="2" s="1"/>
  <c r="U142" i="2"/>
  <c r="AK142" i="2" s="1"/>
  <c r="AO142" i="2" s="1"/>
  <c r="V141" i="2"/>
  <c r="AL141" i="2" s="1"/>
  <c r="AP141" i="2" s="1"/>
  <c r="U141" i="2"/>
  <c r="AK141" i="2" s="1"/>
  <c r="AO141" i="2" s="1"/>
  <c r="V140" i="2"/>
  <c r="AL140" i="2" s="1"/>
  <c r="AP140" i="2" s="1"/>
  <c r="U140" i="2"/>
  <c r="AK140" i="2" s="1"/>
  <c r="AO140" i="2" s="1"/>
  <c r="V139" i="2"/>
  <c r="AL139" i="2" s="1"/>
  <c r="AP139" i="2" s="1"/>
  <c r="U139" i="2"/>
  <c r="AK139" i="2" s="1"/>
  <c r="AO139" i="2" s="1"/>
  <c r="V138" i="2"/>
  <c r="AL138" i="2" s="1"/>
  <c r="AP138" i="2" s="1"/>
  <c r="U138" i="2"/>
  <c r="AK138" i="2" s="1"/>
  <c r="AO138" i="2" s="1"/>
  <c r="V137" i="2"/>
  <c r="AL137" i="2" s="1"/>
  <c r="AP137" i="2" s="1"/>
  <c r="U137" i="2"/>
  <c r="AK137" i="2" s="1"/>
  <c r="AO137" i="2" s="1"/>
  <c r="V136" i="2"/>
  <c r="AL136" i="2" s="1"/>
  <c r="AP136" i="2" s="1"/>
  <c r="U136" i="2"/>
  <c r="AK136" i="2" s="1"/>
  <c r="AO136" i="2" s="1"/>
  <c r="V135" i="2"/>
  <c r="AL135" i="2" s="1"/>
  <c r="AP135" i="2" s="1"/>
  <c r="U135" i="2"/>
  <c r="AK135" i="2" s="1"/>
  <c r="AO135" i="2" s="1"/>
  <c r="V134" i="2"/>
  <c r="AL134" i="2" s="1"/>
  <c r="AP134" i="2" s="1"/>
  <c r="U134" i="2"/>
  <c r="AK134" i="2" s="1"/>
  <c r="AO134" i="2" s="1"/>
  <c r="V133" i="2"/>
  <c r="AL133" i="2" s="1"/>
  <c r="AP133" i="2" s="1"/>
  <c r="U133" i="2"/>
  <c r="AK133" i="2" s="1"/>
  <c r="AO133" i="2" s="1"/>
  <c r="V132" i="2"/>
  <c r="AL132" i="2" s="1"/>
  <c r="AP132" i="2" s="1"/>
  <c r="U132" i="2"/>
  <c r="AK132" i="2" s="1"/>
  <c r="AO132" i="2" s="1"/>
  <c r="V131" i="2"/>
  <c r="AL131" i="2" s="1"/>
  <c r="AP131" i="2" s="1"/>
  <c r="U131" i="2"/>
  <c r="V130" i="2"/>
  <c r="AL130" i="2" s="1"/>
  <c r="AP130" i="2" s="1"/>
  <c r="U130" i="2"/>
  <c r="AK130" i="2" s="1"/>
  <c r="AO130" i="2" s="1"/>
  <c r="V129" i="2"/>
  <c r="AL129" i="2" s="1"/>
  <c r="AP129" i="2" s="1"/>
  <c r="U129" i="2"/>
  <c r="AK129" i="2" s="1"/>
  <c r="AO129" i="2" s="1"/>
  <c r="V128" i="2"/>
  <c r="AL128" i="2" s="1"/>
  <c r="AP128" i="2" s="1"/>
  <c r="U128" i="2"/>
  <c r="AK128" i="2" s="1"/>
  <c r="AO128" i="2" s="1"/>
  <c r="V127" i="2"/>
  <c r="AL127" i="2" s="1"/>
  <c r="AP127" i="2" s="1"/>
  <c r="U127" i="2"/>
  <c r="AK127" i="2" s="1"/>
  <c r="AO127" i="2" s="1"/>
  <c r="V126" i="2"/>
  <c r="AL126" i="2" s="1"/>
  <c r="AP126" i="2" s="1"/>
  <c r="U126" i="2"/>
  <c r="AK126" i="2" s="1"/>
  <c r="AO126" i="2" s="1"/>
  <c r="V125" i="2"/>
  <c r="AL125" i="2" s="1"/>
  <c r="AP125" i="2" s="1"/>
  <c r="U125" i="2"/>
  <c r="AK125" i="2" s="1"/>
  <c r="AO125" i="2" s="1"/>
  <c r="V124" i="2"/>
  <c r="AL124" i="2" s="1"/>
  <c r="AP124" i="2" s="1"/>
  <c r="U124" i="2"/>
  <c r="AK124" i="2" s="1"/>
  <c r="AO124" i="2" s="1"/>
  <c r="V123" i="2"/>
  <c r="AL123" i="2" s="1"/>
  <c r="AP123" i="2" s="1"/>
  <c r="U123" i="2"/>
  <c r="AK123" i="2" s="1"/>
  <c r="AO123" i="2" s="1"/>
  <c r="V122" i="2"/>
  <c r="AL122" i="2" s="1"/>
  <c r="AP122" i="2" s="1"/>
  <c r="U122" i="2"/>
  <c r="AK122" i="2" s="1"/>
  <c r="AO122" i="2" s="1"/>
  <c r="V121" i="2"/>
  <c r="AL121" i="2" s="1"/>
  <c r="AP121" i="2" s="1"/>
  <c r="U121" i="2"/>
  <c r="AK121" i="2" s="1"/>
  <c r="AO121" i="2" s="1"/>
  <c r="V120" i="2"/>
  <c r="AL120" i="2" s="1"/>
  <c r="AP120" i="2" s="1"/>
  <c r="U120" i="2"/>
  <c r="AK120" i="2" s="1"/>
  <c r="AO120" i="2" s="1"/>
  <c r="V119" i="2"/>
  <c r="AL119" i="2" s="1"/>
  <c r="AP119" i="2" s="1"/>
  <c r="U119" i="2"/>
  <c r="AK119" i="2" s="1"/>
  <c r="AO119" i="2" s="1"/>
  <c r="V118" i="2"/>
  <c r="AL118" i="2" s="1"/>
  <c r="AP118" i="2" s="1"/>
  <c r="U118" i="2"/>
  <c r="V117" i="2"/>
  <c r="AL117" i="2" s="1"/>
  <c r="AP117" i="2" s="1"/>
  <c r="U117" i="2"/>
  <c r="AK117" i="2" s="1"/>
  <c r="AO117" i="2" s="1"/>
  <c r="V116" i="2"/>
  <c r="AL116" i="2" s="1"/>
  <c r="AP116" i="2" s="1"/>
  <c r="U116" i="2"/>
  <c r="AK116" i="2" s="1"/>
  <c r="AO116" i="2" s="1"/>
  <c r="V115" i="2"/>
  <c r="AL115" i="2" s="1"/>
  <c r="AP115" i="2" s="1"/>
  <c r="U115" i="2"/>
  <c r="V114" i="2"/>
  <c r="U114" i="2"/>
  <c r="V113" i="2"/>
  <c r="AL113" i="2" s="1"/>
  <c r="AP113" i="2" s="1"/>
  <c r="U113" i="2"/>
  <c r="AK113" i="2" s="1"/>
  <c r="AO113" i="2" s="1"/>
  <c r="V112" i="2"/>
  <c r="AL112" i="2" s="1"/>
  <c r="AP112" i="2" s="1"/>
  <c r="U112" i="2"/>
  <c r="AK112" i="2" s="1"/>
  <c r="AO112" i="2" s="1"/>
  <c r="V111" i="2"/>
  <c r="AL111" i="2" s="1"/>
  <c r="AP111" i="2" s="1"/>
  <c r="U111" i="2"/>
  <c r="AK111" i="2" s="1"/>
  <c r="AO111" i="2" s="1"/>
  <c r="V110" i="2"/>
  <c r="AL110" i="2" s="1"/>
  <c r="AP110" i="2" s="1"/>
  <c r="U110" i="2"/>
  <c r="AK110" i="2" s="1"/>
  <c r="AO110" i="2" s="1"/>
  <c r="V109" i="2"/>
  <c r="AL109" i="2" s="1"/>
  <c r="AP109" i="2" s="1"/>
  <c r="U109" i="2"/>
  <c r="AK109" i="2" s="1"/>
  <c r="AO109" i="2" s="1"/>
  <c r="V108" i="2"/>
  <c r="AL108" i="2" s="1"/>
  <c r="AP108" i="2" s="1"/>
  <c r="U108" i="2"/>
  <c r="AK108" i="2" s="1"/>
  <c r="AO108" i="2" s="1"/>
  <c r="V107" i="2"/>
  <c r="AL107" i="2" s="1"/>
  <c r="AP107" i="2" s="1"/>
  <c r="U107" i="2"/>
  <c r="AK107" i="2" s="1"/>
  <c r="AO107" i="2" s="1"/>
  <c r="V106" i="2"/>
  <c r="AL106" i="2" s="1"/>
  <c r="AP106" i="2" s="1"/>
  <c r="U106" i="2"/>
  <c r="AK106" i="2" s="1"/>
  <c r="AO106" i="2" s="1"/>
  <c r="V105" i="2"/>
  <c r="AL105" i="2" s="1"/>
  <c r="AP105" i="2" s="1"/>
  <c r="U105" i="2"/>
  <c r="AK105" i="2" s="1"/>
  <c r="AO105" i="2" s="1"/>
  <c r="V104" i="2"/>
  <c r="AL104" i="2" s="1"/>
  <c r="AP104" i="2" s="1"/>
  <c r="U104" i="2"/>
  <c r="AK104" i="2" s="1"/>
  <c r="AO104" i="2" s="1"/>
  <c r="V103" i="2"/>
  <c r="AL103" i="2" s="1"/>
  <c r="AP103" i="2" s="1"/>
  <c r="U103" i="2"/>
  <c r="AK103" i="2" s="1"/>
  <c r="AO103" i="2" s="1"/>
  <c r="V102" i="2"/>
  <c r="AL102" i="2" s="1"/>
  <c r="AP102" i="2" s="1"/>
  <c r="U102" i="2"/>
  <c r="AK102" i="2" s="1"/>
  <c r="AO102" i="2" s="1"/>
  <c r="V101" i="2"/>
  <c r="AL101" i="2" s="1"/>
  <c r="AP101" i="2" s="1"/>
  <c r="U101" i="2"/>
  <c r="AK101" i="2" s="1"/>
  <c r="AO101" i="2" s="1"/>
  <c r="V100" i="2"/>
  <c r="AL100" i="2" s="1"/>
  <c r="AP100" i="2" s="1"/>
  <c r="U100" i="2"/>
  <c r="AK100" i="2" s="1"/>
  <c r="AO100" i="2" s="1"/>
  <c r="V99" i="2"/>
  <c r="AL99" i="2" s="1"/>
  <c r="AP99" i="2" s="1"/>
  <c r="U99" i="2"/>
  <c r="AK99" i="2" s="1"/>
  <c r="AO99" i="2" s="1"/>
  <c r="V98" i="2"/>
  <c r="U98" i="2"/>
  <c r="V97" i="2"/>
  <c r="AL97" i="2" s="1"/>
  <c r="AP97" i="2" s="1"/>
  <c r="U97" i="2"/>
  <c r="AK97" i="2" s="1"/>
  <c r="AO97" i="2" s="1"/>
  <c r="V96" i="2"/>
  <c r="AL96" i="2" s="1"/>
  <c r="AP96" i="2" s="1"/>
  <c r="U96" i="2"/>
  <c r="AK96" i="2" s="1"/>
  <c r="AO96" i="2" s="1"/>
  <c r="V95" i="2"/>
  <c r="AL95" i="2" s="1"/>
  <c r="AP95" i="2" s="1"/>
  <c r="U95" i="2"/>
  <c r="AK95" i="2" s="1"/>
  <c r="AO95" i="2" s="1"/>
  <c r="V94" i="2"/>
  <c r="AL94" i="2" s="1"/>
  <c r="AP94" i="2" s="1"/>
  <c r="U94" i="2"/>
  <c r="AK94" i="2" s="1"/>
  <c r="AO94" i="2" s="1"/>
  <c r="V93" i="2"/>
  <c r="AL93" i="2" s="1"/>
  <c r="AP93" i="2" s="1"/>
  <c r="U93" i="2"/>
  <c r="AK93" i="2" s="1"/>
  <c r="AO93" i="2" s="1"/>
  <c r="V92" i="2"/>
  <c r="AL92" i="2" s="1"/>
  <c r="AP92" i="2" s="1"/>
  <c r="U92" i="2"/>
  <c r="AK92" i="2" s="1"/>
  <c r="AO92" i="2" s="1"/>
  <c r="V91" i="2"/>
  <c r="AL91" i="2" s="1"/>
  <c r="AP91" i="2" s="1"/>
  <c r="U91" i="2"/>
  <c r="AK91" i="2" s="1"/>
  <c r="AO91" i="2" s="1"/>
  <c r="V90" i="2"/>
  <c r="AL90" i="2" s="1"/>
  <c r="AP90" i="2" s="1"/>
  <c r="U90" i="2"/>
  <c r="AK90" i="2" s="1"/>
  <c r="AO90" i="2" s="1"/>
  <c r="V89" i="2"/>
  <c r="AL89" i="2" s="1"/>
  <c r="AP89" i="2" s="1"/>
  <c r="U89" i="2"/>
  <c r="AK89" i="2" s="1"/>
  <c r="AO89" i="2" s="1"/>
  <c r="V88" i="2"/>
  <c r="AL88" i="2" s="1"/>
  <c r="AP88" i="2" s="1"/>
  <c r="U88" i="2"/>
  <c r="AK88" i="2" s="1"/>
  <c r="AO88" i="2" s="1"/>
  <c r="V87" i="2"/>
  <c r="AL87" i="2" s="1"/>
  <c r="AP87" i="2" s="1"/>
  <c r="U87" i="2"/>
  <c r="AK87" i="2" s="1"/>
  <c r="AO87" i="2" s="1"/>
  <c r="V86" i="2"/>
  <c r="AL86" i="2" s="1"/>
  <c r="AP86" i="2" s="1"/>
  <c r="U86" i="2"/>
  <c r="AK86" i="2" s="1"/>
  <c r="AO86" i="2" s="1"/>
  <c r="V85" i="2"/>
  <c r="AL85" i="2" s="1"/>
  <c r="AP85" i="2" s="1"/>
  <c r="U85" i="2"/>
  <c r="AK85" i="2" s="1"/>
  <c r="AO85" i="2" s="1"/>
  <c r="V84" i="2"/>
  <c r="AL84" i="2" s="1"/>
  <c r="AP84" i="2" s="1"/>
  <c r="U84" i="2"/>
  <c r="AK84" i="2" s="1"/>
  <c r="AO84" i="2" s="1"/>
  <c r="V83" i="2"/>
  <c r="AL83" i="2" s="1"/>
  <c r="AP83" i="2" s="1"/>
  <c r="U83" i="2"/>
  <c r="AK83" i="2" s="1"/>
  <c r="AO83" i="2" s="1"/>
  <c r="V82" i="2"/>
  <c r="AL82" i="2" s="1"/>
  <c r="AP82" i="2" s="1"/>
  <c r="U82" i="2"/>
  <c r="V81" i="2"/>
  <c r="U81" i="2"/>
  <c r="V80" i="2"/>
  <c r="AL80" i="2" s="1"/>
  <c r="AP80" i="2" s="1"/>
  <c r="U80" i="2"/>
  <c r="AK80" i="2" s="1"/>
  <c r="AO80" i="2" s="1"/>
  <c r="V79" i="2"/>
  <c r="AL79" i="2" s="1"/>
  <c r="AP79" i="2" s="1"/>
  <c r="U79" i="2"/>
  <c r="AK79" i="2" s="1"/>
  <c r="AO79" i="2" s="1"/>
  <c r="V78" i="2"/>
  <c r="AL78" i="2" s="1"/>
  <c r="AP78" i="2" s="1"/>
  <c r="U78" i="2"/>
  <c r="AK78" i="2" s="1"/>
  <c r="AO78" i="2" s="1"/>
  <c r="V77" i="2"/>
  <c r="AL77" i="2" s="1"/>
  <c r="AP77" i="2" s="1"/>
  <c r="U77" i="2"/>
  <c r="AK77" i="2" s="1"/>
  <c r="AO77" i="2" s="1"/>
  <c r="V76" i="2"/>
  <c r="AL76" i="2" s="1"/>
  <c r="AP76" i="2" s="1"/>
  <c r="U76" i="2"/>
  <c r="AK76" i="2" s="1"/>
  <c r="AO76" i="2" s="1"/>
  <c r="V75" i="2"/>
  <c r="AL75" i="2" s="1"/>
  <c r="AP75" i="2" s="1"/>
  <c r="U75" i="2"/>
  <c r="AK75" i="2" s="1"/>
  <c r="AO75" i="2" s="1"/>
  <c r="V74" i="2"/>
  <c r="AL74" i="2" s="1"/>
  <c r="AP74" i="2" s="1"/>
  <c r="U74" i="2"/>
  <c r="AK74" i="2" s="1"/>
  <c r="AO74" i="2" s="1"/>
  <c r="V73" i="2"/>
  <c r="AL73" i="2" s="1"/>
  <c r="AP73" i="2" s="1"/>
  <c r="U73" i="2"/>
  <c r="AK73" i="2" s="1"/>
  <c r="AO73" i="2" s="1"/>
  <c r="V72" i="2"/>
  <c r="AL72" i="2" s="1"/>
  <c r="AP72" i="2" s="1"/>
  <c r="U72" i="2"/>
  <c r="AK72" i="2" s="1"/>
  <c r="AO72" i="2" s="1"/>
  <c r="V71" i="2"/>
  <c r="AL71" i="2" s="1"/>
  <c r="AP71" i="2" s="1"/>
  <c r="U71" i="2"/>
  <c r="AK71" i="2" s="1"/>
  <c r="AO71" i="2" s="1"/>
  <c r="V70" i="2"/>
  <c r="AL70" i="2" s="1"/>
  <c r="AP70" i="2" s="1"/>
  <c r="U70" i="2"/>
  <c r="AK70" i="2" s="1"/>
  <c r="AO70" i="2" s="1"/>
  <c r="V69" i="2"/>
  <c r="AL69" i="2" s="1"/>
  <c r="AP69" i="2" s="1"/>
  <c r="U69" i="2"/>
  <c r="AK69" i="2" s="1"/>
  <c r="AO69" i="2" s="1"/>
  <c r="V68" i="2"/>
  <c r="AL68" i="2" s="1"/>
  <c r="AP68" i="2" s="1"/>
  <c r="U68" i="2"/>
  <c r="AK68" i="2" s="1"/>
  <c r="AO68" i="2" s="1"/>
  <c r="V67" i="2"/>
  <c r="AL67" i="2" s="1"/>
  <c r="AP67" i="2" s="1"/>
  <c r="U67" i="2"/>
  <c r="AK67" i="2" s="1"/>
  <c r="AO67" i="2" s="1"/>
  <c r="V66" i="2"/>
  <c r="AL66" i="2" s="1"/>
  <c r="AP66" i="2" s="1"/>
  <c r="U66" i="2"/>
  <c r="AK66" i="2" s="1"/>
  <c r="AO66" i="2" s="1"/>
  <c r="V65" i="2"/>
  <c r="U65" i="2"/>
  <c r="V64" i="2"/>
  <c r="AL64" i="2" s="1"/>
  <c r="AP64" i="2" s="1"/>
  <c r="U64" i="2"/>
  <c r="AK64" i="2" s="1"/>
  <c r="AO64" i="2" s="1"/>
  <c r="V63" i="2"/>
  <c r="AL63" i="2" s="1"/>
  <c r="AP63" i="2" s="1"/>
  <c r="U63" i="2"/>
  <c r="AK63" i="2" s="1"/>
  <c r="AO63" i="2" s="1"/>
  <c r="V62" i="2"/>
  <c r="AL62" i="2" s="1"/>
  <c r="AP62" i="2" s="1"/>
  <c r="U62" i="2"/>
  <c r="AK62" i="2" s="1"/>
  <c r="AO62" i="2" s="1"/>
  <c r="V61" i="2"/>
  <c r="AL61" i="2" s="1"/>
  <c r="AP61" i="2" s="1"/>
  <c r="U61" i="2"/>
  <c r="AK61" i="2" s="1"/>
  <c r="AO61" i="2" s="1"/>
  <c r="V60" i="2"/>
  <c r="AL60" i="2" s="1"/>
  <c r="AP60" i="2" s="1"/>
  <c r="U60" i="2"/>
  <c r="AK60" i="2" s="1"/>
  <c r="AO60" i="2" s="1"/>
  <c r="V59" i="2"/>
  <c r="AL59" i="2" s="1"/>
  <c r="AP59" i="2" s="1"/>
  <c r="U59" i="2"/>
  <c r="AK59" i="2" s="1"/>
  <c r="AO59" i="2" s="1"/>
  <c r="V58" i="2"/>
  <c r="AL58" i="2" s="1"/>
  <c r="AP58" i="2" s="1"/>
  <c r="U58" i="2"/>
  <c r="AK58" i="2" s="1"/>
  <c r="AO58" i="2" s="1"/>
  <c r="V57" i="2"/>
  <c r="AL57" i="2" s="1"/>
  <c r="AP57" i="2" s="1"/>
  <c r="U57" i="2"/>
  <c r="AK57" i="2" s="1"/>
  <c r="AO57" i="2" s="1"/>
  <c r="V56" i="2"/>
  <c r="AL56" i="2" s="1"/>
  <c r="AP56" i="2" s="1"/>
  <c r="U56" i="2"/>
  <c r="AK56" i="2" s="1"/>
  <c r="AO56" i="2" s="1"/>
  <c r="V55" i="2"/>
  <c r="AL55" i="2" s="1"/>
  <c r="AP55" i="2" s="1"/>
  <c r="U55" i="2"/>
  <c r="AK55" i="2" s="1"/>
  <c r="AO55" i="2" s="1"/>
  <c r="V54" i="2"/>
  <c r="AL54" i="2" s="1"/>
  <c r="AP54" i="2" s="1"/>
  <c r="U54" i="2"/>
  <c r="AK54" i="2" s="1"/>
  <c r="AO54" i="2" s="1"/>
  <c r="V53" i="2"/>
  <c r="AL53" i="2" s="1"/>
  <c r="AP53" i="2" s="1"/>
  <c r="U53" i="2"/>
  <c r="AK53" i="2" s="1"/>
  <c r="AO53" i="2" s="1"/>
  <c r="V52" i="2"/>
  <c r="AL52" i="2" s="1"/>
  <c r="AP52" i="2" s="1"/>
  <c r="U52" i="2"/>
  <c r="V51" i="2"/>
  <c r="AL51" i="2" s="1"/>
  <c r="AP51" i="2" s="1"/>
  <c r="U51" i="2"/>
  <c r="AK51" i="2" s="1"/>
  <c r="AO51" i="2" s="1"/>
  <c r="V50" i="2"/>
  <c r="AL50" i="2" s="1"/>
  <c r="AP50" i="2" s="1"/>
  <c r="U50" i="2"/>
  <c r="AK50" i="2" s="1"/>
  <c r="AO50" i="2" s="1"/>
  <c r="V49" i="2"/>
  <c r="AL49" i="2" s="1"/>
  <c r="AP49" i="2" s="1"/>
  <c r="U49" i="2"/>
  <c r="V48" i="2"/>
  <c r="U48" i="2"/>
  <c r="V47" i="2"/>
  <c r="AL47" i="2" s="1"/>
  <c r="AP47" i="2" s="1"/>
  <c r="U47" i="2"/>
  <c r="AK47" i="2" s="1"/>
  <c r="AO47" i="2" s="1"/>
  <c r="V46" i="2"/>
  <c r="AL46" i="2" s="1"/>
  <c r="AP46" i="2" s="1"/>
  <c r="U46" i="2"/>
  <c r="AK46" i="2" s="1"/>
  <c r="AO46" i="2" s="1"/>
  <c r="V45" i="2"/>
  <c r="AL45" i="2" s="1"/>
  <c r="AP45" i="2" s="1"/>
  <c r="U45" i="2"/>
  <c r="AK45" i="2" s="1"/>
  <c r="AO45" i="2" s="1"/>
  <c r="V44" i="2"/>
  <c r="AL44" i="2" s="1"/>
  <c r="AP44" i="2" s="1"/>
  <c r="U44" i="2"/>
  <c r="AK44" i="2" s="1"/>
  <c r="AO44" i="2" s="1"/>
  <c r="V43" i="2"/>
  <c r="AL43" i="2" s="1"/>
  <c r="AP43" i="2" s="1"/>
  <c r="U43" i="2"/>
  <c r="AK43" i="2" s="1"/>
  <c r="AO43" i="2" s="1"/>
  <c r="V42" i="2"/>
  <c r="AL42" i="2" s="1"/>
  <c r="AP42" i="2" s="1"/>
  <c r="U42" i="2"/>
  <c r="AK42" i="2" s="1"/>
  <c r="AO42" i="2" s="1"/>
  <c r="V41" i="2"/>
  <c r="AL41" i="2" s="1"/>
  <c r="AP41" i="2" s="1"/>
  <c r="U41" i="2"/>
  <c r="AK41" i="2" s="1"/>
  <c r="AO41" i="2" s="1"/>
  <c r="V40" i="2"/>
  <c r="AL40" i="2" s="1"/>
  <c r="AP40" i="2" s="1"/>
  <c r="U40" i="2"/>
  <c r="AK40" i="2" s="1"/>
  <c r="AO40" i="2" s="1"/>
  <c r="V39" i="2"/>
  <c r="AL39" i="2" s="1"/>
  <c r="AP39" i="2" s="1"/>
  <c r="U39" i="2"/>
  <c r="AK39" i="2" s="1"/>
  <c r="AO39" i="2" s="1"/>
  <c r="V38" i="2"/>
  <c r="AL38" i="2" s="1"/>
  <c r="AP38" i="2" s="1"/>
  <c r="U38" i="2"/>
  <c r="AK38" i="2" s="1"/>
  <c r="AO38" i="2" s="1"/>
  <c r="V37" i="2"/>
  <c r="AL37" i="2" s="1"/>
  <c r="AP37" i="2" s="1"/>
  <c r="U37" i="2"/>
  <c r="AK37" i="2" s="1"/>
  <c r="AO37" i="2" s="1"/>
  <c r="V36" i="2"/>
  <c r="AL36" i="2" s="1"/>
  <c r="AP36" i="2" s="1"/>
  <c r="U36" i="2"/>
  <c r="AK36" i="2" s="1"/>
  <c r="AO36" i="2" s="1"/>
  <c r="V35" i="2"/>
  <c r="AL35" i="2" s="1"/>
  <c r="AP35" i="2" s="1"/>
  <c r="U35" i="2"/>
  <c r="AK35" i="2" s="1"/>
  <c r="AO35" i="2" s="1"/>
  <c r="V34" i="2"/>
  <c r="AL34" i="2" s="1"/>
  <c r="AP34" i="2" s="1"/>
  <c r="U34" i="2"/>
  <c r="AK34" i="2" s="1"/>
  <c r="AO34" i="2" s="1"/>
  <c r="V33" i="2"/>
  <c r="AL33" i="2" s="1"/>
  <c r="AP33" i="2" s="1"/>
  <c r="U33" i="2"/>
  <c r="AK33" i="2" s="1"/>
  <c r="AO33" i="2" s="1"/>
  <c r="V32" i="2"/>
  <c r="AL32" i="2" s="1"/>
  <c r="AP32" i="2" s="1"/>
  <c r="U32" i="2"/>
  <c r="AK32" i="2" s="1"/>
  <c r="AO32" i="2" s="1"/>
  <c r="V31" i="2"/>
  <c r="AL31" i="2" s="1"/>
  <c r="AP31" i="2" s="1"/>
  <c r="U31" i="2"/>
  <c r="AK31" i="2" s="1"/>
  <c r="AO31" i="2" s="1"/>
  <c r="V30" i="2"/>
  <c r="AL30" i="2" s="1"/>
  <c r="AP30" i="2" s="1"/>
  <c r="U30" i="2"/>
  <c r="AK30" i="2" s="1"/>
  <c r="AO30" i="2" s="1"/>
  <c r="V29" i="2"/>
  <c r="AL29" i="2" s="1"/>
  <c r="AP29" i="2" s="1"/>
  <c r="U29" i="2"/>
  <c r="AK29" i="2" s="1"/>
  <c r="AO29" i="2" s="1"/>
  <c r="V28" i="2"/>
  <c r="AL28" i="2" s="1"/>
  <c r="AP28" i="2" s="1"/>
  <c r="U28" i="2"/>
  <c r="AK28" i="2" s="1"/>
  <c r="AO28" i="2" s="1"/>
  <c r="V27" i="2"/>
  <c r="AL27" i="2" s="1"/>
  <c r="AP27" i="2" s="1"/>
  <c r="U27" i="2"/>
  <c r="AK27" i="2" s="1"/>
  <c r="AO27" i="2" s="1"/>
  <c r="V26" i="2"/>
  <c r="AL26" i="2" s="1"/>
  <c r="AP26" i="2" s="1"/>
  <c r="U26" i="2"/>
  <c r="AK26" i="2" s="1"/>
  <c r="AO26" i="2" s="1"/>
  <c r="V25" i="2"/>
  <c r="AL25" i="2" s="1"/>
  <c r="AP25" i="2" s="1"/>
  <c r="U25" i="2"/>
  <c r="AK25" i="2" s="1"/>
  <c r="AO25" i="2" s="1"/>
  <c r="V24" i="2"/>
  <c r="AL24" i="2" s="1"/>
  <c r="AP24" i="2" s="1"/>
  <c r="U24" i="2"/>
  <c r="AK24" i="2" s="1"/>
  <c r="AO24" i="2" s="1"/>
  <c r="V23" i="2"/>
  <c r="AL23" i="2" s="1"/>
  <c r="AP23" i="2" s="1"/>
  <c r="U23" i="2"/>
  <c r="AK23" i="2" s="1"/>
  <c r="AO23" i="2" s="1"/>
  <c r="V22" i="2"/>
  <c r="AL22" i="2" s="1"/>
  <c r="AP22" i="2" s="1"/>
  <c r="U22" i="2"/>
  <c r="AK22" i="2" s="1"/>
  <c r="AO22" i="2" s="1"/>
  <c r="V21" i="2"/>
  <c r="AL21" i="2" s="1"/>
  <c r="AP21" i="2" s="1"/>
  <c r="U21" i="2"/>
  <c r="AK21" i="2" s="1"/>
  <c r="AO21" i="2" s="1"/>
  <c r="V20" i="2"/>
  <c r="AL20" i="2" s="1"/>
  <c r="AP20" i="2" s="1"/>
  <c r="U20" i="2"/>
  <c r="AK20" i="2" s="1"/>
  <c r="AO20" i="2" s="1"/>
  <c r="V19" i="2"/>
  <c r="AL19" i="2" s="1"/>
  <c r="AP19" i="2" s="1"/>
  <c r="U19" i="2"/>
  <c r="AK19" i="2" s="1"/>
  <c r="AO19" i="2" s="1"/>
  <c r="V18" i="2"/>
  <c r="AL18" i="2" s="1"/>
  <c r="AP18" i="2" s="1"/>
  <c r="U18" i="2"/>
  <c r="AK18" i="2" s="1"/>
  <c r="AO18" i="2" s="1"/>
  <c r="V17" i="2"/>
  <c r="AL17" i="2" s="1"/>
  <c r="AP17" i="2" s="1"/>
  <c r="U17" i="2"/>
  <c r="AK17" i="2" s="1"/>
  <c r="AO17" i="2" s="1"/>
  <c r="V16" i="2"/>
  <c r="AL16" i="2" s="1"/>
  <c r="AP16" i="2" s="1"/>
  <c r="U16" i="2"/>
  <c r="V15" i="2"/>
  <c r="U15" i="2"/>
  <c r="V14" i="2"/>
  <c r="AL14" i="2" s="1"/>
  <c r="AP14" i="2" s="1"/>
  <c r="U14" i="2"/>
  <c r="AK14" i="2" s="1"/>
  <c r="AO14" i="2" s="1"/>
  <c r="V13" i="2"/>
  <c r="AL13" i="2" s="1"/>
  <c r="AP13" i="2" s="1"/>
  <c r="U13" i="2"/>
  <c r="AK13" i="2" s="1"/>
  <c r="AO13" i="2" s="1"/>
  <c r="V12" i="2"/>
  <c r="AL12" i="2" s="1"/>
  <c r="AP12" i="2" s="1"/>
  <c r="U12" i="2"/>
  <c r="V11" i="2"/>
  <c r="U11" i="2"/>
  <c r="V10" i="2"/>
  <c r="U10" i="2"/>
  <c r="V9" i="2"/>
  <c r="AL9" i="2" s="1"/>
  <c r="AP9" i="2" s="1"/>
  <c r="U9" i="2"/>
  <c r="AK9" i="2" s="1"/>
  <c r="AO9" i="2" s="1"/>
  <c r="S45" i="3"/>
  <c r="S43" i="3"/>
  <c r="S30" i="3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Q30" i="4"/>
  <c r="R30" i="4"/>
  <c r="T48" i="3"/>
  <c r="M13" i="3"/>
  <c r="S13" i="3" s="1"/>
  <c r="M12" i="3"/>
  <c r="S12" i="3" s="1"/>
  <c r="M11" i="3"/>
  <c r="P51" i="3"/>
  <c r="P50" i="3"/>
  <c r="P49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5" i="3"/>
  <c r="P24" i="3"/>
  <c r="P23" i="3"/>
  <c r="P22" i="3"/>
  <c r="P21" i="3"/>
  <c r="P19" i="3"/>
  <c r="P15" i="3"/>
  <c r="P13" i="3"/>
  <c r="P12" i="3"/>
  <c r="P11" i="3"/>
  <c r="M51" i="3"/>
  <c r="S51" i="3" s="1"/>
  <c r="M50" i="3"/>
  <c r="S50" i="3" s="1"/>
  <c r="M49" i="3"/>
  <c r="S49" i="3" s="1"/>
  <c r="M48" i="3"/>
  <c r="S48" i="3" s="1"/>
  <c r="M47" i="3"/>
  <c r="S47" i="3" s="1"/>
  <c r="M46" i="3"/>
  <c r="M45" i="3"/>
  <c r="M44" i="3"/>
  <c r="S44" i="3" s="1"/>
  <c r="M43" i="3"/>
  <c r="M42" i="3"/>
  <c r="S42" i="3" s="1"/>
  <c r="M40" i="3"/>
  <c r="M39" i="3"/>
  <c r="S39" i="3" s="1"/>
  <c r="M38" i="3"/>
  <c r="S38" i="3" s="1"/>
  <c r="M37" i="3"/>
  <c r="S37" i="3" s="1"/>
  <c r="M36" i="3"/>
  <c r="M35" i="3"/>
  <c r="S35" i="3" s="1"/>
  <c r="M34" i="3"/>
  <c r="S34" i="3" s="1"/>
  <c r="M33" i="3"/>
  <c r="M32" i="3"/>
  <c r="S32" i="3" s="1"/>
  <c r="M31" i="3"/>
  <c r="S31" i="3" s="1"/>
  <c r="M30" i="3"/>
  <c r="M29" i="3"/>
  <c r="M28" i="3"/>
  <c r="M27" i="3"/>
  <c r="S27" i="3" s="1"/>
  <c r="M25" i="3"/>
  <c r="S25" i="3" s="1"/>
  <c r="M24" i="3"/>
  <c r="S24" i="3" s="1"/>
  <c r="M23" i="3"/>
  <c r="S23" i="3" s="1"/>
  <c r="M22" i="3"/>
  <c r="S22" i="3" s="1"/>
  <c r="M21" i="3"/>
  <c r="S21" i="3" s="1"/>
  <c r="M19" i="3"/>
  <c r="M15" i="3"/>
  <c r="S15" i="3" s="1"/>
  <c r="R41" i="3"/>
  <c r="R26" i="3"/>
  <c r="R18" i="3" s="1"/>
  <c r="R10" i="3"/>
  <c r="S14" i="5" l="1"/>
  <c r="U14" i="5" s="1"/>
  <c r="S26" i="5"/>
  <c r="U26" i="5" s="1"/>
  <c r="S50" i="5"/>
  <c r="U50" i="5" s="1"/>
  <c r="S27" i="5"/>
  <c r="U27" i="5" s="1"/>
  <c r="S51" i="5"/>
  <c r="U51" i="5" s="1"/>
  <c r="S32" i="5"/>
  <c r="U32" i="5" s="1"/>
  <c r="AP198" i="2"/>
  <c r="AK115" i="2"/>
  <c r="AO115" i="2" s="1"/>
  <c r="AK181" i="2"/>
  <c r="AO181" i="2" s="1"/>
  <c r="AL163" i="2"/>
  <c r="AP163" i="2" s="1"/>
  <c r="AK49" i="2"/>
  <c r="AO49" i="2" s="1"/>
  <c r="AK98" i="2"/>
  <c r="AO98" i="2" s="1"/>
  <c r="AL81" i="2"/>
  <c r="AP81" i="2" s="1"/>
  <c r="AL15" i="2"/>
  <c r="AP15" i="2" s="1"/>
  <c r="AK82" i="2"/>
  <c r="AO82" i="2" s="1"/>
  <c r="AK118" i="2"/>
  <c r="AO118" i="2" s="1"/>
  <c r="AK148" i="2"/>
  <c r="AO148" i="2" s="1"/>
  <c r="AK166" i="2"/>
  <c r="AO166" i="2" s="1"/>
  <c r="AJ204" i="2"/>
  <c r="S11" i="3"/>
  <c r="S29" i="3"/>
  <c r="S19" i="3"/>
  <c r="S33" i="3"/>
  <c r="S46" i="3"/>
  <c r="S28" i="3"/>
  <c r="S40" i="3"/>
  <c r="S36" i="3"/>
  <c r="S18" i="5"/>
  <c r="U18" i="5" s="1"/>
  <c r="S30" i="5"/>
  <c r="U30" i="5" s="1"/>
  <c r="S42" i="5"/>
  <c r="U42" i="5" s="1"/>
  <c r="S54" i="5"/>
  <c r="U54" i="5" s="1"/>
  <c r="S20" i="5"/>
  <c r="U20" i="5" s="1"/>
  <c r="S44" i="5"/>
  <c r="U44" i="5" s="1"/>
  <c r="S19" i="5"/>
  <c r="U19" i="5" s="1"/>
  <c r="S31" i="5"/>
  <c r="U31" i="5" s="1"/>
  <c r="S43" i="5"/>
  <c r="U43" i="5" s="1"/>
  <c r="S55" i="5"/>
  <c r="U55" i="5" s="1"/>
  <c r="S10" i="5"/>
  <c r="U10" i="5" s="1"/>
  <c r="S22" i="5"/>
  <c r="U22" i="5" s="1"/>
  <c r="S34" i="5"/>
  <c r="U34" i="5" s="1"/>
  <c r="S46" i="5"/>
  <c r="U46" i="5" s="1"/>
  <c r="S21" i="5"/>
  <c r="U21" i="5" s="1"/>
  <c r="S33" i="5"/>
  <c r="U33" i="5" s="1"/>
  <c r="S45" i="5"/>
  <c r="U45" i="5" s="1"/>
  <c r="S12" i="5"/>
  <c r="U12" i="5" s="1"/>
  <c r="S24" i="5"/>
  <c r="U24" i="5" s="1"/>
  <c r="S36" i="5"/>
  <c r="U36" i="5" s="1"/>
  <c r="S48" i="5"/>
  <c r="U48" i="5" s="1"/>
  <c r="S13" i="5"/>
  <c r="U13" i="5" s="1"/>
  <c r="S25" i="5"/>
  <c r="U25" i="5" s="1"/>
  <c r="S37" i="5"/>
  <c r="U37" i="5" s="1"/>
  <c r="S49" i="5"/>
  <c r="U49" i="5" s="1"/>
  <c r="S16" i="5"/>
  <c r="U16" i="5" s="1"/>
  <c r="S28" i="5"/>
  <c r="U28" i="5" s="1"/>
  <c r="S40" i="5"/>
  <c r="U40" i="5" s="1"/>
  <c r="S52" i="5"/>
  <c r="U52" i="5" s="1"/>
  <c r="S17" i="5"/>
  <c r="U17" i="5" s="1"/>
  <c r="S29" i="5"/>
  <c r="U29" i="5" s="1"/>
  <c r="S41" i="5"/>
  <c r="U41" i="5" s="1"/>
  <c r="S53" i="5"/>
  <c r="U53" i="5" s="1"/>
  <c r="AG49" i="2"/>
  <c r="AG11" i="2"/>
  <c r="AK11" i="2" s="1"/>
  <c r="AO11" i="2" s="1"/>
  <c r="AH11" i="2"/>
  <c r="AL11" i="2" s="1"/>
  <c r="AP11" i="2" s="1"/>
  <c r="AG165" i="2"/>
  <c r="AG163" i="2"/>
  <c r="AK163" i="2" s="1"/>
  <c r="AO163" i="2" s="1"/>
  <c r="AH165" i="2"/>
  <c r="AL165" i="2" s="1"/>
  <c r="AP165" i="2" s="1"/>
  <c r="AH163" i="2"/>
  <c r="AG81" i="2"/>
  <c r="AK81" i="2" s="1"/>
  <c r="AO81" i="2" s="1"/>
  <c r="AH81" i="2"/>
  <c r="AG115" i="2"/>
  <c r="AG114" i="2"/>
  <c r="AK114" i="2" s="1"/>
  <c r="AO114" i="2" s="1"/>
  <c r="AG98" i="2"/>
  <c r="AH114" i="2"/>
  <c r="AL114" i="2" s="1"/>
  <c r="AP114" i="2" s="1"/>
  <c r="AG15" i="2"/>
  <c r="AK15" i="2" s="1"/>
  <c r="AO15" i="2" s="1"/>
  <c r="AH65" i="2"/>
  <c r="AL65" i="2" s="1"/>
  <c r="AP65" i="2" s="1"/>
  <c r="AH98" i="2"/>
  <c r="AL98" i="2" s="1"/>
  <c r="AP98" i="2" s="1"/>
  <c r="AG16" i="2"/>
  <c r="AK16" i="2" s="1"/>
  <c r="AO16" i="2" s="1"/>
  <c r="AG52" i="2"/>
  <c r="AK52" i="2" s="1"/>
  <c r="AO52" i="2" s="1"/>
  <c r="AG82" i="2"/>
  <c r="AG118" i="2"/>
  <c r="AG148" i="2"/>
  <c r="AG166" i="2"/>
  <c r="AG65" i="2"/>
  <c r="AK65" i="2" s="1"/>
  <c r="AO65" i="2" s="1"/>
  <c r="AG131" i="2"/>
  <c r="AK131" i="2" s="1"/>
  <c r="AO131" i="2" s="1"/>
  <c r="AG198" i="2"/>
  <c r="AK198" i="2" s="1"/>
  <c r="AG181" i="2"/>
  <c r="AG12" i="2"/>
  <c r="AK12" i="2" s="1"/>
  <c r="AO12" i="2" s="1"/>
  <c r="AA10" i="2"/>
  <c r="AB15" i="2"/>
  <c r="AA165" i="2"/>
  <c r="AK165" i="2" s="1"/>
  <c r="AO165" i="2" s="1"/>
  <c r="AB48" i="2"/>
  <c r="S30" i="4"/>
  <c r="S11" i="4"/>
  <c r="S10" i="4" s="1"/>
  <c r="R16" i="3"/>
  <c r="R52" i="3" s="1"/>
  <c r="R17" i="3"/>
  <c r="R14" i="3"/>
  <c r="R53" i="3" s="1"/>
  <c r="AO198" i="2" l="1"/>
  <c r="AH10" i="2"/>
  <c r="AH48" i="2"/>
  <c r="AL48" i="2" s="1"/>
  <c r="AP48" i="2" s="1"/>
  <c r="AG48" i="2"/>
  <c r="AK48" i="2" s="1"/>
  <c r="AO48" i="2" s="1"/>
  <c r="AB10" i="2"/>
  <c r="AL10" i="2" s="1"/>
  <c r="AP10" i="2" s="1"/>
  <c r="AP203" i="2" s="1"/>
  <c r="AL203" i="2" l="1"/>
  <c r="AG10" i="2"/>
  <c r="AK10" i="2" s="1"/>
  <c r="AO10" i="2" l="1"/>
  <c r="AO203" i="2" s="1"/>
  <c r="AK203" i="2"/>
  <c r="P48" i="4"/>
  <c r="P47" i="4"/>
  <c r="P46" i="4"/>
  <c r="P45" i="4"/>
  <c r="P44" i="4"/>
  <c r="P43" i="4"/>
  <c r="P42" i="4"/>
  <c r="P41" i="4"/>
  <c r="U41" i="4" s="1"/>
  <c r="P40" i="4"/>
  <c r="P39" i="4"/>
  <c r="P38" i="4"/>
  <c r="P37" i="4"/>
  <c r="P36" i="4"/>
  <c r="P35" i="4"/>
  <c r="P34" i="4"/>
  <c r="P33" i="4"/>
  <c r="P32" i="4"/>
  <c r="P31" i="4"/>
  <c r="P29" i="4"/>
  <c r="P28" i="4"/>
  <c r="U28" i="4" s="1"/>
  <c r="P27" i="4"/>
  <c r="P26" i="4"/>
  <c r="P25" i="4"/>
  <c r="P24" i="4"/>
  <c r="P23" i="4"/>
  <c r="P22" i="4"/>
  <c r="P21" i="4"/>
  <c r="P20" i="4"/>
  <c r="P19" i="4"/>
  <c r="P18" i="4"/>
  <c r="P17" i="4"/>
  <c r="P16" i="4"/>
  <c r="U16" i="4" s="1"/>
  <c r="P15" i="4"/>
  <c r="P14" i="4"/>
  <c r="P13" i="4"/>
  <c r="P12" i="4"/>
  <c r="T30" i="4"/>
  <c r="T11" i="4"/>
  <c r="T10" i="4" s="1"/>
  <c r="R54" i="3" s="1"/>
  <c r="R55" i="3" s="1"/>
  <c r="M48" i="4"/>
  <c r="U48" i="4" s="1"/>
  <c r="M47" i="4"/>
  <c r="U47" i="4" s="1"/>
  <c r="M46" i="4"/>
  <c r="U46" i="4" s="1"/>
  <c r="M45" i="4"/>
  <c r="U45" i="4" s="1"/>
  <c r="M44" i="4"/>
  <c r="U44" i="4" s="1"/>
  <c r="M43" i="4"/>
  <c r="U43" i="4" s="1"/>
  <c r="M42" i="4"/>
  <c r="M41" i="4"/>
  <c r="M40" i="4"/>
  <c r="M39" i="4"/>
  <c r="U39" i="4" s="1"/>
  <c r="M38" i="4"/>
  <c r="U38" i="4" s="1"/>
  <c r="M37" i="4"/>
  <c r="U37" i="4" s="1"/>
  <c r="M36" i="4"/>
  <c r="U36" i="4" s="1"/>
  <c r="M35" i="4"/>
  <c r="U35" i="4" s="1"/>
  <c r="M34" i="4"/>
  <c r="U34" i="4" s="1"/>
  <c r="M33" i="4"/>
  <c r="U33" i="4" s="1"/>
  <c r="M32" i="4"/>
  <c r="U32" i="4" s="1"/>
  <c r="M31" i="4"/>
  <c r="U31" i="4" s="1"/>
  <c r="M29" i="4"/>
  <c r="M28" i="4"/>
  <c r="M27" i="4"/>
  <c r="M26" i="4"/>
  <c r="U26" i="4" s="1"/>
  <c r="M25" i="4"/>
  <c r="U25" i="4" s="1"/>
  <c r="M24" i="4"/>
  <c r="U24" i="4" s="1"/>
  <c r="M23" i="4"/>
  <c r="U23" i="4" s="1"/>
  <c r="M22" i="4"/>
  <c r="U22" i="4" s="1"/>
  <c r="M21" i="4"/>
  <c r="U21" i="4" s="1"/>
  <c r="M20" i="4"/>
  <c r="U20" i="4" s="1"/>
  <c r="M19" i="4"/>
  <c r="U19" i="4" s="1"/>
  <c r="M18" i="4"/>
  <c r="U18" i="4" s="1"/>
  <c r="M17" i="4"/>
  <c r="M16" i="4"/>
  <c r="M15" i="4"/>
  <c r="M14" i="4"/>
  <c r="U14" i="4" s="1"/>
  <c r="M13" i="4"/>
  <c r="U13" i="4" s="1"/>
  <c r="M12" i="4"/>
  <c r="U12" i="4" s="1"/>
  <c r="U29" i="4" l="1"/>
  <c r="U42" i="4"/>
  <c r="U17" i="4"/>
  <c r="U15" i="4"/>
  <c r="U40" i="4"/>
  <c r="U30" i="4"/>
  <c r="U27" i="4"/>
  <c r="U11" i="4"/>
  <c r="U10" i="4" s="1"/>
  <c r="M11" i="4"/>
  <c r="M30" i="4"/>
  <c r="M10" i="4" s="1"/>
  <c r="M54" i="3" s="1"/>
  <c r="T41" i="3"/>
  <c r="Q41" i="3"/>
  <c r="O41" i="3"/>
  <c r="N41" i="3"/>
  <c r="P41" i="3" s="1"/>
  <c r="L41" i="3"/>
  <c r="K41" i="3"/>
  <c r="J41" i="3"/>
  <c r="I41" i="3"/>
  <c r="H41" i="3"/>
  <c r="G41" i="3"/>
  <c r="F41" i="3"/>
  <c r="E41" i="3"/>
  <c r="D41" i="3"/>
  <c r="T26" i="3"/>
  <c r="T18" i="3" s="1"/>
  <c r="Q26" i="3"/>
  <c r="Q18" i="3" s="1"/>
  <c r="Q17" i="3" s="1"/>
  <c r="O26" i="3"/>
  <c r="N26" i="3"/>
  <c r="P26" i="3" s="1"/>
  <c r="L26" i="3"/>
  <c r="K26" i="3"/>
  <c r="J26" i="3"/>
  <c r="I26" i="3"/>
  <c r="H26" i="3"/>
  <c r="G26" i="3"/>
  <c r="F26" i="3"/>
  <c r="E26" i="3"/>
  <c r="D26" i="3"/>
  <c r="T20" i="3"/>
  <c r="O20" i="3"/>
  <c r="N20" i="3"/>
  <c r="L20" i="3"/>
  <c r="L18" i="3" s="1"/>
  <c r="L17" i="3" s="1"/>
  <c r="K20" i="3"/>
  <c r="K18" i="3" s="1"/>
  <c r="J20" i="3"/>
  <c r="J18" i="3" s="1"/>
  <c r="J17" i="3" s="1"/>
  <c r="I20" i="3"/>
  <c r="I18" i="3" s="1"/>
  <c r="I17" i="3" s="1"/>
  <c r="H20" i="3"/>
  <c r="H18" i="3" s="1"/>
  <c r="G20" i="3"/>
  <c r="G18" i="3" s="1"/>
  <c r="F20" i="3"/>
  <c r="E20" i="3"/>
  <c r="E18" i="3" s="1"/>
  <c r="E17" i="3" s="1"/>
  <c r="D20" i="3"/>
  <c r="T17" i="3" l="1"/>
  <c r="T16" i="3"/>
  <c r="O18" i="3"/>
  <c r="O17" i="3" s="1"/>
  <c r="M26" i="3"/>
  <c r="S26" i="3" s="1"/>
  <c r="N18" i="3"/>
  <c r="N16" i="3" s="1"/>
  <c r="P20" i="3"/>
  <c r="M41" i="3"/>
  <c r="S41" i="3" s="1"/>
  <c r="F18" i="3"/>
  <c r="F17" i="3" s="1"/>
  <c r="D18" i="3"/>
  <c r="M18" i="3" s="1"/>
  <c r="M20" i="3"/>
  <c r="S20" i="3" s="1"/>
  <c r="D17" i="3"/>
  <c r="K16" i="3"/>
  <c r="G16" i="3"/>
  <c r="H16" i="3"/>
  <c r="H17" i="3"/>
  <c r="K17" i="3"/>
  <c r="E16" i="3"/>
  <c r="Q16" i="3"/>
  <c r="F16" i="3"/>
  <c r="G17" i="3"/>
  <c r="I16" i="3"/>
  <c r="J16" i="3"/>
  <c r="L16" i="3"/>
  <c r="O16" i="3" l="1"/>
  <c r="D16" i="3"/>
  <c r="P16" i="3"/>
  <c r="N17" i="3"/>
  <c r="P17" i="3" s="1"/>
  <c r="P18" i="3"/>
  <c r="S18" i="3" s="1"/>
  <c r="M16" i="3"/>
  <c r="S16" i="3" s="1"/>
  <c r="M17" i="3"/>
  <c r="S17" i="3" s="1"/>
  <c r="G14" i="3"/>
  <c r="F14" i="3"/>
  <c r="T10" i="3"/>
  <c r="T14" i="3" s="1"/>
  <c r="Q10" i="3"/>
  <c r="Q14" i="3" s="1"/>
  <c r="O10" i="3"/>
  <c r="O14" i="3" s="1"/>
  <c r="N10" i="3"/>
  <c r="L10" i="3"/>
  <c r="L14" i="3" s="1"/>
  <c r="K10" i="3"/>
  <c r="K14" i="3" s="1"/>
  <c r="J10" i="3"/>
  <c r="J14" i="3" s="1"/>
  <c r="I10" i="3"/>
  <c r="I14" i="3" s="1"/>
  <c r="H10" i="3"/>
  <c r="H14" i="3" s="1"/>
  <c r="F10" i="3"/>
  <c r="E10" i="3"/>
  <c r="E14" i="3" s="1"/>
  <c r="D10" i="3"/>
  <c r="N14" i="3" l="1"/>
  <c r="P14" i="3" s="1"/>
  <c r="P10" i="3"/>
  <c r="D14" i="3"/>
  <c r="M14" i="3" s="1"/>
  <c r="M10" i="3"/>
  <c r="M53" i="3" l="1"/>
  <c r="S14" i="3"/>
  <c r="S53" i="3" s="1"/>
  <c r="M52" i="3"/>
  <c r="M55" i="3" s="1"/>
  <c r="S10" i="3"/>
  <c r="AN203" i="2"/>
  <c r="E16" i="7" s="1"/>
  <c r="AM203" i="2"/>
  <c r="F16" i="7" s="1"/>
  <c r="AF203" i="2"/>
  <c r="AE203" i="2"/>
  <c r="AD203" i="2"/>
  <c r="AH203" i="2" s="1"/>
  <c r="J6" i="7" s="1"/>
  <c r="AC203" i="2"/>
  <c r="AG203" i="2" s="1"/>
  <c r="K6" i="7" s="1"/>
  <c r="Z203" i="2"/>
  <c r="Y203" i="2"/>
  <c r="X203" i="2"/>
  <c r="W203" i="2"/>
  <c r="T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C203" i="2"/>
  <c r="V30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P53" i="3"/>
  <c r="P52" i="3"/>
  <c r="J7" i="7" l="1"/>
  <c r="E17" i="7"/>
  <c r="AH204" i="2"/>
  <c r="AA203" i="2"/>
  <c r="K16" i="7" s="1"/>
  <c r="AB203" i="2"/>
  <c r="U203" i="2"/>
  <c r="F11" i="7" s="1"/>
  <c r="V203" i="2"/>
  <c r="U204" i="2" l="1"/>
  <c r="E11" i="7"/>
  <c r="E12" i="7" s="1"/>
  <c r="J16" i="7"/>
  <c r="J17" i="7" s="1"/>
  <c r="AB204" i="2"/>
  <c r="M56" i="5"/>
  <c r="S56" i="5" s="1"/>
  <c r="U56" i="5" s="1"/>
  <c r="AK204" i="2"/>
  <c r="S33" i="6" l="1"/>
  <c r="M33" i="6"/>
  <c r="N33" i="6"/>
  <c r="O33" i="6" s="1"/>
  <c r="C44" i="5"/>
  <c r="C34" i="5"/>
  <c r="C52" i="5" s="1"/>
  <c r="C33" i="5"/>
  <c r="C51" i="5" s="1"/>
  <c r="C32" i="5"/>
  <c r="C50" i="5" s="1"/>
  <c r="N52" i="3" l="1"/>
  <c r="T52" i="3"/>
  <c r="S52" i="3" l="1"/>
  <c r="T53" i="3"/>
  <c r="C37" i="4"/>
  <c r="C43" i="4"/>
  <c r="C45" i="4"/>
  <c r="K53" i="3" l="1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Q53" i="3"/>
  <c r="Q52" i="3"/>
  <c r="O53" i="3"/>
  <c r="O52" i="3"/>
  <c r="N53" i="3"/>
  <c r="L11" i="4"/>
  <c r="N11" i="4"/>
  <c r="O11" i="4"/>
  <c r="P11" i="4"/>
  <c r="Q11" i="4"/>
  <c r="R11" i="4"/>
  <c r="V11" i="4"/>
  <c r="P30" i="4"/>
  <c r="O30" i="4"/>
  <c r="N30" i="4"/>
  <c r="U33" i="6"/>
  <c r="G33" i="6"/>
  <c r="B3" i="3"/>
  <c r="B3" i="2" s="1"/>
  <c r="L30" i="4"/>
  <c r="K30" i="4"/>
  <c r="J30" i="4"/>
  <c r="I30" i="4"/>
  <c r="H30" i="4"/>
  <c r="G30" i="4"/>
  <c r="F30" i="4"/>
  <c r="E30" i="4"/>
  <c r="D30" i="4"/>
  <c r="K11" i="4"/>
  <c r="J11" i="4"/>
  <c r="I11" i="4"/>
  <c r="H11" i="4"/>
  <c r="G11" i="4"/>
  <c r="F11" i="4"/>
  <c r="E11" i="4"/>
  <c r="D11" i="4"/>
  <c r="C33" i="6"/>
  <c r="Q33" i="6"/>
  <c r="P33" i="6"/>
  <c r="R33" i="6" s="1"/>
  <c r="K33" i="6"/>
  <c r="J33" i="6"/>
  <c r="I33" i="6"/>
  <c r="H33" i="6"/>
  <c r="F33" i="6"/>
  <c r="E33" i="6"/>
  <c r="D33" i="6"/>
  <c r="L53" i="3"/>
  <c r="J53" i="3"/>
  <c r="I53" i="3"/>
  <c r="H53" i="3"/>
  <c r="G53" i="3"/>
  <c r="F53" i="3"/>
  <c r="E53" i="3"/>
  <c r="D53" i="3"/>
  <c r="L52" i="3"/>
  <c r="K52" i="3"/>
  <c r="J52" i="3"/>
  <c r="I52" i="3"/>
  <c r="H52" i="3"/>
  <c r="G52" i="3"/>
  <c r="F52" i="3"/>
  <c r="E52" i="3"/>
  <c r="D52" i="3"/>
  <c r="E204" i="2"/>
  <c r="M204" i="2"/>
  <c r="AE204" i="2"/>
  <c r="K204" i="2"/>
  <c r="Y204" i="2"/>
  <c r="S204" i="2"/>
  <c r="AM204" i="2"/>
  <c r="O204" i="2"/>
  <c r="AC204" i="2"/>
  <c r="W204" i="2"/>
  <c r="I204" i="2"/>
  <c r="C204" i="2"/>
  <c r="Q204" i="2"/>
  <c r="G204" i="2"/>
  <c r="L33" i="6" l="1"/>
  <c r="W11" i="4"/>
  <c r="V10" i="4"/>
  <c r="T54" i="3" s="1"/>
  <c r="T55" i="3" s="1"/>
  <c r="W30" i="4"/>
  <c r="AO204" i="2"/>
  <c r="I10" i="4"/>
  <c r="I54" i="3" s="1"/>
  <c r="I55" i="3" s="1"/>
  <c r="J10" i="4"/>
  <c r="J54" i="3" s="1"/>
  <c r="J55" i="3" s="1"/>
  <c r="K10" i="4"/>
  <c r="K54" i="3" s="1"/>
  <c r="K55" i="3" s="1"/>
  <c r="B3" i="5"/>
  <c r="U52" i="3"/>
  <c r="U10" i="3"/>
  <c r="U53" i="3"/>
  <c r="R10" i="4"/>
  <c r="G10" i="4"/>
  <c r="G54" i="3" s="1"/>
  <c r="G55" i="3" s="1"/>
  <c r="E10" i="4"/>
  <c r="E54" i="3" s="1"/>
  <c r="E55" i="3" s="1"/>
  <c r="H10" i="4"/>
  <c r="H54" i="3" s="1"/>
  <c r="H55" i="3" s="1"/>
  <c r="N10" i="4"/>
  <c r="N54" i="3" s="1"/>
  <c r="O10" i="4"/>
  <c r="O54" i="3" s="1"/>
  <c r="O55" i="3" s="1"/>
  <c r="P10" i="4"/>
  <c r="P54" i="3" s="1"/>
  <c r="Q10" i="4"/>
  <c r="D10" i="4"/>
  <c r="L10" i="4"/>
  <c r="L54" i="3" s="1"/>
  <c r="L55" i="3" s="1"/>
  <c r="F10" i="4"/>
  <c r="F54" i="3" s="1"/>
  <c r="F55" i="3" s="1"/>
  <c r="Q54" i="3" l="1"/>
  <c r="S54" i="3"/>
  <c r="S55" i="3" s="1"/>
  <c r="P55" i="3"/>
  <c r="D54" i="3"/>
  <c r="W10" i="4"/>
  <c r="N55" i="3"/>
  <c r="D55" i="3"/>
  <c r="Q55" i="3" l="1"/>
  <c r="U54" i="3" l="1"/>
  <c r="U55" i="3" s="1"/>
</calcChain>
</file>

<file path=xl/comments1.xml><?xml version="1.0" encoding="utf-8"?>
<comments xmlns="http://schemas.openxmlformats.org/spreadsheetml/2006/main">
  <authors>
    <author>Author</author>
  </authors>
  <commentList>
    <comment ref="X16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Amount of 159 is deleted from here as the same is added in 4551 at cell  N126</t>
        </r>
      </text>
    </comment>
  </commentList>
</comments>
</file>

<file path=xl/sharedStrings.xml><?xml version="1.0" encoding="utf-8"?>
<sst xmlns="http://schemas.openxmlformats.org/spreadsheetml/2006/main" count="751" uniqueCount="302">
  <si>
    <t xml:space="preserve">Million Rupees  </t>
  </si>
  <si>
    <t>Financial Auxiliaries</t>
  </si>
  <si>
    <t>Captive Financial Institutions</t>
  </si>
  <si>
    <t>Money Market Funds</t>
  </si>
  <si>
    <t>Non-Money Market Funds</t>
  </si>
  <si>
    <t>Pension Funds</t>
  </si>
  <si>
    <t>Items</t>
  </si>
  <si>
    <t>Sources</t>
  </si>
  <si>
    <t>Uses</t>
  </si>
  <si>
    <t>Net Lending(+)\Net Borrowing(-)</t>
  </si>
  <si>
    <t>Million Rs</t>
  </si>
  <si>
    <t>Transaction and Balancing Items</t>
  </si>
  <si>
    <t xml:space="preserve">Deposits </t>
  </si>
  <si>
    <t>Financial</t>
  </si>
  <si>
    <t xml:space="preserve">Other </t>
  </si>
  <si>
    <t xml:space="preserve">Captive </t>
  </si>
  <si>
    <t>Money</t>
  </si>
  <si>
    <t>Non-Money</t>
  </si>
  <si>
    <t>Pension</t>
  </si>
  <si>
    <t xml:space="preserve"> Insurance </t>
  </si>
  <si>
    <t>Central</t>
  </si>
  <si>
    <t>Market</t>
  </si>
  <si>
    <t>Funds</t>
  </si>
  <si>
    <t>Companies</t>
  </si>
  <si>
    <t>Bank</t>
  </si>
  <si>
    <t>Private</t>
  </si>
  <si>
    <t>Public</t>
  </si>
  <si>
    <t>Corporations</t>
  </si>
  <si>
    <t>01</t>
  </si>
  <si>
    <t>02</t>
  </si>
  <si>
    <t>03</t>
  </si>
  <si>
    <t>04</t>
  </si>
  <si>
    <t xml:space="preserve">Consumption of fixed capital  </t>
  </si>
  <si>
    <t>05</t>
  </si>
  <si>
    <t>06</t>
  </si>
  <si>
    <t xml:space="preserve">Current external balance </t>
  </si>
  <si>
    <t>07</t>
  </si>
  <si>
    <t>08</t>
  </si>
  <si>
    <t xml:space="preserve">Gross fixed capital formation </t>
  </si>
  <si>
    <t>09</t>
  </si>
  <si>
    <t>10</t>
  </si>
  <si>
    <t>11</t>
  </si>
  <si>
    <t>Dwelling, Buildings &amp; Structure</t>
  </si>
  <si>
    <t>Machinery</t>
  </si>
  <si>
    <t>Weapons System</t>
  </si>
  <si>
    <t>Cultivated Biological Resources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</si>
  <si>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</si>
  <si>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</si>
  <si>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</si>
  <si>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</si>
  <si>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</si>
  <si>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</si>
  <si>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</si>
  <si>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</si>
  <si>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</si>
  <si>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</si>
  <si>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</si>
  <si>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</si>
  <si>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</si>
  <si>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</si>
  <si>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</si>
  <si>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</si>
  <si>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</si>
  <si>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</si>
  <si>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</si>
  <si>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</si>
  <si>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</si>
  <si>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</si>
  <si>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</si>
  <si>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</si>
  <si>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 xml:space="preserve">Financial Account of Pakistan
</t>
  </si>
  <si>
    <t>Million Rupees</t>
  </si>
  <si>
    <t>Provincial</t>
  </si>
  <si>
    <t>Federal</t>
  </si>
  <si>
    <t>Interbank Position</t>
  </si>
  <si>
    <t xml:space="preserve"> Other accounts receivable/payable</t>
  </si>
  <si>
    <t>36</t>
  </si>
  <si>
    <t>37</t>
  </si>
  <si>
    <t>Integrated Capital and Financial Accounts of Pakistan</t>
  </si>
  <si>
    <t>S.No</t>
  </si>
  <si>
    <t>Transactions and Balancing Items</t>
  </si>
  <si>
    <t xml:space="preserve">Saving, Gross </t>
  </si>
  <si>
    <t xml:space="preserve"> Net Saving (2 less 3)</t>
  </si>
  <si>
    <t>Capital transfers, net</t>
  </si>
  <si>
    <t>Acquisitions less disposals of Non-financial Assets</t>
  </si>
  <si>
    <t>Other non-financial assets</t>
  </si>
  <si>
    <t>Net lending( + )/net borrowing( - ) (11 less 29)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</si>
  <si>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</si>
  <si>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</si>
  <si>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</si>
  <si>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</si>
  <si>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</si>
  <si>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</si>
  <si>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</si>
  <si>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</si>
  <si>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</si>
  <si>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</si>
  <si>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Sectoral Positions</t>
  </si>
  <si>
    <t>Million Rs.</t>
  </si>
  <si>
    <t>Other Financial Intermediaries</t>
  </si>
  <si>
    <t>Insurance Companies</t>
  </si>
  <si>
    <t>Households</t>
  </si>
  <si>
    <t>Saving less Investment</t>
  </si>
  <si>
    <t>Rest of the World</t>
  </si>
  <si>
    <t>Types of Claim and Debtor/Creditor</t>
  </si>
  <si>
    <t>1. Monetary Gold and SDRs</t>
  </si>
  <si>
    <t>2. Currency and Deposits</t>
  </si>
  <si>
    <t>a. Currency</t>
  </si>
  <si>
    <t>i. National</t>
  </si>
  <si>
    <t>ii. Foreign</t>
  </si>
  <si>
    <t>b. Interbank Position</t>
  </si>
  <si>
    <t>c. Transferable Deposits</t>
  </si>
  <si>
    <t>i. In national Currency</t>
  </si>
  <si>
    <t>1. Deposits Money Institutions</t>
  </si>
  <si>
    <t>2. Financial Auxiliaries</t>
  </si>
  <si>
    <t>4. Insurance Companies</t>
  </si>
  <si>
    <t>5. Central Bank</t>
  </si>
  <si>
    <t>6. Non-Financial Private Corp.</t>
  </si>
  <si>
    <t>7. Non-Financial Public Corp.</t>
  </si>
  <si>
    <t>8. Provincial Govt (incld Pro NPIs)</t>
  </si>
  <si>
    <t>9. Federal Govt (incld Fed NPIs)</t>
  </si>
  <si>
    <t>10. Other Resident Sector</t>
  </si>
  <si>
    <t>11. Nonresidents</t>
  </si>
  <si>
    <t>12. Money Market Funds</t>
  </si>
  <si>
    <t>13. Non Money Market Funds</t>
  </si>
  <si>
    <t>14. Pension Funds</t>
  </si>
  <si>
    <t>15. Captive financial companies</t>
  </si>
  <si>
    <t>ii. In Foreign Currency</t>
  </si>
  <si>
    <t>d. Other Deposits</t>
  </si>
  <si>
    <t>i. In National Currency</t>
  </si>
  <si>
    <t xml:space="preserve">3. Debt Securities </t>
  </si>
  <si>
    <t>a. Short Term</t>
  </si>
  <si>
    <t>ii. Nonresidents</t>
  </si>
  <si>
    <t>b. Other</t>
  </si>
  <si>
    <t>8. Employee Stock Option</t>
  </si>
  <si>
    <t>i. Resident Sectors</t>
  </si>
  <si>
    <t>a. Trade Credit and Advances</t>
  </si>
  <si>
    <t>9. Other Accounts Receivable/Payable</t>
  </si>
  <si>
    <t>* Standardized Guarantee Schemes</t>
  </si>
  <si>
    <t>** Employees Stock Funds</t>
  </si>
  <si>
    <t>5. Equity and Investment Fund Shares</t>
  </si>
  <si>
    <t>6. Insurance, Pension and SGSs*</t>
  </si>
  <si>
    <t>a. Net Equity of Households on Life Insurance Reserves and on Pension Funds</t>
  </si>
  <si>
    <t>b. Prepayments of Premiums and Reserves against Outstanding Claims</t>
  </si>
  <si>
    <t>b. Long Term</t>
  </si>
  <si>
    <t>4. Loans</t>
  </si>
  <si>
    <t>Deposits Taking Corporations</t>
  </si>
  <si>
    <t>3. Other Financial Intermediaries</t>
  </si>
  <si>
    <t>Central Bank</t>
  </si>
  <si>
    <t>Financial Matrix</t>
  </si>
  <si>
    <t>Total Assets/Liabilities</t>
  </si>
  <si>
    <t>Capital Account of Pakistan</t>
  </si>
  <si>
    <t>Taking</t>
  </si>
  <si>
    <t>Intermediaries</t>
  </si>
  <si>
    <t>Retain Earning</t>
  </si>
  <si>
    <t>General &amp; Special Reserve</t>
  </si>
  <si>
    <t>Consumption of Fixed Capital</t>
  </si>
  <si>
    <t>Current External Balance</t>
  </si>
  <si>
    <t>Acquisitions less Disposals of Fixed Assets</t>
  </si>
  <si>
    <t>Gross Fixed Capital Formation</t>
  </si>
  <si>
    <t>Acquisitions less Disposals of Tangible Fixed Assets</t>
  </si>
  <si>
    <t>Acquisitions of New Tangible Fixed Assets</t>
  </si>
  <si>
    <t>Acquisitions of Existing Tangible Fixed Assets</t>
  </si>
  <si>
    <t>Intellectual Property Products</t>
  </si>
  <si>
    <t>Disposals of Existing Tangible Fixed Assets</t>
  </si>
  <si>
    <t>Acquisitions less Disposals of Intangible Fixed Assets</t>
  </si>
  <si>
    <t xml:space="preserve">Acquisitions of New Intangible Fixed Assets </t>
  </si>
  <si>
    <t xml:space="preserve">Acquisitions of Existing Intangible Fixed Assets </t>
  </si>
  <si>
    <t xml:space="preserve">Disposals of Existing Intangible Fixed Assets  </t>
  </si>
  <si>
    <t>Additions to the Value of Non-Produced Non-Financial Assets</t>
  </si>
  <si>
    <t>Major Improvements to Non-Produced Non-Financial Assets</t>
  </si>
  <si>
    <t>Costs of Ownership Transfer on Non-Produced Non-Financial Assets</t>
  </si>
  <si>
    <t>Changes in Inventories</t>
  </si>
  <si>
    <t>Acquisitions less Disposals of Valuables</t>
  </si>
  <si>
    <t>Acquisitions less Disposals of Non-Produced Non-Financial Assets</t>
  </si>
  <si>
    <t>Acquisitions less Disposals of Land and Other Tangible Non-Produced Assets</t>
  </si>
  <si>
    <t xml:space="preserve">Acquisitions less Disposals of Intangible Non-Produced Assets </t>
  </si>
  <si>
    <t>Capital Transfers, Receivable</t>
  </si>
  <si>
    <t>Capital Taxes</t>
  </si>
  <si>
    <t>Investment Grants</t>
  </si>
  <si>
    <t>Other Capital Transfers</t>
  </si>
  <si>
    <t>Capital Transfers, Payable</t>
  </si>
  <si>
    <t xml:space="preserve"> Capital Taxes, Payable</t>
  </si>
  <si>
    <t xml:space="preserve"> Investment Grants, Payable</t>
  </si>
  <si>
    <t xml:space="preserve"> Other capital Transfers, Payable</t>
  </si>
  <si>
    <t>Changes in Net Worth due to Saving and Capital Transfers</t>
  </si>
  <si>
    <t>Domestic Economy</t>
  </si>
  <si>
    <t>Flow of Funds Accounts Net Lending(+)/Net Borrowing(-)</t>
  </si>
  <si>
    <t>S. No</t>
  </si>
  <si>
    <r>
      <t xml:space="preserve"> </t>
    </r>
    <r>
      <rPr>
        <b/>
        <sz val="10"/>
        <color indexed="8"/>
        <rFont val="Century Gothic"/>
        <family val="2"/>
      </rPr>
      <t>Net acquisition of financial assets</t>
    </r>
  </si>
  <si>
    <r>
      <t xml:space="preserve"> </t>
    </r>
    <r>
      <rPr>
        <sz val="10"/>
        <color indexed="8"/>
        <rFont val="Century Gothic"/>
        <family val="2"/>
      </rPr>
      <t>Currency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</si>
  <si>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Transferable deposits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</si>
  <si>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Other deposits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</si>
  <si>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Short-term</t>
    </r>
    <r>
      <rPr>
        <sz val="10"/>
        <rFont val="Century Gothic"/>
        <family val="2"/>
      </rPr>
      <t xml:space="preserve"> </t>
    </r>
  </si>
  <si>
    <r>
      <t xml:space="preserve"> </t>
    </r>
    <r>
      <rPr>
        <sz val="10"/>
        <color indexed="8"/>
        <rFont val="Century Gothic"/>
        <family val="2"/>
      </rPr>
      <t>Long-term</t>
    </r>
    <r>
      <rPr>
        <sz val="10"/>
        <rFont val="Century Gothic"/>
        <family val="2"/>
      </rPr>
      <t xml:space="preserve"> </t>
    </r>
  </si>
  <si>
    <r>
      <t xml:space="preserve"> </t>
    </r>
    <r>
      <rPr>
        <b/>
        <sz val="10"/>
        <color indexed="8"/>
        <rFont val="Century Gothic"/>
        <family val="2"/>
      </rPr>
      <t xml:space="preserve">Loans </t>
    </r>
  </si>
  <si>
    <r>
      <t xml:space="preserve"> </t>
    </r>
    <r>
      <rPr>
        <sz val="10"/>
        <color indexed="8"/>
        <rFont val="Century Gothic"/>
        <family val="2"/>
      </rPr>
      <t>Trade credits and advances</t>
    </r>
    <r>
      <rPr>
        <sz val="10"/>
        <rFont val="Century Gothic"/>
        <family val="2"/>
      </rPr>
      <t xml:space="preserve"> </t>
    </r>
  </si>
  <si>
    <t>Auxiliaries</t>
  </si>
  <si>
    <t>Net lending( + )/Net Borrowing( - ) (2 less 20)</t>
  </si>
  <si>
    <t>Currency</t>
  </si>
  <si>
    <t>Transferable Deposits</t>
  </si>
  <si>
    <t>Other Deposits</t>
  </si>
  <si>
    <t>Monetary Gold and SDRs</t>
  </si>
  <si>
    <t>Currency and Deposits</t>
  </si>
  <si>
    <t>Short-Term</t>
  </si>
  <si>
    <t>Long-Term</t>
  </si>
  <si>
    <t>Loans</t>
  </si>
  <si>
    <t>Other Accounts Receivable/Payable</t>
  </si>
  <si>
    <t>Trade Credits and Advances</t>
  </si>
  <si>
    <t>Net Incurrence of Liabilities</t>
  </si>
  <si>
    <t>Trade Credits And Advances</t>
  </si>
  <si>
    <t>Statistical Discrepancy (1 less 10)</t>
  </si>
  <si>
    <t>Statistical Discrepancy</t>
  </si>
  <si>
    <t>Other</t>
  </si>
  <si>
    <t>Deposit Taking Corporations</t>
  </si>
  <si>
    <t>A. Currency</t>
  </si>
  <si>
    <t/>
  </si>
  <si>
    <t>B. Other</t>
  </si>
  <si>
    <t>1. Monetary Gold And SDRs</t>
  </si>
  <si>
    <t>2. Currency and Deposits</t>
  </si>
  <si>
    <t>I. In National Currency</t>
  </si>
  <si>
    <t>II. In Foreign Currency</t>
  </si>
  <si>
    <t>B. Transferable Deposits</t>
  </si>
  <si>
    <t>C. Other Deposits</t>
  </si>
  <si>
    <t>A. Short Term</t>
  </si>
  <si>
    <t>B. Long Term</t>
  </si>
  <si>
    <t>3. Loans</t>
  </si>
  <si>
    <t>4. Shares &amp; Other Equity</t>
  </si>
  <si>
    <t>5. Insurance Technical Reserves</t>
  </si>
  <si>
    <t>6. Financial Derivatives</t>
  </si>
  <si>
    <t>7. Other Accounts Receivable/ Payable</t>
  </si>
  <si>
    <t>A. Trade Credit and Advances</t>
  </si>
  <si>
    <t>1. Currency and Deposits</t>
  </si>
  <si>
    <t>A. Notes in Circulation</t>
  </si>
  <si>
    <t>2. Securities Other than Share</t>
  </si>
  <si>
    <t>7. Other Accounts Receivable/Payable</t>
  </si>
  <si>
    <t>8. Reserve</t>
  </si>
  <si>
    <t>9. Valuation</t>
  </si>
  <si>
    <t>10. SDR Allocations</t>
  </si>
  <si>
    <t>Liabilities</t>
  </si>
  <si>
    <t>Assets</t>
  </si>
  <si>
    <t>8. Fixed Assets</t>
  </si>
  <si>
    <t>1. Changes in net worth due to saving and capital transfers  = Net saving + capital transfer( receivable-payable)</t>
  </si>
  <si>
    <t>2. Net lending (+) / net borrowing (–)  = net worth-((GFCF+changes in inventories+acquisition less disposals of valuables+Acquisitions less disposals of non-produced  non-financial assets)-consumption of Fixed assets)</t>
  </si>
  <si>
    <t>General Government</t>
  </si>
  <si>
    <t>Financial Corporations</t>
  </si>
  <si>
    <t>Non-Financial Corporations</t>
  </si>
  <si>
    <t>Debt Securities</t>
  </si>
  <si>
    <t>Equity and Investment Fund Shares</t>
  </si>
  <si>
    <t>Other Accounts Receivable</t>
  </si>
  <si>
    <t>Other Accounts Payable</t>
  </si>
  <si>
    <t>7. Financial Derivatives and ESFs**</t>
  </si>
  <si>
    <t>Financial Derivatives and ESFs*</t>
  </si>
  <si>
    <t>Insurance, Pension and SGSs**</t>
  </si>
  <si>
    <t>Saving, Gross</t>
  </si>
  <si>
    <t>Net Saving</t>
  </si>
  <si>
    <t>Net Acquisition of Financial Assets</t>
  </si>
  <si>
    <r>
      <t xml:space="preserve">Debt </t>
    </r>
    <r>
      <rPr>
        <b/>
        <sz val="10"/>
        <color indexed="8"/>
        <rFont val="Century Gothic"/>
        <family val="2"/>
      </rPr>
      <t>Securities</t>
    </r>
  </si>
  <si>
    <r>
      <t xml:space="preserve"> </t>
    </r>
    <r>
      <rPr>
        <b/>
        <sz val="10"/>
        <color indexed="8"/>
        <rFont val="Century Gothic"/>
        <family val="2"/>
      </rPr>
      <t>Monetary Gold and SDRs</t>
    </r>
  </si>
  <si>
    <r>
      <t xml:space="preserve"> </t>
    </r>
    <r>
      <rPr>
        <b/>
        <sz val="10"/>
        <color indexed="8"/>
        <rFont val="Century Gothic"/>
        <family val="2"/>
      </rPr>
      <t xml:space="preserve">Currency and Deposits </t>
    </r>
  </si>
  <si>
    <r>
      <t xml:space="preserve"> </t>
    </r>
    <r>
      <rPr>
        <b/>
        <sz val="10"/>
        <color indexed="8"/>
        <rFont val="Century Gothic"/>
        <family val="2"/>
      </rPr>
      <t>Net Incurrence of Liabilities</t>
    </r>
  </si>
  <si>
    <r>
      <t xml:space="preserve"> </t>
    </r>
    <r>
      <rPr>
        <b/>
        <sz val="10"/>
        <color indexed="8"/>
        <rFont val="Century Gothic"/>
        <family val="2"/>
      </rPr>
      <t>Monetary Gold and SDRs</t>
    </r>
    <r>
      <rPr>
        <b/>
        <sz val="10"/>
        <rFont val="Century Gothic"/>
        <family val="2"/>
      </rPr>
      <t xml:space="preserve"> </t>
    </r>
  </si>
  <si>
    <t xml:space="preserve">Other Accounts Payable </t>
  </si>
  <si>
    <t>2. Debt Securities</t>
  </si>
  <si>
    <t>4. Equity and Investment Fund Shares</t>
  </si>
  <si>
    <t>2022-23</t>
  </si>
  <si>
    <t>Overall</t>
  </si>
  <si>
    <t>Government</t>
  </si>
  <si>
    <t>Provincial 
Government</t>
  </si>
  <si>
    <t>Federal Government</t>
  </si>
  <si>
    <t>Households*</t>
  </si>
  <si>
    <t xml:space="preserve">Trade Credit and Advances of households sector is estimated on net basis. </t>
  </si>
  <si>
    <t>Total Economy</t>
  </si>
  <si>
    <t>* Employees Stock Funds; ** Standardized Guarantee Schemes</t>
  </si>
  <si>
    <t>→</t>
  </si>
  <si>
    <t>←</t>
  </si>
  <si>
    <t>Financial Surplus</t>
  </si>
  <si>
    <t>Billion Rs.</t>
  </si>
  <si>
    <t>Flow of Funds - 2022-23</t>
  </si>
  <si>
    <t>Notes:</t>
  </si>
  <si>
    <t>Data Sources:</t>
  </si>
  <si>
    <t>Non-Resident Sector</t>
  </si>
  <si>
    <r>
      <t xml:space="preserve">2. </t>
    </r>
    <r>
      <rPr>
        <b/>
        <sz val="11"/>
        <color indexed="8"/>
        <rFont val="Cambria"/>
        <family val="1"/>
      </rPr>
      <t>Non-Financial Corporations</t>
    </r>
    <r>
      <rPr>
        <sz val="11"/>
        <color indexed="8"/>
        <rFont val="Cambria"/>
        <family val="1"/>
      </rPr>
      <t>: Annual financial statements of non-financial corporations (public and private) are used to prepare sectoral balance sheets.</t>
    </r>
  </si>
  <si>
    <r>
      <t xml:space="preserve">4. </t>
    </r>
    <r>
      <rPr>
        <b/>
        <sz val="11"/>
        <color indexed="8"/>
        <rFont val="Cambria"/>
        <family val="1"/>
      </rPr>
      <t>Rest of the World</t>
    </r>
    <r>
      <rPr>
        <sz val="11"/>
        <color indexed="8"/>
        <rFont val="Cambria"/>
        <family val="1"/>
      </rPr>
      <t>: Balance of Payments Statistics and International Investment Position compiled by Statistics and Data Services Department, SBP.</t>
    </r>
  </si>
  <si>
    <r>
      <t xml:space="preserve">1. </t>
    </r>
    <r>
      <rPr>
        <b/>
        <sz val="11"/>
        <color indexed="8"/>
        <rFont val="Cambria"/>
        <family val="1"/>
      </rPr>
      <t>Financial Corporations</t>
    </r>
    <r>
      <rPr>
        <sz val="11"/>
        <color indexed="8"/>
        <rFont val="Cambria"/>
        <family val="1"/>
      </rPr>
      <t>: The sectoral balance sheets acquired by Statistics and Data Services Department, SBP from financial corporations.</t>
    </r>
  </si>
  <si>
    <r>
      <t xml:space="preserve">5. </t>
    </r>
    <r>
      <rPr>
        <b/>
        <sz val="11"/>
        <color indexed="8"/>
        <rFont val="Cambria"/>
        <family val="1"/>
      </rPr>
      <t>Households</t>
    </r>
    <r>
      <rPr>
        <sz val="11"/>
        <color indexed="8"/>
        <rFont val="Cambria"/>
        <family val="1"/>
      </rPr>
      <t>: Balance sheet of this sector is estimated as residual.</t>
    </r>
  </si>
  <si>
    <r>
      <t xml:space="preserve">3. </t>
    </r>
    <r>
      <rPr>
        <b/>
        <sz val="11"/>
        <color indexed="8"/>
        <rFont val="Cambria"/>
        <family val="1"/>
      </rPr>
      <t>General Government</t>
    </r>
    <r>
      <rPr>
        <sz val="11"/>
        <color indexed="8"/>
        <rFont val="Cambria"/>
        <family val="1"/>
      </rPr>
      <t>: Pakistan Bureau of Statistics, counterpart data from sectoral balance sheets of financial corporations and non-financial corporations and SBP.</t>
    </r>
  </si>
  <si>
    <t>Saadia Bilal</t>
  </si>
  <si>
    <t>Joint Director</t>
  </si>
  <si>
    <t>Senior Joint Director</t>
  </si>
  <si>
    <t>Team</t>
  </si>
  <si>
    <t>Uzma Maqsood</t>
  </si>
  <si>
    <t>Fatima Javaid</t>
  </si>
  <si>
    <t>Deputy Director</t>
  </si>
  <si>
    <t>Muhammad Shafi</t>
  </si>
  <si>
    <t>feedback.statistics@sbp.org.pk.</t>
  </si>
  <si>
    <t>Reviewer</t>
  </si>
  <si>
    <t>Financial Deficit</t>
  </si>
  <si>
    <t>Net Surplus (+)/Net Deficit(–) (1 plus 25 less 29 less 7)</t>
  </si>
  <si>
    <t>3. General &amp; Special Reserves of General Government latest information is not available.</t>
  </si>
  <si>
    <t>Provincial Government</t>
  </si>
  <si>
    <t>Net Lending (+) / Net Borrowing (-) = -1,048.7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</si>
</sst>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(* #,##0.0_);_(* \(#,##0.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sz val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b/>
      <sz val="10"/>
      <color rgb="FFFF0000"/>
      <name val="Century Gothic"/>
      <family val="2"/>
    </font>
    <font>
      <i/>
      <sz val="10"/>
      <name val="Century Gothic"/>
      <family val="2"/>
    </font>
    <font>
      <b/>
      <sz val="14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sz val="10"/>
      <color indexed="8"/>
      <name val="Cambria"/>
      <family val="1"/>
    </font>
    <font>
      <sz val="10"/>
      <name val="Cambria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Cambria"/>
      <family val="1"/>
    </font>
    <font>
      <u/>
      <sz val="11"/>
      <color theme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389">
    <xf numFmtId="0" fontId="0" fillId="0" borderId="0" xfId="0"/>
    <xf numFmtId="3" fontId="3" fillId="0" borderId="0" xfId="1" applyNumberFormat="1" applyFont="1" applyProtection="1">
      <protection hidden="1"/>
    </xf>
    <xf numFmtId="3" fontId="4" fillId="0" borderId="0" xfId="1" applyNumberFormat="1" applyFont="1" applyProtection="1">
      <protection hidden="1"/>
    </xf>
    <xf numFmtId="3" fontId="6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9" fillId="0" borderId="0" xfId="1" applyFont="1"/>
    <xf numFmtId="3" fontId="9" fillId="0" borderId="0" xfId="1" applyNumberFormat="1" applyFont="1"/>
    <xf numFmtId="0" fontId="9" fillId="0" borderId="0" xfId="1" applyFont="1" applyAlignment="1">
      <alignment horizontal="right"/>
    </xf>
    <xf numFmtId="3" fontId="9" fillId="0" borderId="0" xfId="1" applyNumberFormat="1" applyFont="1" applyAlignment="1">
      <alignment horizontal="right"/>
    </xf>
    <xf numFmtId="0" fontId="9" fillId="0" borderId="0" xfId="1" applyFont="1" applyAlignment="1">
      <alignment horizontal="center" vertical="center"/>
    </xf>
    <xf numFmtId="0" fontId="10" fillId="0" borderId="0" xfId="1" applyFont="1"/>
    <xf numFmtId="3" fontId="10" fillId="0" borderId="0" xfId="1" applyNumberFormat="1" applyFont="1"/>
    <xf numFmtId="164" fontId="10" fillId="0" borderId="0" xfId="2" applyNumberFormat="1" applyFont="1" applyFill="1"/>
    <xf numFmtId="3" fontId="5" fillId="0" borderId="0" xfId="1" applyNumberFormat="1" applyFont="1" applyAlignment="1" applyProtection="1">
      <alignment horizontal="center" vertical="center" wrapText="1"/>
      <protection hidden="1"/>
    </xf>
    <xf numFmtId="164" fontId="9" fillId="0" borderId="0" xfId="1" applyNumberFormat="1" applyFont="1"/>
    <xf numFmtId="0" fontId="11" fillId="0" borderId="0" xfId="3"/>
    <xf numFmtId="164" fontId="11" fillId="0" borderId="0" xfId="3" applyNumberFormat="1"/>
    <xf numFmtId="0" fontId="11" fillId="0" borderId="0" xfId="3" applyAlignment="1">
      <alignment vertical="center" wrapText="1"/>
    </xf>
    <xf numFmtId="164" fontId="10" fillId="0" borderId="0" xfId="1" applyNumberFormat="1" applyFont="1"/>
    <xf numFmtId="0" fontId="12" fillId="0" borderId="0" xfId="1" applyFont="1" applyAlignment="1" applyProtection="1">
      <alignment horizontal="left"/>
      <protection hidden="1"/>
    </xf>
    <xf numFmtId="0" fontId="13" fillId="0" borderId="0" xfId="1" applyFont="1" applyAlignment="1" applyProtection="1">
      <alignment horizontal="center"/>
      <protection hidden="1"/>
    </xf>
    <xf numFmtId="3" fontId="14" fillId="0" borderId="0" xfId="1" applyNumberFormat="1" applyFont="1" applyAlignment="1" applyProtection="1">
      <alignment horizontal="center"/>
      <protection hidden="1"/>
    </xf>
    <xf numFmtId="0" fontId="13" fillId="0" borderId="0" xfId="1" applyFont="1" applyAlignment="1" applyProtection="1">
      <alignment horizontal="left" indent="1"/>
      <protection hidden="1"/>
    </xf>
    <xf numFmtId="3" fontId="14" fillId="0" borderId="0" xfId="1" applyNumberFormat="1" applyFont="1" applyProtection="1">
      <protection hidden="1"/>
    </xf>
    <xf numFmtId="0" fontId="15" fillId="0" borderId="0" xfId="1" applyFont="1" applyAlignment="1" applyProtection="1">
      <alignment horizontal="left"/>
      <protection hidden="1"/>
    </xf>
    <xf numFmtId="0" fontId="13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left" indent="1"/>
      <protection hidden="1"/>
    </xf>
    <xf numFmtId="3" fontId="17" fillId="0" borderId="0" xfId="1" applyNumberFormat="1" applyFont="1" applyAlignment="1" applyProtection="1">
      <alignment horizontal="center" wrapText="1"/>
      <protection hidden="1"/>
    </xf>
    <xf numFmtId="3" fontId="17" fillId="0" borderId="0" xfId="1" applyNumberFormat="1" applyFont="1" applyAlignment="1" applyProtection="1">
      <alignment horizontal="left" wrapText="1"/>
      <protection hidden="1"/>
    </xf>
    <xf numFmtId="3" fontId="19" fillId="0" borderId="0" xfId="1" applyNumberFormat="1" applyFont="1" applyProtection="1">
      <protection hidden="1"/>
    </xf>
    <xf numFmtId="3" fontId="16" fillId="0" borderId="6" xfId="2" applyNumberFormat="1" applyFont="1" applyFill="1" applyBorder="1" applyAlignment="1" applyProtection="1">
      <alignment horizontal="right" vertical="center"/>
      <protection hidden="1"/>
    </xf>
    <xf numFmtId="3" fontId="16" fillId="0" borderId="0" xfId="2" applyNumberFormat="1" applyFont="1" applyFill="1" applyBorder="1" applyAlignment="1" applyProtection="1">
      <alignment horizontal="right" vertical="center"/>
      <protection hidden="1"/>
    </xf>
    <xf numFmtId="3" fontId="16" fillId="0" borderId="7" xfId="2" applyNumberFormat="1" applyFont="1" applyFill="1" applyBorder="1" applyAlignment="1" applyProtection="1">
      <alignment horizontal="right" vertical="center"/>
      <protection hidden="1"/>
    </xf>
    <xf numFmtId="3" fontId="20" fillId="0" borderId="0" xfId="2" applyNumberFormat="1" applyFont="1" applyFill="1" applyBorder="1" applyAlignment="1" applyProtection="1">
      <alignment horizontal="right" vertical="center" wrapText="1"/>
      <protection hidden="1"/>
    </xf>
    <xf numFmtId="3" fontId="20" fillId="0" borderId="6" xfId="2" applyNumberFormat="1" applyFont="1" applyFill="1" applyBorder="1" applyAlignment="1" applyProtection="1">
      <alignment horizontal="right" vertical="center" wrapText="1"/>
      <protection hidden="1"/>
    </xf>
    <xf numFmtId="3" fontId="20" fillId="0" borderId="7" xfId="2" applyNumberFormat="1" applyFont="1" applyFill="1" applyBorder="1" applyAlignment="1" applyProtection="1">
      <alignment horizontal="right" vertical="center" wrapText="1"/>
      <protection hidden="1"/>
    </xf>
    <xf numFmtId="3" fontId="13" fillId="0" borderId="6" xfId="2" applyNumberFormat="1" applyFont="1" applyFill="1" applyBorder="1" applyAlignment="1" applyProtection="1">
      <alignment horizontal="right" vertical="center"/>
      <protection hidden="1"/>
    </xf>
    <xf numFmtId="3" fontId="13" fillId="0" borderId="0" xfId="2" applyNumberFormat="1" applyFont="1" applyFill="1" applyBorder="1" applyAlignment="1" applyProtection="1">
      <alignment horizontal="right" vertical="center"/>
      <protection hidden="1"/>
    </xf>
    <xf numFmtId="3" fontId="21" fillId="0" borderId="0" xfId="2" applyNumberFormat="1" applyFont="1" applyFill="1" applyBorder="1" applyAlignment="1" applyProtection="1">
      <alignment horizontal="right" vertical="center" wrapText="1"/>
      <protection hidden="1"/>
    </xf>
    <xf numFmtId="3" fontId="13" fillId="0" borderId="7" xfId="2" applyNumberFormat="1" applyFont="1" applyFill="1" applyBorder="1" applyAlignment="1" applyProtection="1">
      <alignment horizontal="right" vertical="center"/>
      <protection hidden="1"/>
    </xf>
    <xf numFmtId="3" fontId="23" fillId="0" borderId="0" xfId="2" applyNumberFormat="1" applyFont="1" applyFill="1" applyBorder="1" applyAlignment="1" applyProtection="1">
      <alignment horizontal="right" vertical="center"/>
      <protection hidden="1"/>
    </xf>
    <xf numFmtId="3" fontId="16" fillId="0" borderId="5" xfId="1" applyNumberFormat="1" applyFont="1" applyBorder="1" applyAlignment="1" applyProtection="1">
      <alignment horizontal="left" vertical="top" indent="1"/>
      <protection hidden="1"/>
    </xf>
    <xf numFmtId="3" fontId="16" fillId="0" borderId="5" xfId="1" applyNumberFormat="1" applyFont="1" applyBorder="1" applyAlignment="1" applyProtection="1">
      <alignment horizontal="left" vertical="top" indent="2"/>
      <protection hidden="1"/>
    </xf>
    <xf numFmtId="3" fontId="13" fillId="0" borderId="5" xfId="1" applyNumberFormat="1" applyFont="1" applyBorder="1" applyAlignment="1" applyProtection="1">
      <alignment horizontal="left" vertical="top" indent="2"/>
      <protection hidden="1"/>
    </xf>
    <xf numFmtId="3" fontId="13" fillId="0" borderId="5" xfId="1" applyNumberFormat="1" applyFont="1" applyBorder="1" applyAlignment="1" applyProtection="1">
      <alignment horizontal="left" vertical="top" indent="4"/>
      <protection hidden="1"/>
    </xf>
    <xf numFmtId="3" fontId="13" fillId="0" borderId="5" xfId="1" applyNumberFormat="1" applyFont="1" applyBorder="1" applyAlignment="1">
      <alignment horizontal="left" vertical="top" indent="2"/>
    </xf>
    <xf numFmtId="3" fontId="16" fillId="0" borderId="5" xfId="1" applyNumberFormat="1" applyFont="1" applyBorder="1" applyAlignment="1" applyProtection="1">
      <alignment horizontal="left" vertical="top" indent="3"/>
      <protection hidden="1"/>
    </xf>
    <xf numFmtId="3" fontId="13" fillId="0" borderId="5" xfId="1" applyNumberFormat="1" applyFont="1" applyBorder="1" applyAlignment="1">
      <alignment horizontal="left" vertical="top" indent="4"/>
    </xf>
    <xf numFmtId="3" fontId="16" fillId="0" borderId="5" xfId="1" applyNumberFormat="1" applyFont="1" applyBorder="1" applyAlignment="1" applyProtection="1">
      <alignment vertical="center"/>
      <protection hidden="1"/>
    </xf>
    <xf numFmtId="3" fontId="21" fillId="0" borderId="7" xfId="2" applyNumberFormat="1" applyFont="1" applyFill="1" applyBorder="1" applyAlignment="1" applyProtection="1">
      <alignment horizontal="right" vertical="center" wrapText="1"/>
      <protection hidden="1"/>
    </xf>
    <xf numFmtId="0" fontId="15" fillId="0" borderId="0" xfId="1" applyFont="1" applyAlignment="1" applyProtection="1">
      <alignment horizontal="left" vertical="top"/>
      <protection hidden="1"/>
    </xf>
    <xf numFmtId="3" fontId="13" fillId="0" borderId="0" xfId="1" applyNumberFormat="1" applyFont="1" applyAlignment="1" applyProtection="1">
      <alignment horizontal="left" vertical="top"/>
      <protection hidden="1"/>
    </xf>
    <xf numFmtId="3" fontId="16" fillId="0" borderId="0" xfId="1" applyNumberFormat="1" applyFont="1" applyAlignment="1" applyProtection="1">
      <alignment horizontal="left" vertical="top"/>
      <protection hidden="1"/>
    </xf>
    <xf numFmtId="0" fontId="21" fillId="0" borderId="0" xfId="1" applyFont="1" applyAlignment="1">
      <alignment horizontal="left"/>
    </xf>
    <xf numFmtId="0" fontId="20" fillId="0" borderId="0" xfId="1" applyFont="1" applyAlignment="1">
      <alignment horizontal="right"/>
    </xf>
    <xf numFmtId="0" fontId="20" fillId="0" borderId="0" xfId="1" applyFont="1"/>
    <xf numFmtId="0" fontId="21" fillId="0" borderId="0" xfId="1" applyFont="1"/>
    <xf numFmtId="0" fontId="21" fillId="0" borderId="0" xfId="1" applyFont="1" applyAlignment="1">
      <alignment horizontal="right"/>
    </xf>
    <xf numFmtId="3" fontId="21" fillId="0" borderId="0" xfId="1" applyNumberFormat="1" applyFont="1" applyAlignment="1">
      <alignment horizontal="right"/>
    </xf>
    <xf numFmtId="3" fontId="20" fillId="0" borderId="0" xfId="1" applyNumberFormat="1" applyFont="1" applyAlignment="1">
      <alignment horizontal="right"/>
    </xf>
    <xf numFmtId="0" fontId="21" fillId="0" borderId="0" xfId="1" applyFont="1" applyAlignment="1">
      <alignment horizontal="right" vertical="top" wrapText="1" indent="5"/>
    </xf>
    <xf numFmtId="0" fontId="21" fillId="0" borderId="6" xfId="1" quotePrefix="1" applyFont="1" applyBorder="1" applyAlignment="1">
      <alignment horizontal="center" vertical="center"/>
    </xf>
    <xf numFmtId="0" fontId="20" fillId="0" borderId="6" xfId="1" quotePrefix="1" applyFont="1" applyBorder="1" applyAlignment="1">
      <alignment horizontal="center" vertical="center"/>
    </xf>
    <xf numFmtId="3" fontId="20" fillId="0" borderId="0" xfId="2" applyNumberFormat="1" applyFont="1" applyFill="1" applyBorder="1" applyAlignment="1">
      <alignment horizontal="center"/>
    </xf>
    <xf numFmtId="3" fontId="21" fillId="0" borderId="0" xfId="2" applyNumberFormat="1" applyFont="1" applyFill="1" applyBorder="1" applyAlignment="1">
      <alignment horizontal="center"/>
    </xf>
    <xf numFmtId="3" fontId="13" fillId="0" borderId="0" xfId="2" applyNumberFormat="1" applyFont="1" applyFill="1" applyBorder="1" applyAlignment="1">
      <alignment horizontal="center"/>
    </xf>
    <xf numFmtId="3" fontId="20" fillId="0" borderId="0" xfId="2" applyNumberFormat="1" applyFont="1" applyFill="1" applyBorder="1" applyAlignment="1">
      <alignment horizontal="center" wrapText="1"/>
    </xf>
    <xf numFmtId="3" fontId="16" fillId="0" borderId="0" xfId="2" applyNumberFormat="1" applyFont="1" applyFill="1" applyBorder="1" applyAlignment="1">
      <alignment horizontal="center"/>
    </xf>
    <xf numFmtId="3" fontId="21" fillId="0" borderId="0" xfId="2" applyNumberFormat="1" applyFont="1" applyFill="1" applyBorder="1" applyAlignment="1">
      <alignment horizontal="center" vertical="top" wrapText="1"/>
    </xf>
    <xf numFmtId="3" fontId="16" fillId="0" borderId="6" xfId="2" applyNumberFormat="1" applyFont="1" applyFill="1" applyBorder="1" applyAlignment="1">
      <alignment horizontal="center"/>
    </xf>
    <xf numFmtId="3" fontId="20" fillId="0" borderId="7" xfId="2" applyNumberFormat="1" applyFont="1" applyFill="1" applyBorder="1" applyAlignment="1">
      <alignment horizontal="center"/>
    </xf>
    <xf numFmtId="3" fontId="21" fillId="0" borderId="6" xfId="2" applyNumberFormat="1" applyFont="1" applyFill="1" applyBorder="1" applyAlignment="1">
      <alignment horizontal="center"/>
    </xf>
    <xf numFmtId="3" fontId="21" fillId="0" borderId="7" xfId="2" applyNumberFormat="1" applyFont="1" applyFill="1" applyBorder="1" applyAlignment="1">
      <alignment horizontal="center"/>
    </xf>
    <xf numFmtId="3" fontId="20" fillId="0" borderId="6" xfId="2" applyNumberFormat="1" applyFont="1" applyFill="1" applyBorder="1" applyAlignment="1">
      <alignment horizontal="center"/>
    </xf>
    <xf numFmtId="3" fontId="20" fillId="0" borderId="6" xfId="2" applyNumberFormat="1" applyFont="1" applyFill="1" applyBorder="1" applyAlignment="1">
      <alignment horizontal="center" wrapText="1"/>
    </xf>
    <xf numFmtId="3" fontId="20" fillId="0" borderId="7" xfId="2" applyNumberFormat="1" applyFont="1" applyFill="1" applyBorder="1" applyAlignment="1">
      <alignment horizontal="center" wrapText="1"/>
    </xf>
    <xf numFmtId="3" fontId="22" fillId="0" borderId="0" xfId="2" applyNumberFormat="1" applyFont="1" applyFill="1" applyBorder="1" applyAlignment="1">
      <alignment horizontal="center"/>
    </xf>
    <xf numFmtId="3" fontId="16" fillId="2" borderId="8" xfId="1" applyNumberFormat="1" applyFont="1" applyFill="1" applyBorder="1" applyAlignment="1" applyProtection="1">
      <alignment horizontal="left" vertical="center" wrapText="1"/>
      <protection hidden="1"/>
    </xf>
    <xf numFmtId="3" fontId="16" fillId="2" borderId="9" xfId="1" applyNumberFormat="1" applyFont="1" applyFill="1" applyBorder="1" applyAlignment="1" applyProtection="1">
      <alignment horizontal="center" vertical="center"/>
      <protection hidden="1"/>
    </xf>
    <xf numFmtId="3" fontId="16" fillId="2" borderId="10" xfId="1" applyNumberFormat="1" applyFont="1" applyFill="1" applyBorder="1" applyAlignment="1" applyProtection="1">
      <alignment horizontal="center" vertical="center"/>
      <protection hidden="1"/>
    </xf>
    <xf numFmtId="3" fontId="16" fillId="2" borderId="10" xfId="1" applyNumberFormat="1" applyFont="1" applyFill="1" applyBorder="1" applyAlignment="1" applyProtection="1">
      <alignment vertical="center" wrapText="1"/>
      <protection hidden="1"/>
    </xf>
    <xf numFmtId="3" fontId="16" fillId="2" borderId="11" xfId="1" applyNumberFormat="1" applyFont="1" applyFill="1" applyBorder="1" applyAlignment="1" applyProtection="1">
      <alignment horizontal="center" vertical="center"/>
      <protection hidden="1"/>
    </xf>
    <xf numFmtId="3" fontId="16" fillId="2" borderId="12" xfId="1" applyNumberFormat="1" applyFont="1" applyFill="1" applyBorder="1" applyAlignment="1" applyProtection="1">
      <alignment horizontal="left" vertical="center"/>
      <protection hidden="1"/>
    </xf>
    <xf numFmtId="3" fontId="16" fillId="2" borderId="6" xfId="2" applyNumberFormat="1" applyFont="1" applyFill="1" applyBorder="1" applyAlignment="1" applyProtection="1">
      <alignment horizontal="right" vertical="center"/>
      <protection hidden="1"/>
    </xf>
    <xf numFmtId="3" fontId="16" fillId="2" borderId="0" xfId="2" applyNumberFormat="1" applyFont="1" applyFill="1" applyBorder="1" applyAlignment="1" applyProtection="1">
      <alignment horizontal="right" vertical="center"/>
      <protection hidden="1"/>
    </xf>
    <xf numFmtId="3" fontId="16" fillId="2" borderId="7" xfId="2" applyNumberFormat="1" applyFont="1" applyFill="1" applyBorder="1" applyAlignment="1" applyProtection="1">
      <alignment horizontal="right" vertical="center"/>
      <protection hidden="1"/>
    </xf>
    <xf numFmtId="0" fontId="16" fillId="2" borderId="5" xfId="1" applyFont="1" applyFill="1" applyBorder="1" applyAlignment="1" applyProtection="1">
      <alignment vertical="top"/>
      <protection hidden="1"/>
    </xf>
    <xf numFmtId="0" fontId="16" fillId="3" borderId="5" xfId="1" applyFont="1" applyFill="1" applyBorder="1" applyAlignment="1" applyProtection="1">
      <alignment vertical="top"/>
      <protection hidden="1"/>
    </xf>
    <xf numFmtId="3" fontId="16" fillId="3" borderId="6" xfId="2" applyNumberFormat="1" applyFont="1" applyFill="1" applyBorder="1" applyAlignment="1" applyProtection="1">
      <alignment horizontal="right" vertical="center"/>
      <protection hidden="1"/>
    </xf>
    <xf numFmtId="3" fontId="16" fillId="3" borderId="0" xfId="2" applyNumberFormat="1" applyFont="1" applyFill="1" applyBorder="1" applyAlignment="1" applyProtection="1">
      <alignment horizontal="right" vertical="center"/>
      <protection hidden="1"/>
    </xf>
    <xf numFmtId="3" fontId="16" fillId="3" borderId="7" xfId="2" applyNumberFormat="1" applyFont="1" applyFill="1" applyBorder="1" applyAlignment="1" applyProtection="1">
      <alignment horizontal="right" vertical="center"/>
      <protection hidden="1"/>
    </xf>
    <xf numFmtId="0" fontId="21" fillId="3" borderId="6" xfId="1" quotePrefix="1" applyFont="1" applyFill="1" applyBorder="1" applyAlignment="1">
      <alignment horizontal="center" vertical="center"/>
    </xf>
    <xf numFmtId="3" fontId="20" fillId="3" borderId="0" xfId="2" applyNumberFormat="1" applyFont="1" applyFill="1" applyBorder="1" applyAlignment="1">
      <alignment horizontal="center"/>
    </xf>
    <xf numFmtId="3" fontId="20" fillId="3" borderId="6" xfId="2" applyNumberFormat="1" applyFont="1" applyFill="1" applyBorder="1" applyAlignment="1">
      <alignment horizontal="center" wrapText="1"/>
    </xf>
    <xf numFmtId="3" fontId="20" fillId="3" borderId="0" xfId="2" applyNumberFormat="1" applyFont="1" applyFill="1" applyBorder="1" applyAlignment="1">
      <alignment horizontal="center" wrapText="1"/>
    </xf>
    <xf numFmtId="3" fontId="20" fillId="3" borderId="6" xfId="2" applyNumberFormat="1" applyFont="1" applyFill="1" applyBorder="1" applyAlignment="1">
      <alignment horizontal="center"/>
    </xf>
    <xf numFmtId="0" fontId="21" fillId="2" borderId="13" xfId="1" quotePrefix="1" applyFont="1" applyFill="1" applyBorder="1" applyAlignment="1">
      <alignment horizontal="center" vertical="center"/>
    </xf>
    <xf numFmtId="3" fontId="20" fillId="2" borderId="13" xfId="2" applyNumberFormat="1" applyFont="1" applyFill="1" applyBorder="1" applyAlignment="1">
      <alignment horizontal="center"/>
    </xf>
    <xf numFmtId="3" fontId="20" fillId="2" borderId="14" xfId="2" applyNumberFormat="1" applyFont="1" applyFill="1" applyBorder="1" applyAlignment="1">
      <alignment horizontal="center"/>
    </xf>
    <xf numFmtId="3" fontId="26" fillId="0" borderId="0" xfId="1" applyNumberFormat="1" applyFont="1" applyAlignment="1">
      <alignment horizontal="left"/>
    </xf>
    <xf numFmtId="0" fontId="16" fillId="2" borderId="6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3" fontId="20" fillId="3" borderId="5" xfId="2" applyNumberFormat="1" applyFont="1" applyFill="1" applyBorder="1" applyAlignment="1">
      <alignment horizontal="center"/>
    </xf>
    <xf numFmtId="0" fontId="21" fillId="2" borderId="5" xfId="1" quotePrefix="1" applyFont="1" applyFill="1" applyBorder="1" applyAlignment="1">
      <alignment horizontal="center"/>
    </xf>
    <xf numFmtId="0" fontId="21" fillId="2" borderId="8" xfId="1" quotePrefix="1" applyFont="1" applyFill="1" applyBorder="1" applyAlignment="1">
      <alignment horizontal="center"/>
    </xf>
    <xf numFmtId="3" fontId="16" fillId="2" borderId="10" xfId="1" applyNumberFormat="1" applyFont="1" applyFill="1" applyBorder="1" applyAlignment="1">
      <alignment horizontal="center" vertical="center"/>
    </xf>
    <xf numFmtId="3" fontId="16" fillId="0" borderId="7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center"/>
    </xf>
    <xf numFmtId="3" fontId="21" fillId="0" borderId="10" xfId="2" applyNumberFormat="1" applyFont="1" applyFill="1" applyBorder="1" applyAlignment="1">
      <alignment horizontal="center"/>
    </xf>
    <xf numFmtId="3" fontId="20" fillId="0" borderId="10" xfId="2" applyNumberFormat="1" applyFont="1" applyFill="1" applyBorder="1" applyAlignment="1">
      <alignment horizontal="center"/>
    </xf>
    <xf numFmtId="3" fontId="21" fillId="0" borderId="11" xfId="2" applyNumberFormat="1" applyFont="1" applyFill="1" applyBorder="1" applyAlignment="1">
      <alignment horizontal="center"/>
    </xf>
    <xf numFmtId="3" fontId="16" fillId="2" borderId="7" xfId="2" applyNumberFormat="1" applyFont="1" applyFill="1" applyBorder="1" applyAlignment="1">
      <alignment horizontal="center"/>
    </xf>
    <xf numFmtId="0" fontId="25" fillId="0" borderId="0" xfId="1" applyFont="1"/>
    <xf numFmtId="164" fontId="20" fillId="0" borderId="0" xfId="1" applyNumberFormat="1" applyFont="1"/>
    <xf numFmtId="0" fontId="20" fillId="0" borderId="0" xfId="1" applyFont="1" applyAlignment="1">
      <alignment horizontal="left"/>
    </xf>
    <xf numFmtId="3" fontId="13" fillId="0" borderId="0" xfId="1" applyNumberFormat="1" applyFont="1" applyAlignment="1" applyProtection="1">
      <alignment horizontal="left" vertical="center"/>
      <protection hidden="1"/>
    </xf>
    <xf numFmtId="0" fontId="21" fillId="2" borderId="12" xfId="1" quotePrefix="1" applyFont="1" applyFill="1" applyBorder="1" applyAlignment="1">
      <alignment horizontal="center" vertical="center"/>
    </xf>
    <xf numFmtId="0" fontId="28" fillId="0" borderId="0" xfId="3" applyFont="1"/>
    <xf numFmtId="164" fontId="28" fillId="0" borderId="0" xfId="3" applyNumberFormat="1" applyFont="1"/>
    <xf numFmtId="0" fontId="16" fillId="0" borderId="0" xfId="5" applyFont="1"/>
    <xf numFmtId="0" fontId="13" fillId="0" borderId="0" xfId="5" applyFont="1" applyAlignment="1">
      <alignment horizontal="left" indent="4"/>
    </xf>
    <xf numFmtId="0" fontId="16" fillId="0" borderId="19" xfId="5" applyFont="1" applyBorder="1"/>
    <xf numFmtId="0" fontId="16" fillId="0" borderId="0" xfId="5" applyFont="1" applyAlignment="1">
      <alignment horizontal="left" indent="2"/>
    </xf>
    <xf numFmtId="0" fontId="13" fillId="0" borderId="0" xfId="5" applyFont="1" applyAlignment="1">
      <alignment horizontal="left" indent="2"/>
    </xf>
    <xf numFmtId="3" fontId="16" fillId="0" borderId="0" xfId="6" applyNumberFormat="1" applyFont="1" applyFill="1" applyBorder="1" applyAlignment="1" applyProtection="1">
      <alignment horizontal="center"/>
    </xf>
    <xf numFmtId="3" fontId="13" fillId="0" borderId="0" xfId="6" applyNumberFormat="1" applyFont="1" applyFill="1" applyBorder="1" applyAlignment="1" applyProtection="1">
      <alignment horizontal="center"/>
    </xf>
    <xf numFmtId="3" fontId="16" fillId="3" borderId="18" xfId="6" applyNumberFormat="1" applyFont="1" applyFill="1" applyBorder="1" applyAlignment="1" applyProtection="1">
      <alignment horizontal="center" vertical="center"/>
    </xf>
    <xf numFmtId="0" fontId="16" fillId="3" borderId="18" xfId="5" applyFont="1" applyFill="1" applyBorder="1" applyAlignment="1">
      <alignment vertical="center"/>
    </xf>
    <xf numFmtId="3" fontId="25" fillId="0" borderId="0" xfId="1" applyNumberFormat="1" applyFont="1"/>
    <xf numFmtId="3" fontId="20" fillId="2" borderId="12" xfId="2" applyNumberFormat="1" applyFont="1" applyFill="1" applyBorder="1" applyAlignment="1">
      <alignment horizontal="center"/>
    </xf>
    <xf numFmtId="3" fontId="16" fillId="3" borderId="0" xfId="2" applyNumberFormat="1" applyFont="1" applyFill="1" applyBorder="1" applyAlignment="1">
      <alignment horizontal="center"/>
    </xf>
    <xf numFmtId="0" fontId="20" fillId="3" borderId="5" xfId="1" applyFont="1" applyFill="1" applyBorder="1" applyAlignment="1">
      <alignment vertical="center"/>
    </xf>
    <xf numFmtId="0" fontId="21" fillId="0" borderId="5" xfId="1" applyFont="1" applyBorder="1" applyAlignment="1">
      <alignment horizontal="left" vertical="center" indent="1"/>
    </xf>
    <xf numFmtId="0" fontId="20" fillId="0" borderId="5" xfId="1" applyFont="1" applyBorder="1" applyAlignment="1">
      <alignment vertical="center"/>
    </xf>
    <xf numFmtId="0" fontId="20" fillId="0" borderId="5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 wrapText="1" indent="1"/>
    </xf>
    <xf numFmtId="0" fontId="13" fillId="0" borderId="5" xfId="1" applyFont="1" applyBorder="1" applyAlignment="1">
      <alignment horizontal="left" vertical="center" indent="1"/>
    </xf>
    <xf numFmtId="0" fontId="20" fillId="3" borderId="8" xfId="1" applyFont="1" applyFill="1" applyBorder="1" applyAlignment="1">
      <alignment vertical="center"/>
    </xf>
    <xf numFmtId="3" fontId="21" fillId="0" borderId="6" xfId="2" applyNumberFormat="1" applyFont="1" applyFill="1" applyBorder="1" applyAlignment="1">
      <alignment horizontal="center" vertical="top" wrapText="1"/>
    </xf>
    <xf numFmtId="0" fontId="16" fillId="0" borderId="0" xfId="1" applyFont="1"/>
    <xf numFmtId="0" fontId="16" fillId="0" borderId="0" xfId="1" applyFont="1" applyAlignment="1">
      <alignment horizontal="left" indent="1"/>
    </xf>
    <xf numFmtId="0" fontId="13" fillId="0" borderId="0" xfId="1" applyFont="1" applyAlignment="1">
      <alignment horizontal="left" indent="2"/>
    </xf>
    <xf numFmtId="0" fontId="13" fillId="0" borderId="10" xfId="1" applyFont="1" applyBorder="1" applyAlignment="1">
      <alignment horizontal="left" indent="2"/>
    </xf>
    <xf numFmtId="3" fontId="16" fillId="0" borderId="6" xfId="2" applyNumberFormat="1" applyFont="1" applyFill="1" applyBorder="1" applyAlignment="1">
      <alignment horizontal="right"/>
    </xf>
    <xf numFmtId="3" fontId="16" fillId="0" borderId="0" xfId="2" applyNumberFormat="1" applyFont="1" applyFill="1" applyBorder="1" applyAlignment="1">
      <alignment horizontal="right"/>
    </xf>
    <xf numFmtId="3" fontId="16" fillId="0" borderId="7" xfId="2" applyNumberFormat="1" applyFont="1" applyFill="1" applyBorder="1" applyAlignment="1">
      <alignment horizontal="right"/>
    </xf>
    <xf numFmtId="3" fontId="13" fillId="0" borderId="6" xfId="2" applyNumberFormat="1" applyFont="1" applyFill="1" applyBorder="1" applyAlignment="1">
      <alignment horizontal="right"/>
    </xf>
    <xf numFmtId="3" fontId="13" fillId="0" borderId="0" xfId="2" applyNumberFormat="1" applyFont="1" applyFill="1" applyBorder="1" applyAlignment="1">
      <alignment horizontal="right"/>
    </xf>
    <xf numFmtId="3" fontId="13" fillId="0" borderId="7" xfId="2" applyNumberFormat="1" applyFont="1" applyFill="1" applyBorder="1" applyAlignment="1">
      <alignment horizontal="right"/>
    </xf>
    <xf numFmtId="3" fontId="20" fillId="0" borderId="6" xfId="2" applyNumberFormat="1" applyFont="1" applyFill="1" applyBorder="1" applyAlignment="1">
      <alignment horizontal="right"/>
    </xf>
    <xf numFmtId="3" fontId="20" fillId="0" borderId="0" xfId="2" applyNumberFormat="1" applyFont="1" applyFill="1" applyBorder="1" applyAlignment="1">
      <alignment horizontal="right"/>
    </xf>
    <xf numFmtId="3" fontId="20" fillId="0" borderId="7" xfId="2" applyNumberFormat="1" applyFont="1" applyFill="1" applyBorder="1" applyAlignment="1">
      <alignment horizontal="right"/>
    </xf>
    <xf numFmtId="3" fontId="20" fillId="0" borderId="6" xfId="2" applyNumberFormat="1" applyFont="1" applyFill="1" applyBorder="1" applyAlignment="1">
      <alignment horizontal="right" wrapText="1"/>
    </xf>
    <xf numFmtId="3" fontId="20" fillId="0" borderId="0" xfId="2" applyNumberFormat="1" applyFont="1" applyFill="1" applyBorder="1" applyAlignment="1">
      <alignment horizontal="right" wrapText="1"/>
    </xf>
    <xf numFmtId="3" fontId="20" fillId="0" borderId="7" xfId="2" applyNumberFormat="1" applyFont="1" applyFill="1" applyBorder="1" applyAlignment="1">
      <alignment horizontal="right" wrapText="1"/>
    </xf>
    <xf numFmtId="3" fontId="21" fillId="0" borderId="6" xfId="2" applyNumberFormat="1" applyFont="1" applyFill="1" applyBorder="1" applyAlignment="1">
      <alignment horizontal="right"/>
    </xf>
    <xf numFmtId="3" fontId="21" fillId="0" borderId="0" xfId="2" applyNumberFormat="1" applyFont="1" applyFill="1" applyBorder="1" applyAlignment="1">
      <alignment horizontal="right"/>
    </xf>
    <xf numFmtId="3" fontId="21" fillId="0" borderId="7" xfId="2" applyNumberFormat="1" applyFont="1" applyFill="1" applyBorder="1" applyAlignment="1">
      <alignment horizontal="right"/>
    </xf>
    <xf numFmtId="0" fontId="20" fillId="2" borderId="14" xfId="1" applyFont="1" applyFill="1" applyBorder="1" applyAlignment="1">
      <alignment horizontal="left" vertical="center" wrapText="1"/>
    </xf>
    <xf numFmtId="0" fontId="21" fillId="4" borderId="5" xfId="1" quotePrefix="1" applyFont="1" applyFill="1" applyBorder="1" applyAlignment="1">
      <alignment horizontal="center"/>
    </xf>
    <xf numFmtId="0" fontId="16" fillId="4" borderId="0" xfId="1" applyFont="1" applyFill="1"/>
    <xf numFmtId="3" fontId="20" fillId="4" borderId="6" xfId="2" applyNumberFormat="1" applyFont="1" applyFill="1" applyBorder="1" applyAlignment="1">
      <alignment horizontal="center"/>
    </xf>
    <xf numFmtId="3" fontId="20" fillId="4" borderId="0" xfId="2" applyNumberFormat="1" applyFont="1" applyFill="1" applyBorder="1" applyAlignment="1">
      <alignment horizontal="center"/>
    </xf>
    <xf numFmtId="3" fontId="20" fillId="4" borderId="7" xfId="2" applyNumberFormat="1" applyFont="1" applyFill="1" applyBorder="1" applyAlignment="1">
      <alignment horizontal="center"/>
    </xf>
    <xf numFmtId="3" fontId="21" fillId="0" borderId="5" xfId="2" applyNumberFormat="1" applyFont="1" applyFill="1" applyBorder="1" applyAlignment="1">
      <alignment horizontal="center"/>
    </xf>
    <xf numFmtId="3" fontId="13" fillId="0" borderId="5" xfId="2" applyNumberFormat="1" applyFont="1" applyFill="1" applyBorder="1" applyAlignment="1">
      <alignment horizontal="center"/>
    </xf>
    <xf numFmtId="3" fontId="20" fillId="0" borderId="5" xfId="2" applyNumberFormat="1" applyFont="1" applyFill="1" applyBorder="1" applyAlignment="1">
      <alignment horizontal="center"/>
    </xf>
    <xf numFmtId="3" fontId="20" fillId="3" borderId="5" xfId="2" applyNumberFormat="1" applyFont="1" applyFill="1" applyBorder="1" applyAlignment="1">
      <alignment horizontal="center" wrapText="1"/>
    </xf>
    <xf numFmtId="3" fontId="24" fillId="0" borderId="7" xfId="2" applyNumberFormat="1" applyFont="1" applyFill="1" applyBorder="1" applyAlignment="1" applyProtection="1">
      <alignment horizontal="right" vertical="center"/>
      <protection hidden="1"/>
    </xf>
    <xf numFmtId="3" fontId="16" fillId="0" borderId="5" xfId="2" applyNumberFormat="1" applyFont="1" applyFill="1" applyBorder="1" applyAlignment="1">
      <alignment horizontal="right"/>
    </xf>
    <xf numFmtId="3" fontId="13" fillId="0" borderId="5" xfId="2" applyNumberFormat="1" applyFont="1" applyFill="1" applyBorder="1" applyAlignment="1">
      <alignment horizontal="right"/>
    </xf>
    <xf numFmtId="3" fontId="20" fillId="0" borderId="5" xfId="2" applyNumberFormat="1" applyFont="1" applyFill="1" applyBorder="1" applyAlignment="1">
      <alignment horizontal="right"/>
    </xf>
    <xf numFmtId="3" fontId="20" fillId="0" borderId="5" xfId="2" applyNumberFormat="1" applyFont="1" applyFill="1" applyBorder="1" applyAlignment="1">
      <alignment horizontal="right" wrapText="1"/>
    </xf>
    <xf numFmtId="3" fontId="21" fillId="0" borderId="5" xfId="2" applyNumberFormat="1" applyFont="1" applyFill="1" applyBorder="1" applyAlignment="1">
      <alignment horizontal="right"/>
    </xf>
    <xf numFmtId="3" fontId="16" fillId="3" borderId="21" xfId="6" applyNumberFormat="1" applyFont="1" applyFill="1" applyBorder="1" applyAlignment="1" applyProtection="1">
      <alignment horizontal="center" vertical="center"/>
    </xf>
    <xf numFmtId="3" fontId="16" fillId="3" borderId="22" xfId="6" applyNumberFormat="1" applyFont="1" applyFill="1" applyBorder="1" applyAlignment="1" applyProtection="1">
      <alignment horizontal="center" vertical="center"/>
    </xf>
    <xf numFmtId="3" fontId="16" fillId="0" borderId="6" xfId="6" applyNumberFormat="1" applyFont="1" applyFill="1" applyBorder="1" applyAlignment="1" applyProtection="1">
      <alignment horizontal="center"/>
    </xf>
    <xf numFmtId="3" fontId="16" fillId="0" borderId="7" xfId="6" applyNumberFormat="1" applyFont="1" applyFill="1" applyBorder="1" applyAlignment="1" applyProtection="1">
      <alignment horizontal="center"/>
      <protection hidden="1"/>
    </xf>
    <xf numFmtId="3" fontId="16" fillId="0" borderId="7" xfId="6" applyNumberFormat="1" applyFont="1" applyFill="1" applyBorder="1" applyAlignment="1" applyProtection="1">
      <alignment horizontal="center"/>
    </xf>
    <xf numFmtId="3" fontId="13" fillId="0" borderId="6" xfId="6" applyNumberFormat="1" applyFont="1" applyFill="1" applyBorder="1" applyAlignment="1" applyProtection="1">
      <alignment horizontal="center"/>
    </xf>
    <xf numFmtId="3" fontId="13" fillId="0" borderId="7" xfId="6" applyNumberFormat="1" applyFont="1" applyFill="1" applyBorder="1" applyAlignment="1" applyProtection="1">
      <alignment horizontal="center"/>
    </xf>
    <xf numFmtId="3" fontId="16" fillId="0" borderId="9" xfId="6" applyNumberFormat="1" applyFont="1" applyFill="1" applyBorder="1" applyAlignment="1" applyProtection="1">
      <alignment horizontal="center"/>
    </xf>
    <xf numFmtId="3" fontId="16" fillId="0" borderId="10" xfId="6" applyNumberFormat="1" applyFont="1" applyFill="1" applyBorder="1" applyAlignment="1" applyProtection="1">
      <alignment horizontal="center"/>
    </xf>
    <xf numFmtId="3" fontId="16" fillId="0" borderId="11" xfId="6" applyNumberFormat="1" applyFont="1" applyFill="1" applyBorder="1" applyAlignment="1" applyProtection="1">
      <alignment horizontal="center"/>
    </xf>
    <xf numFmtId="3" fontId="16" fillId="3" borderId="20" xfId="6" applyNumberFormat="1" applyFont="1" applyFill="1" applyBorder="1" applyAlignment="1" applyProtection="1">
      <alignment horizontal="center" vertical="center"/>
    </xf>
    <xf numFmtId="3" fontId="16" fillId="0" borderId="5" xfId="6" applyNumberFormat="1" applyFont="1" applyFill="1" applyBorder="1" applyAlignment="1" applyProtection="1">
      <alignment horizontal="center"/>
    </xf>
    <xf numFmtId="3" fontId="13" fillId="0" borderId="5" xfId="6" applyNumberFormat="1" applyFont="1" applyFill="1" applyBorder="1" applyAlignment="1" applyProtection="1">
      <alignment horizontal="center"/>
    </xf>
    <xf numFmtId="3" fontId="27" fillId="0" borderId="8" xfId="6" applyNumberFormat="1" applyFont="1" applyFill="1" applyBorder="1" applyAlignment="1">
      <alignment horizontal="center"/>
    </xf>
    <xf numFmtId="0" fontId="20" fillId="2" borderId="12" xfId="1" applyFont="1" applyFill="1" applyBorder="1" applyAlignment="1">
      <alignment horizontal="left" vertical="center" wrapText="1"/>
    </xf>
    <xf numFmtId="3" fontId="20" fillId="3" borderId="7" xfId="2" applyNumberFormat="1" applyFont="1" applyFill="1" applyBorder="1" applyAlignment="1">
      <alignment horizontal="center"/>
    </xf>
    <xf numFmtId="3" fontId="20" fillId="3" borderId="7" xfId="2" applyNumberFormat="1" applyFont="1" applyFill="1" applyBorder="1" applyAlignment="1">
      <alignment horizontal="center" wrapText="1"/>
    </xf>
    <xf numFmtId="0" fontId="30" fillId="0" borderId="0" xfId="1" applyFont="1"/>
    <xf numFmtId="0" fontId="29" fillId="0" borderId="0" xfId="1" applyFont="1"/>
    <xf numFmtId="0" fontId="30" fillId="0" borderId="0" xfId="1" applyFont="1" applyAlignment="1">
      <alignment horizontal="right"/>
    </xf>
    <xf numFmtId="0" fontId="29" fillId="0" borderId="0" xfId="1" applyFont="1" applyAlignment="1">
      <alignment horizontal="left" indent="2"/>
    </xf>
    <xf numFmtId="0" fontId="29" fillId="0" borderId="0" xfId="1" applyFont="1" applyAlignment="1">
      <alignment horizontal="right"/>
    </xf>
    <xf numFmtId="3" fontId="31" fillId="0" borderId="0" xfId="1" applyNumberFormat="1" applyFont="1" applyAlignment="1" applyProtection="1">
      <alignment horizontal="left" vertical="center"/>
      <protection hidden="1"/>
    </xf>
    <xf numFmtId="3" fontId="18" fillId="0" borderId="0" xfId="1" applyNumberFormat="1" applyFont="1" applyAlignment="1" applyProtection="1">
      <alignment horizontal="left" vertical="top"/>
      <protection hidden="1"/>
    </xf>
    <xf numFmtId="0" fontId="29" fillId="0" borderId="0" xfId="1" applyFont="1" applyAlignment="1">
      <alignment horizontal="center"/>
    </xf>
    <xf numFmtId="3" fontId="29" fillId="0" borderId="0" xfId="2" applyNumberFormat="1" applyFont="1" applyFill="1" applyBorder="1" applyAlignment="1">
      <alignment horizontal="center"/>
    </xf>
    <xf numFmtId="3" fontId="30" fillId="0" borderId="0" xfId="2" applyNumberFormat="1" applyFont="1" applyFill="1" applyBorder="1" applyAlignment="1">
      <alignment horizontal="center"/>
    </xf>
    <xf numFmtId="0" fontId="31" fillId="0" borderId="0" xfId="1" applyFont="1" applyAlignment="1">
      <alignment horizontal="left" indent="2"/>
    </xf>
    <xf numFmtId="0" fontId="20" fillId="0" borderId="0" xfId="1" applyFont="1" applyAlignment="1">
      <alignment horizontal="left" indent="1"/>
    </xf>
    <xf numFmtId="3" fontId="29" fillId="0" borderId="0" xfId="2" applyNumberFormat="1" applyFont="1" applyFill="1" applyBorder="1" applyAlignment="1">
      <alignment horizontal="right"/>
    </xf>
    <xf numFmtId="3" fontId="13" fillId="0" borderId="0" xfId="1" applyNumberFormat="1" applyFont="1" applyFill="1" applyAlignment="1" applyProtection="1">
      <alignment vertical="top"/>
      <protection hidden="1"/>
    </xf>
    <xf numFmtId="0" fontId="20" fillId="0" borderId="0" xfId="1" applyFont="1" applyFill="1" applyBorder="1" applyAlignment="1">
      <alignment horizontal="left" vertical="center" wrapText="1"/>
    </xf>
    <xf numFmtId="0" fontId="16" fillId="0" borderId="0" xfId="5" applyFont="1" applyAlignment="1">
      <alignment vertical="center"/>
    </xf>
    <xf numFmtId="3" fontId="16" fillId="0" borderId="6" xfId="6" applyNumberFormat="1" applyFont="1" applyFill="1" applyBorder="1" applyAlignment="1" applyProtection="1">
      <alignment horizontal="center" vertical="center"/>
    </xf>
    <xf numFmtId="3" fontId="29" fillId="0" borderId="0" xfId="1" applyNumberFormat="1" applyFont="1"/>
    <xf numFmtId="3" fontId="20" fillId="2" borderId="7" xfId="2" applyNumberFormat="1" applyFont="1" applyFill="1" applyBorder="1" applyAlignment="1">
      <alignment horizontal="center"/>
    </xf>
    <xf numFmtId="3" fontId="20" fillId="2" borderId="5" xfId="2" applyNumberFormat="1" applyFont="1" applyFill="1" applyBorder="1" applyAlignment="1">
      <alignment horizontal="center"/>
    </xf>
    <xf numFmtId="0" fontId="21" fillId="0" borderId="5" xfId="1" applyFont="1" applyFill="1" applyBorder="1" applyAlignment="1">
      <alignment horizontal="left" vertical="center" indent="1"/>
    </xf>
    <xf numFmtId="0" fontId="21" fillId="0" borderId="5" xfId="1" applyFont="1" applyFill="1" applyBorder="1" applyAlignment="1">
      <alignment vertical="center"/>
    </xf>
    <xf numFmtId="0" fontId="13" fillId="0" borderId="0" xfId="1" applyNumberFormat="1" applyFont="1" applyAlignment="1" applyProtection="1">
      <alignment horizontal="left" vertical="center"/>
      <protection hidden="1"/>
    </xf>
    <xf numFmtId="3" fontId="16" fillId="2" borderId="13" xfId="1" applyNumberFormat="1" applyFont="1" applyFill="1" applyBorder="1" applyAlignment="1" applyProtection="1">
      <alignment vertical="center" wrapText="1"/>
      <protection hidden="1"/>
    </xf>
    <xf numFmtId="3" fontId="16" fillId="2" borderId="15" xfId="1" applyNumberFormat="1" applyFont="1" applyFill="1" applyBorder="1" applyAlignment="1" applyProtection="1">
      <alignment vertical="center" wrapText="1"/>
      <protection hidden="1"/>
    </xf>
    <xf numFmtId="3" fontId="16" fillId="2" borderId="14" xfId="1" applyNumberFormat="1" applyFont="1" applyFill="1" applyBorder="1" applyAlignment="1" applyProtection="1">
      <alignment vertical="center" wrapText="1"/>
      <protection hidden="1"/>
    </xf>
    <xf numFmtId="3" fontId="16" fillId="2" borderId="9" xfId="1" applyNumberFormat="1" applyFont="1" applyFill="1" applyBorder="1" applyAlignment="1" applyProtection="1">
      <alignment horizontal="center" vertical="center"/>
      <protection hidden="1"/>
    </xf>
    <xf numFmtId="3" fontId="16" fillId="2" borderId="6" xfId="1" applyNumberFormat="1" applyFont="1" applyFill="1" applyBorder="1" applyAlignment="1">
      <alignment horizontal="center" vertical="center"/>
    </xf>
    <xf numFmtId="3" fontId="16" fillId="2" borderId="9" xfId="1" applyNumberFormat="1" applyFont="1" applyFill="1" applyBorder="1" applyAlignment="1">
      <alignment horizontal="center" vertical="center"/>
    </xf>
    <xf numFmtId="3" fontId="16" fillId="2" borderId="7" xfId="1" applyNumberFormat="1" applyFont="1" applyFill="1" applyBorder="1" applyAlignment="1">
      <alignment horizontal="center" vertical="center"/>
    </xf>
    <xf numFmtId="3" fontId="16" fillId="2" borderId="11" xfId="1" applyNumberFormat="1" applyFont="1" applyFill="1" applyBorder="1" applyAlignment="1">
      <alignment horizontal="center" vertical="center"/>
    </xf>
    <xf numFmtId="3" fontId="20" fillId="3" borderId="2" xfId="2" applyNumberFormat="1" applyFont="1" applyFill="1" applyBorder="1" applyAlignment="1">
      <alignment horizontal="center"/>
    </xf>
    <xf numFmtId="3" fontId="20" fillId="3" borderId="4" xfId="2" applyNumberFormat="1" applyFont="1" applyFill="1" applyBorder="1" applyAlignment="1">
      <alignment horizontal="center"/>
    </xf>
    <xf numFmtId="3" fontId="20" fillId="3" borderId="9" xfId="2" applyNumberFormat="1" applyFont="1" applyFill="1" applyBorder="1" applyAlignment="1">
      <alignment horizontal="center"/>
    </xf>
    <xf numFmtId="3" fontId="20" fillId="3" borderId="11" xfId="2" applyNumberFormat="1" applyFont="1" applyFill="1" applyBorder="1" applyAlignment="1">
      <alignment horizontal="center"/>
    </xf>
    <xf numFmtId="3" fontId="20" fillId="3" borderId="1" xfId="2" applyNumberFormat="1" applyFont="1" applyFill="1" applyBorder="1" applyAlignment="1">
      <alignment horizontal="center"/>
    </xf>
    <xf numFmtId="3" fontId="20" fillId="2" borderId="7" xfId="2" applyNumberFormat="1" applyFont="1" applyFill="1" applyBorder="1" applyAlignment="1">
      <alignment horizontal="center" wrapText="1"/>
    </xf>
    <xf numFmtId="3" fontId="21" fillId="2" borderId="7" xfId="2" applyNumberFormat="1" applyFont="1" applyFill="1" applyBorder="1" applyAlignment="1">
      <alignment horizontal="center"/>
    </xf>
    <xf numFmtId="3" fontId="21" fillId="2" borderId="11" xfId="2" applyNumberFormat="1" applyFont="1" applyFill="1" applyBorder="1" applyAlignment="1">
      <alignment horizontal="center"/>
    </xf>
    <xf numFmtId="3" fontId="16" fillId="3" borderId="5" xfId="2" applyNumberFormat="1" applyFont="1" applyFill="1" applyBorder="1" applyAlignment="1">
      <alignment horizontal="center"/>
    </xf>
    <xf numFmtId="0" fontId="20" fillId="2" borderId="2" xfId="1" applyFont="1" applyFill="1" applyBorder="1" applyAlignment="1">
      <alignment vertical="center"/>
    </xf>
    <xf numFmtId="0" fontId="20" fillId="2" borderId="1" xfId="1" applyFont="1" applyFill="1" applyBorder="1" applyAlignment="1">
      <alignment vertical="center"/>
    </xf>
    <xf numFmtId="0" fontId="20" fillId="2" borderId="6" xfId="1" applyFont="1" applyFill="1" applyBorder="1" applyAlignment="1">
      <alignment vertical="center"/>
    </xf>
    <xf numFmtId="0" fontId="20" fillId="2" borderId="5" xfId="1" applyFont="1" applyFill="1" applyBorder="1" applyAlignment="1">
      <alignment vertical="center"/>
    </xf>
    <xf numFmtId="0" fontId="20" fillId="2" borderId="9" xfId="1" applyFont="1" applyFill="1" applyBorder="1" applyAlignment="1">
      <alignment vertical="center"/>
    </xf>
    <xf numFmtId="0" fontId="20" fillId="2" borderId="8" xfId="1" applyFont="1" applyFill="1" applyBorder="1" applyAlignment="1">
      <alignment vertical="center"/>
    </xf>
    <xf numFmtId="3" fontId="20" fillId="2" borderId="6" xfId="2" applyNumberFormat="1" applyFont="1" applyFill="1" applyBorder="1" applyAlignment="1" applyProtection="1">
      <alignment horizontal="right" vertical="center" wrapText="1"/>
      <protection hidden="1"/>
    </xf>
    <xf numFmtId="3" fontId="20" fillId="2" borderId="7" xfId="2" applyNumberFormat="1" applyFont="1" applyFill="1" applyBorder="1" applyAlignment="1" applyProtection="1">
      <alignment horizontal="right" vertical="center" wrapText="1"/>
      <protection hidden="1"/>
    </xf>
    <xf numFmtId="3" fontId="13" fillId="2" borderId="6" xfId="2" applyNumberFormat="1" applyFont="1" applyFill="1" applyBorder="1" applyAlignment="1" applyProtection="1">
      <alignment horizontal="right" vertical="center"/>
      <protection hidden="1"/>
    </xf>
    <xf numFmtId="3" fontId="13" fillId="2" borderId="7" xfId="2" applyNumberFormat="1" applyFont="1" applyFill="1" applyBorder="1" applyAlignment="1" applyProtection="1">
      <alignment horizontal="right" vertical="center"/>
      <protection hidden="1"/>
    </xf>
    <xf numFmtId="3" fontId="16" fillId="2" borderId="0" xfId="1" applyNumberFormat="1" applyFont="1" applyFill="1" applyBorder="1" applyAlignment="1">
      <alignment horizontal="center" vertical="center"/>
    </xf>
    <xf numFmtId="3" fontId="16" fillId="2" borderId="5" xfId="2" applyNumberFormat="1" applyFont="1" applyFill="1" applyBorder="1" applyAlignment="1">
      <alignment horizontal="right"/>
    </xf>
    <xf numFmtId="3" fontId="13" fillId="2" borderId="5" xfId="2" applyNumberFormat="1" applyFont="1" applyFill="1" applyBorder="1" applyAlignment="1">
      <alignment horizontal="right"/>
    </xf>
    <xf numFmtId="3" fontId="20" fillId="2" borderId="5" xfId="2" applyNumberFormat="1" applyFont="1" applyFill="1" applyBorder="1" applyAlignment="1">
      <alignment horizontal="right"/>
    </xf>
    <xf numFmtId="3" fontId="20" fillId="2" borderId="5" xfId="2" applyNumberFormat="1" applyFont="1" applyFill="1" applyBorder="1" applyAlignment="1">
      <alignment horizontal="right" wrapText="1"/>
    </xf>
    <xf numFmtId="3" fontId="21" fillId="2" borderId="5" xfId="2" applyNumberFormat="1" applyFont="1" applyFill="1" applyBorder="1" applyAlignment="1">
      <alignment horizontal="right"/>
    </xf>
    <xf numFmtId="3" fontId="20" fillId="2" borderId="12" xfId="2" applyNumberFormat="1" applyFont="1" applyFill="1" applyBorder="1" applyAlignment="1">
      <alignment horizontal="right"/>
    </xf>
    <xf numFmtId="3" fontId="16" fillId="0" borderId="2" xfId="2" applyNumberFormat="1" applyFont="1" applyFill="1" applyBorder="1" applyAlignment="1">
      <alignment horizontal="right"/>
    </xf>
    <xf numFmtId="3" fontId="16" fillId="0" borderId="3" xfId="2" applyNumberFormat="1" applyFont="1" applyFill="1" applyBorder="1" applyAlignment="1">
      <alignment horizontal="right"/>
    </xf>
    <xf numFmtId="3" fontId="16" fillId="0" borderId="4" xfId="2" applyNumberFormat="1" applyFont="1" applyFill="1" applyBorder="1" applyAlignment="1">
      <alignment horizontal="right"/>
    </xf>
    <xf numFmtId="3" fontId="21" fillId="0" borderId="9" xfId="2" applyNumberFormat="1" applyFont="1" applyFill="1" applyBorder="1" applyAlignment="1">
      <alignment horizontal="right"/>
    </xf>
    <xf numFmtId="3" fontId="21" fillId="0" borderId="10" xfId="2" applyNumberFormat="1" applyFont="1" applyFill="1" applyBorder="1" applyAlignment="1">
      <alignment horizontal="right"/>
    </xf>
    <xf numFmtId="3" fontId="21" fillId="0" borderId="11" xfId="2" applyNumberFormat="1" applyFont="1" applyFill="1" applyBorder="1" applyAlignment="1">
      <alignment horizontal="right"/>
    </xf>
    <xf numFmtId="3" fontId="21" fillId="0" borderId="8" xfId="2" applyNumberFormat="1" applyFont="1" applyFill="1" applyBorder="1" applyAlignment="1">
      <alignment horizontal="right"/>
    </xf>
    <xf numFmtId="3" fontId="20" fillId="2" borderId="13" xfId="2" applyNumberFormat="1" applyFont="1" applyFill="1" applyBorder="1" applyAlignment="1">
      <alignment horizontal="right"/>
    </xf>
    <xf numFmtId="3" fontId="20" fillId="2" borderId="14" xfId="2" applyNumberFormat="1" applyFont="1" applyFill="1" applyBorder="1" applyAlignment="1">
      <alignment horizontal="right"/>
    </xf>
    <xf numFmtId="3" fontId="16" fillId="2" borderId="3" xfId="1" applyNumberFormat="1" applyFont="1" applyFill="1" applyBorder="1" applyAlignment="1">
      <alignment horizontal="center" vertical="center"/>
    </xf>
    <xf numFmtId="3" fontId="16" fillId="2" borderId="4" xfId="1" applyNumberFormat="1" applyFont="1" applyFill="1" applyBorder="1" applyAlignment="1">
      <alignment horizontal="center" vertical="center"/>
    </xf>
    <xf numFmtId="3" fontId="16" fillId="3" borderId="26" xfId="6" applyNumberFormat="1" applyFont="1" applyFill="1" applyBorder="1" applyAlignment="1" applyProtection="1">
      <alignment horizontal="center" vertical="center"/>
    </xf>
    <xf numFmtId="0" fontId="16" fillId="2" borderId="12" xfId="5" applyFont="1" applyFill="1" applyBorder="1" applyAlignment="1">
      <alignment horizontal="center" vertical="center" wrapText="1"/>
    </xf>
    <xf numFmtId="0" fontId="16" fillId="3" borderId="19" xfId="5" applyFont="1" applyFill="1" applyBorder="1" applyAlignment="1">
      <alignment vertical="center"/>
    </xf>
    <xf numFmtId="3" fontId="16" fillId="3" borderId="25" xfId="6" applyNumberFormat="1" applyFont="1" applyFill="1" applyBorder="1" applyAlignment="1" applyProtection="1">
      <alignment horizontal="center" vertical="center"/>
    </xf>
    <xf numFmtId="3" fontId="16" fillId="3" borderId="19" xfId="6" applyNumberFormat="1" applyFont="1" applyFill="1" applyBorder="1" applyAlignment="1" applyProtection="1">
      <alignment horizontal="center" vertical="center"/>
    </xf>
    <xf numFmtId="3" fontId="16" fillId="3" borderId="27" xfId="6" applyNumberFormat="1" applyFont="1" applyFill="1" applyBorder="1" applyAlignment="1" applyProtection="1">
      <alignment horizontal="center" vertical="center"/>
    </xf>
    <xf numFmtId="0" fontId="16" fillId="2" borderId="9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9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33" fillId="2" borderId="3" xfId="0" applyFont="1" applyFill="1" applyBorder="1"/>
    <xf numFmtId="0" fontId="33" fillId="2" borderId="4" xfId="0" applyFont="1" applyFill="1" applyBorder="1"/>
    <xf numFmtId="0" fontId="33" fillId="2" borderId="7" xfId="0" applyFont="1" applyFill="1" applyBorder="1"/>
    <xf numFmtId="0" fontId="32" fillId="2" borderId="28" xfId="0" applyFont="1" applyFill="1" applyBorder="1" applyAlignment="1">
      <alignment horizontal="center" vertical="center"/>
    </xf>
    <xf numFmtId="166" fontId="33" fillId="2" borderId="28" xfId="7" applyNumberFormat="1" applyFont="1" applyFill="1" applyBorder="1" applyAlignment="1">
      <alignment horizontal="center" vertical="center" wrapText="1"/>
    </xf>
    <xf numFmtId="165" fontId="33" fillId="2" borderId="28" xfId="7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right"/>
    </xf>
    <xf numFmtId="0" fontId="32" fillId="2" borderId="0" xfId="0" applyFont="1" applyFill="1" applyBorder="1" applyAlignment="1">
      <alignment horizontal="left"/>
    </xf>
    <xf numFmtId="0" fontId="35" fillId="0" borderId="0" xfId="1" applyFont="1"/>
    <xf numFmtId="0" fontId="36" fillId="0" borderId="0" xfId="1" applyFont="1"/>
    <xf numFmtId="0" fontId="36" fillId="0" borderId="0" xfId="1" applyFont="1" applyFill="1"/>
    <xf numFmtId="3" fontId="35" fillId="0" borderId="0" xfId="1" applyNumberFormat="1" applyFont="1"/>
    <xf numFmtId="0" fontId="37" fillId="0" borderId="0" xfId="1" applyFont="1"/>
    <xf numFmtId="3" fontId="13" fillId="0" borderId="0" xfId="1" applyNumberFormat="1" applyFont="1" applyAlignment="1" applyProtection="1">
      <alignment vertical="top"/>
      <protection hidden="1"/>
    </xf>
    <xf numFmtId="3" fontId="38" fillId="0" borderId="0" xfId="1" applyNumberFormat="1" applyFont="1" applyFill="1" applyAlignment="1" applyProtection="1">
      <alignment vertical="top"/>
      <protection hidden="1"/>
    </xf>
    <xf numFmtId="0" fontId="40" fillId="0" borderId="0" xfId="0" applyFont="1"/>
    <xf numFmtId="0" fontId="33" fillId="0" borderId="0" xfId="0" applyFont="1"/>
    <xf numFmtId="0" fontId="41" fillId="0" borderId="0" xfId="8" applyFont="1"/>
    <xf numFmtId="0" fontId="34" fillId="2" borderId="2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 textRotation="90" wrapText="1"/>
    </xf>
    <xf numFmtId="165" fontId="32" fillId="2" borderId="32" xfId="7" applyNumberFormat="1" applyFont="1" applyFill="1" applyBorder="1" applyAlignment="1">
      <alignment horizontal="right" vertical="center" wrapText="1"/>
    </xf>
    <xf numFmtId="165" fontId="32" fillId="2" borderId="33" xfId="7" applyNumberFormat="1" applyFont="1" applyFill="1" applyBorder="1" applyAlignment="1">
      <alignment horizontal="right" vertical="center" wrapText="1"/>
    </xf>
    <xf numFmtId="0" fontId="32" fillId="2" borderId="28" xfId="0" applyFont="1" applyFill="1" applyBorder="1" applyAlignment="1">
      <alignment horizontal="right" vertical="center" wrapText="1"/>
    </xf>
    <xf numFmtId="0" fontId="32" fillId="2" borderId="3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 textRotation="90" wrapText="1"/>
    </xf>
    <xf numFmtId="0" fontId="32" fillId="2" borderId="29" xfId="0" applyFont="1" applyFill="1" applyBorder="1" applyAlignment="1">
      <alignment horizontal="center" vertical="center" textRotation="90" wrapText="1"/>
    </xf>
    <xf numFmtId="0" fontId="32" fillId="2" borderId="31" xfId="0" applyFont="1" applyFill="1" applyBorder="1" applyAlignment="1">
      <alignment horizontal="center" vertical="center" textRotation="90" wrapText="1"/>
    </xf>
    <xf numFmtId="166" fontId="32" fillId="2" borderId="32" xfId="7" applyNumberFormat="1" applyFont="1" applyFill="1" applyBorder="1" applyAlignment="1">
      <alignment horizontal="center" vertical="center" wrapText="1"/>
    </xf>
    <xf numFmtId="166" fontId="32" fillId="2" borderId="33" xfId="7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left" vertical="center"/>
    </xf>
    <xf numFmtId="0" fontId="20" fillId="2" borderId="8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2" borderId="15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49" fontId="20" fillId="2" borderId="1" xfId="1" applyNumberFormat="1" applyFont="1" applyFill="1" applyBorder="1" applyAlignment="1">
      <alignment horizontal="center" vertical="center" wrapText="1"/>
    </xf>
    <xf numFmtId="49" fontId="20" fillId="2" borderId="5" xfId="1" applyNumberFormat="1" applyFont="1" applyFill="1" applyBorder="1" applyAlignment="1">
      <alignment horizontal="center" vertical="center" wrapText="1"/>
    </xf>
    <xf numFmtId="49" fontId="20" fillId="2" borderId="8" xfId="1" applyNumberFormat="1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 applyProtection="1">
      <alignment horizontal="left" vertical="center" wrapText="1"/>
      <protection hidden="1"/>
    </xf>
    <xf numFmtId="3" fontId="16" fillId="2" borderId="27" xfId="1" applyNumberFormat="1" applyFont="1" applyFill="1" applyBorder="1" applyAlignment="1" applyProtection="1">
      <alignment horizontal="left" vertical="center" wrapText="1"/>
      <protection hidden="1"/>
    </xf>
    <xf numFmtId="3" fontId="16" fillId="2" borderId="13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4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5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4" xfId="1" applyNumberFormat="1" applyFont="1" applyFill="1" applyBorder="1" applyAlignment="1" applyProtection="1">
      <alignment vertical="center" wrapText="1"/>
      <protection hidden="1"/>
    </xf>
    <xf numFmtId="3" fontId="16" fillId="2" borderId="15" xfId="1" applyNumberFormat="1" applyFont="1" applyFill="1" applyBorder="1" applyAlignment="1" applyProtection="1">
      <alignment vertical="center" wrapText="1"/>
      <protection hidden="1"/>
    </xf>
    <xf numFmtId="3" fontId="16" fillId="2" borderId="2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4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9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1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25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9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26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3" xfId="1" applyNumberFormat="1" applyFont="1" applyFill="1" applyBorder="1" applyAlignment="1" applyProtection="1">
      <alignment horizontal="center" vertical="center" wrapText="1"/>
      <protection hidden="1"/>
    </xf>
    <xf numFmtId="3" fontId="16" fillId="2" borderId="10" xfId="1" applyNumberFormat="1" applyFont="1" applyFill="1" applyBorder="1" applyAlignment="1" applyProtection="1">
      <alignment horizontal="center" vertical="center" wrapText="1"/>
      <protection hidden="1"/>
    </xf>
    <xf numFmtId="3" fontId="18" fillId="0" borderId="0" xfId="1" applyNumberFormat="1" applyFont="1" applyAlignment="1" applyProtection="1">
      <alignment horizontal="center" wrapText="1"/>
      <protection hidden="1"/>
    </xf>
    <xf numFmtId="0" fontId="13" fillId="0" borderId="0" xfId="1" applyFont="1" applyAlignment="1">
      <alignment horizontal="center"/>
    </xf>
    <xf numFmtId="3" fontId="16" fillId="2" borderId="13" xfId="1" applyNumberFormat="1" applyFont="1" applyFill="1" applyBorder="1" applyAlignment="1" applyProtection="1">
      <alignment vertical="center" wrapText="1"/>
      <protection hidden="1"/>
    </xf>
    <xf numFmtId="3" fontId="16" fillId="2" borderId="2" xfId="1" applyNumberFormat="1" applyFont="1" applyFill="1" applyBorder="1" applyAlignment="1" applyProtection="1">
      <alignment horizontal="center" vertical="center"/>
      <protection hidden="1"/>
    </xf>
    <xf numFmtId="3" fontId="16" fillId="2" borderId="4" xfId="1" applyNumberFormat="1" applyFont="1" applyFill="1" applyBorder="1" applyAlignment="1" applyProtection="1">
      <alignment horizontal="center" vertical="center"/>
      <protection hidden="1"/>
    </xf>
    <xf numFmtId="3" fontId="16" fillId="2" borderId="9" xfId="1" applyNumberFormat="1" applyFont="1" applyFill="1" applyBorder="1" applyAlignment="1" applyProtection="1">
      <alignment horizontal="center" vertical="center"/>
      <protection hidden="1"/>
    </xf>
    <xf numFmtId="3" fontId="16" fillId="2" borderId="11" xfId="1" applyNumberFormat="1" applyFont="1" applyFill="1" applyBorder="1" applyAlignment="1" applyProtection="1">
      <alignment horizontal="center" vertical="center"/>
      <protection hidden="1"/>
    </xf>
    <xf numFmtId="0" fontId="20" fillId="2" borderId="1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3" fontId="16" fillId="2" borderId="6" xfId="1" applyNumberFormat="1" applyFont="1" applyFill="1" applyBorder="1" applyAlignment="1">
      <alignment horizontal="center" vertical="center"/>
    </xf>
    <xf numFmtId="3" fontId="16" fillId="2" borderId="9" xfId="1" applyNumberFormat="1" applyFont="1" applyFill="1" applyBorder="1" applyAlignment="1">
      <alignment horizontal="center" vertical="center"/>
    </xf>
    <xf numFmtId="3" fontId="16" fillId="2" borderId="0" xfId="1" applyNumberFormat="1" applyFont="1" applyFill="1" applyBorder="1" applyAlignment="1">
      <alignment horizontal="center" vertical="center"/>
    </xf>
    <xf numFmtId="3" fontId="16" fillId="2" borderId="10" xfId="1" applyNumberFormat="1" applyFont="1" applyFill="1" applyBorder="1" applyAlignment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3" fontId="16" fillId="2" borderId="5" xfId="1" applyNumberFormat="1" applyFont="1" applyFill="1" applyBorder="1" applyAlignment="1">
      <alignment horizontal="center" vertical="center"/>
    </xf>
    <xf numFmtId="3" fontId="16" fillId="2" borderId="8" xfId="1" applyNumberFormat="1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16" fillId="2" borderId="8" xfId="5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left" vertical="center" wrapText="1"/>
    </xf>
    <xf numFmtId="0" fontId="16" fillId="2" borderId="8" xfId="4" applyFont="1" applyFill="1" applyBorder="1" applyAlignment="1">
      <alignment horizontal="left" vertical="center" wrapText="1"/>
    </xf>
    <xf numFmtId="0" fontId="16" fillId="2" borderId="13" xfId="4" applyFont="1" applyFill="1" applyBorder="1" applyAlignment="1">
      <alignment horizontal="center" vertical="center" wrapText="1"/>
    </xf>
    <xf numFmtId="0" fontId="16" fillId="2" borderId="14" xfId="4" applyFont="1" applyFill="1" applyBorder="1" applyAlignment="1">
      <alignment horizontal="center" vertical="center" wrapText="1"/>
    </xf>
    <xf numFmtId="0" fontId="16" fillId="2" borderId="15" xfId="4" applyFont="1" applyFill="1" applyBorder="1" applyAlignment="1">
      <alignment horizontal="center" vertical="center" wrapText="1"/>
    </xf>
    <xf numFmtId="0" fontId="16" fillId="2" borderId="13" xfId="5" applyFont="1" applyFill="1" applyBorder="1" applyAlignment="1">
      <alignment horizontal="center" vertical="center" wrapText="1"/>
    </xf>
    <xf numFmtId="0" fontId="16" fillId="2" borderId="14" xfId="5" applyFont="1" applyFill="1" applyBorder="1" applyAlignment="1">
      <alignment horizontal="center" vertical="center" wrapText="1"/>
    </xf>
    <xf numFmtId="0" fontId="16" fillId="2" borderId="15" xfId="5" applyFont="1" applyFill="1" applyBorder="1" applyAlignment="1">
      <alignment horizontal="center" vertical="center" wrapText="1"/>
    </xf>
    <xf numFmtId="43" fontId="0" fillId="0" borderId="0" xfId="0" applyNumberFormat="1"/>
  </cellXfs>
  <cellStyles count="9">
    <cellStyle name="Comma" xfId="7" builtinId="3"/>
    <cellStyle name="Comma 2" xfId="2"/>
    <cellStyle name="Comma 3" xfId="6"/>
    <cellStyle name="Hyperlink" xfId="8" builtinId="8"/>
    <cellStyle name="Normal" xfId="0" builtinId="0"/>
    <cellStyle name="Normal 2" xfId="1"/>
    <cellStyle name="Normal 3" xfId="3"/>
    <cellStyle name="Normal 3 2 2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.statistics@sbp.org.p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6"/>
  <sheetViews>
    <sheetView workbookViewId="0">
      <selection activeCell="J22" sqref="J22"/>
    </sheetView>
  </sheetViews>
  <sheetFormatPr defaultRowHeight="14.5" x14ac:dyDescent="0.35"/>
  <cols>
    <col min="1" max="1" width="1.54296875" customWidth="1"/>
    <col min="2" max="2" width="37" customWidth="1"/>
    <col min="3" max="3" width="20" bestFit="1" customWidth="1"/>
  </cols>
  <sheetData>
    <row r="3" spans="2:3" ht="15.5" x14ac:dyDescent="0.35">
      <c r="B3" s="300" t="s">
        <v>290</v>
      </c>
      <c r="C3" s="301" t="s">
        <v>287</v>
      </c>
    </row>
    <row r="4" spans="2:3" x14ac:dyDescent="0.35">
      <c r="B4" s="301"/>
      <c r="C4" s="301" t="s">
        <v>293</v>
      </c>
    </row>
    <row r="5" spans="2:3" x14ac:dyDescent="0.35">
      <c r="B5" s="301"/>
      <c r="C5" s="301"/>
    </row>
    <row r="6" spans="2:3" x14ac:dyDescent="0.35">
      <c r="B6" s="301"/>
      <c r="C6" s="301" t="s">
        <v>291</v>
      </c>
    </row>
    <row r="7" spans="2:3" x14ac:dyDescent="0.35">
      <c r="B7" s="301"/>
      <c r="C7" s="301" t="s">
        <v>288</v>
      </c>
    </row>
    <row r="8" spans="2:3" x14ac:dyDescent="0.35">
      <c r="B8" s="301"/>
      <c r="C8" s="301"/>
    </row>
    <row r="9" spans="2:3" x14ac:dyDescent="0.35">
      <c r="B9" s="301"/>
      <c r="C9" s="301" t="s">
        <v>294</v>
      </c>
    </row>
    <row r="10" spans="2:3" x14ac:dyDescent="0.35">
      <c r="B10" s="301"/>
      <c r="C10" s="301" t="s">
        <v>289</v>
      </c>
    </row>
    <row r="11" spans="2:3" x14ac:dyDescent="0.35">
      <c r="B11" s="301"/>
      <c r="C11" s="301"/>
    </row>
    <row r="12" spans="2:3" ht="15.5" x14ac:dyDescent="0.35">
      <c r="B12" s="300" t="s">
        <v>296</v>
      </c>
      <c r="C12" s="301" t="s">
        <v>292</v>
      </c>
    </row>
    <row r="13" spans="2:3" x14ac:dyDescent="0.35">
      <c r="B13" s="301"/>
      <c r="C13" s="301" t="s">
        <v>293</v>
      </c>
    </row>
    <row r="14" spans="2:3" x14ac:dyDescent="0.35">
      <c r="B14" s="301"/>
      <c r="C14" s="301"/>
    </row>
    <row r="15" spans="2:3" x14ac:dyDescent="0.35">
      <c r="B15" s="301"/>
      <c r="C15" s="301"/>
    </row>
    <row r="16" spans="2:3" x14ac:dyDescent="0.35">
      <c r="B16" s="302" t="s">
        <v>295</v>
      </c>
      <c r="C16" s="301"/>
    </row>
  </sheetData>
  <hyperlinks>
    <hyperlink ref="B16" r:id="rId1" display="mailto:feedback.statistics@sbp.org.pk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tabSelected="1" topLeftCell="A4" zoomScaleNormal="100" workbookViewId="0">
      <selection activeCell="Q9" sqref="Q9"/>
    </sheetView>
  </sheetViews>
  <sheetFormatPr defaultRowHeight="14.5" x14ac:dyDescent="0.35"/>
  <cols>
    <col min="1" max="2" width="2.54296875" customWidth="1"/>
    <col min="3" max="3" width="1.7265625" customWidth="1"/>
    <col min="4" max="4" width="6" customWidth="1"/>
    <col min="5" max="6" width="9.54296875" customWidth="1"/>
    <col min="7" max="7" width="6.54296875" customWidth="1"/>
    <col min="8" max="8" width="9.453125" customWidth="1"/>
    <col min="9" max="9" width="6.81640625" customWidth="1"/>
    <col min="10" max="11" width="10.1796875" customWidth="1"/>
    <col min="12" max="12" width="6.81640625" customWidth="1"/>
    <col min="13" max="13" width="2.54296875" customWidth="1"/>
    <col min="14" max="14" width="2.7265625" customWidth="1"/>
    <col min="15" max="15" width="7.453125" customWidth="1"/>
    <col min="16" max="16" width="9.7265625" bestFit="1" customWidth="1"/>
  </cols>
  <sheetData>
    <row r="1" spans="2:16" ht="15" thickBot="1" x14ac:dyDescent="0.4"/>
    <row r="2" spans="2:16" ht="6" customHeight="1" x14ac:dyDescent="0.35">
      <c r="B2" s="276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8"/>
    </row>
    <row r="3" spans="2:16" ht="15" thickBot="1" x14ac:dyDescent="0.4">
      <c r="B3" s="279"/>
      <c r="C3" s="292" t="s">
        <v>278</v>
      </c>
      <c r="D3" s="280"/>
      <c r="E3" s="280"/>
      <c r="F3" s="280"/>
      <c r="G3" s="280"/>
      <c r="H3" s="280"/>
      <c r="I3" s="280"/>
      <c r="J3" s="280"/>
      <c r="K3" s="280"/>
      <c r="L3" s="291"/>
      <c r="M3" s="291" t="s">
        <v>277</v>
      </c>
      <c r="N3" s="281"/>
    </row>
    <row r="4" spans="2:16" x14ac:dyDescent="0.35">
      <c r="B4" s="279"/>
      <c r="C4" s="276"/>
      <c r="D4" s="309"/>
      <c r="E4" s="309"/>
      <c r="F4" s="309"/>
      <c r="G4" s="285"/>
      <c r="H4" s="285"/>
      <c r="I4" s="285"/>
      <c r="J4" s="304"/>
      <c r="K4" s="304"/>
      <c r="L4" s="304"/>
      <c r="M4" s="286"/>
      <c r="N4" s="281"/>
    </row>
    <row r="5" spans="2:16" ht="15" customHeight="1" x14ac:dyDescent="0.35">
      <c r="B5" s="279"/>
      <c r="C5" s="279"/>
      <c r="D5" s="305" t="s">
        <v>101</v>
      </c>
      <c r="E5" s="288" t="s">
        <v>8</v>
      </c>
      <c r="F5" s="288" t="s">
        <v>7</v>
      </c>
      <c r="G5" s="303" t="s">
        <v>274</v>
      </c>
      <c r="H5" s="310" t="s">
        <v>301</v>
      </c>
      <c r="I5" s="303" t="s">
        <v>275</v>
      </c>
      <c r="J5" s="288" t="s">
        <v>8</v>
      </c>
      <c r="K5" s="288" t="s">
        <v>7</v>
      </c>
      <c r="L5" s="305" t="s">
        <v>244</v>
      </c>
      <c r="M5" s="287"/>
      <c r="N5" s="281"/>
    </row>
    <row r="6" spans="2:16" ht="24" customHeight="1" x14ac:dyDescent="0.35">
      <c r="B6" s="279"/>
      <c r="C6" s="279"/>
      <c r="D6" s="305"/>
      <c r="E6" s="289">
        <f>+Matrix!AJ203/1000</f>
        <v>4322.2032273100276</v>
      </c>
      <c r="F6" s="289">
        <f>+Matrix!AI203/1000</f>
        <v>54.578170933505838</v>
      </c>
      <c r="G6" s="303"/>
      <c r="H6" s="311"/>
      <c r="I6" s="303"/>
      <c r="J6" s="289">
        <f>+Matrix!AH203/1000</f>
        <v>325.99010905210304</v>
      </c>
      <c r="K6" s="289">
        <f>+Matrix!AG203/1000</f>
        <v>8175.1301844638892</v>
      </c>
      <c r="L6" s="305"/>
      <c r="M6" s="287"/>
      <c r="N6" s="281"/>
    </row>
    <row r="7" spans="2:16" ht="24" customHeight="1" x14ac:dyDescent="0.35">
      <c r="B7" s="279"/>
      <c r="C7" s="279"/>
      <c r="D7" s="305"/>
      <c r="E7" s="313">
        <f>+E6-F6</f>
        <v>4267.6250563765216</v>
      </c>
      <c r="F7" s="314"/>
      <c r="G7" s="303"/>
      <c r="H7" s="311"/>
      <c r="I7" s="303"/>
      <c r="J7" s="306">
        <f>+J6-K6</f>
        <v>-7849.1400754117858</v>
      </c>
      <c r="K7" s="307"/>
      <c r="L7" s="305"/>
      <c r="M7" s="287"/>
      <c r="N7" s="281"/>
      <c r="P7" s="388"/>
    </row>
    <row r="8" spans="2:16" ht="24" customHeight="1" x14ac:dyDescent="0.35">
      <c r="B8" s="279"/>
      <c r="C8" s="279"/>
      <c r="D8" s="305"/>
      <c r="E8" s="308" t="s">
        <v>276</v>
      </c>
      <c r="F8" s="308"/>
      <c r="G8" s="303"/>
      <c r="H8" s="311"/>
      <c r="I8" s="303"/>
      <c r="J8" s="308" t="s">
        <v>297</v>
      </c>
      <c r="K8" s="308"/>
      <c r="L8" s="305"/>
      <c r="M8" s="287"/>
      <c r="N8" s="281"/>
    </row>
    <row r="9" spans="2:16" ht="24" customHeight="1" x14ac:dyDescent="0.35">
      <c r="B9" s="279"/>
      <c r="C9" s="279"/>
      <c r="D9" s="280"/>
      <c r="E9" s="280"/>
      <c r="F9" s="280"/>
      <c r="G9" s="280"/>
      <c r="H9" s="311"/>
      <c r="I9" s="280"/>
      <c r="J9" s="280"/>
      <c r="K9" s="280"/>
      <c r="L9" s="280"/>
      <c r="M9" s="281"/>
      <c r="N9" s="281"/>
    </row>
    <row r="10" spans="2:16" ht="25.5" customHeight="1" x14ac:dyDescent="0.35">
      <c r="B10" s="279"/>
      <c r="C10" s="279"/>
      <c r="D10" s="305" t="s">
        <v>245</v>
      </c>
      <c r="E10" s="288" t="s">
        <v>8</v>
      </c>
      <c r="F10" s="288" t="s">
        <v>7</v>
      </c>
      <c r="G10" s="303" t="s">
        <v>274</v>
      </c>
      <c r="H10" s="311"/>
      <c r="I10" s="280"/>
      <c r="J10" s="280"/>
      <c r="K10" s="280"/>
      <c r="L10" s="280"/>
      <c r="M10" s="281"/>
      <c r="N10" s="281"/>
    </row>
    <row r="11" spans="2:16" ht="25.5" customHeight="1" x14ac:dyDescent="0.35">
      <c r="B11" s="279"/>
      <c r="C11" s="279"/>
      <c r="D11" s="305"/>
      <c r="E11" s="289">
        <f>+Matrix!V203/1000</f>
        <v>12532.494324325949</v>
      </c>
      <c r="F11" s="289">
        <f>+Matrix!U203/1000</f>
        <v>10285.974127228392</v>
      </c>
      <c r="G11" s="303"/>
      <c r="H11" s="311"/>
      <c r="I11" s="280"/>
      <c r="J11" s="280"/>
      <c r="K11" s="280"/>
      <c r="L11" s="280"/>
      <c r="M11" s="281"/>
      <c r="N11" s="281"/>
    </row>
    <row r="12" spans="2:16" ht="25.5" customHeight="1" x14ac:dyDescent="0.35">
      <c r="B12" s="279"/>
      <c r="C12" s="279"/>
      <c r="D12" s="305"/>
      <c r="E12" s="313">
        <f>+E11-F11</f>
        <v>2246.5201970975577</v>
      </c>
      <c r="F12" s="314"/>
      <c r="G12" s="303"/>
      <c r="H12" s="311"/>
      <c r="I12" s="280"/>
      <c r="J12" s="280"/>
      <c r="K12" s="280"/>
      <c r="L12" s="280"/>
      <c r="M12" s="281"/>
      <c r="N12" s="281"/>
    </row>
    <row r="13" spans="2:16" ht="25.5" customHeight="1" x14ac:dyDescent="0.35">
      <c r="B13" s="279"/>
      <c r="C13" s="279"/>
      <c r="D13" s="305"/>
      <c r="E13" s="308" t="s">
        <v>276</v>
      </c>
      <c r="F13" s="308"/>
      <c r="G13" s="303"/>
      <c r="H13" s="311"/>
      <c r="I13" s="280"/>
      <c r="J13" s="280"/>
      <c r="K13" s="280"/>
      <c r="L13" s="280"/>
      <c r="M13" s="281"/>
      <c r="N13" s="281"/>
    </row>
    <row r="14" spans="2:16" x14ac:dyDescent="0.35">
      <c r="B14" s="279"/>
      <c r="C14" s="279"/>
      <c r="D14" s="280"/>
      <c r="E14" s="280"/>
      <c r="F14" s="280"/>
      <c r="G14" s="280"/>
      <c r="H14" s="311"/>
      <c r="I14" s="280"/>
      <c r="J14" s="280"/>
      <c r="K14" s="280"/>
      <c r="L14" s="280"/>
      <c r="M14" s="281"/>
      <c r="N14" s="281"/>
    </row>
    <row r="15" spans="2:16" ht="27.75" customHeight="1" x14ac:dyDescent="0.35">
      <c r="B15" s="279"/>
      <c r="C15" s="279"/>
      <c r="D15" s="305" t="s">
        <v>103</v>
      </c>
      <c r="E15" s="288" t="s">
        <v>8</v>
      </c>
      <c r="F15" s="288" t="s">
        <v>7</v>
      </c>
      <c r="G15" s="303" t="s">
        <v>274</v>
      </c>
      <c r="H15" s="311"/>
      <c r="I15" s="303" t="s">
        <v>275</v>
      </c>
      <c r="J15" s="288" t="s">
        <v>8</v>
      </c>
      <c r="K15" s="288" t="s">
        <v>7</v>
      </c>
      <c r="L15" s="305" t="s">
        <v>246</v>
      </c>
      <c r="M15" s="281"/>
      <c r="N15" s="281"/>
    </row>
    <row r="16" spans="2:16" ht="27.75" customHeight="1" x14ac:dyDescent="0.35">
      <c r="B16" s="279"/>
      <c r="C16" s="279"/>
      <c r="D16" s="305"/>
      <c r="E16" s="290">
        <f>+Matrix!AN203/1000</f>
        <v>-574.45776875300271</v>
      </c>
      <c r="F16" s="290">
        <f>+Matrix!AM203/1000</f>
        <v>-1293.7701683518612</v>
      </c>
      <c r="G16" s="303"/>
      <c r="H16" s="311"/>
      <c r="I16" s="303"/>
      <c r="J16" s="289">
        <f>+Matrix!AB203/1000</f>
        <v>1646.1709760925526</v>
      </c>
      <c r="K16" s="289">
        <f>+Matrix!AA203/1000</f>
        <v>2079.148103187018</v>
      </c>
      <c r="L16" s="305"/>
      <c r="M16" s="281"/>
      <c r="N16" s="281"/>
    </row>
    <row r="17" spans="2:14" ht="27.75" customHeight="1" x14ac:dyDescent="0.35">
      <c r="B17" s="279"/>
      <c r="C17" s="279"/>
      <c r="D17" s="305"/>
      <c r="E17" s="313">
        <f>+E16-F16</f>
        <v>719.31239959885852</v>
      </c>
      <c r="F17" s="314"/>
      <c r="G17" s="303"/>
      <c r="H17" s="311"/>
      <c r="I17" s="303"/>
      <c r="J17" s="306">
        <f>+J16-K16</f>
        <v>-432.97712709446546</v>
      </c>
      <c r="K17" s="307"/>
      <c r="L17" s="305"/>
      <c r="M17" s="281"/>
      <c r="N17" s="281"/>
    </row>
    <row r="18" spans="2:14" ht="27.75" customHeight="1" x14ac:dyDescent="0.35">
      <c r="B18" s="279"/>
      <c r="C18" s="279"/>
      <c r="D18" s="305"/>
      <c r="E18" s="308" t="s">
        <v>276</v>
      </c>
      <c r="F18" s="308"/>
      <c r="G18" s="303"/>
      <c r="H18" s="312"/>
      <c r="I18" s="303"/>
      <c r="J18" s="308" t="s">
        <v>297</v>
      </c>
      <c r="K18" s="308"/>
      <c r="L18" s="305"/>
      <c r="M18" s="281"/>
      <c r="N18" s="281"/>
    </row>
    <row r="19" spans="2:14" ht="15" thickBot="1" x14ac:dyDescent="0.4">
      <c r="B19" s="279"/>
      <c r="C19" s="282"/>
      <c r="D19" s="283"/>
      <c r="E19" s="283"/>
      <c r="F19" s="283"/>
      <c r="G19" s="283"/>
      <c r="H19" s="283"/>
      <c r="I19" s="283"/>
      <c r="J19" s="283"/>
      <c r="K19" s="283"/>
      <c r="L19" s="283"/>
      <c r="M19" s="284"/>
      <c r="N19" s="281"/>
    </row>
    <row r="20" spans="2:14" ht="15" thickBot="1" x14ac:dyDescent="0.4">
      <c r="B20" s="282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4"/>
    </row>
  </sheetData>
  <mergeCells count="23">
    <mergeCell ref="D4:F4"/>
    <mergeCell ref="E8:F8"/>
    <mergeCell ref="J7:K7"/>
    <mergeCell ref="H5:H18"/>
    <mergeCell ref="G5:G8"/>
    <mergeCell ref="G10:G13"/>
    <mergeCell ref="G15:G18"/>
    <mergeCell ref="D10:D13"/>
    <mergeCell ref="E12:F12"/>
    <mergeCell ref="E13:F13"/>
    <mergeCell ref="D15:D18"/>
    <mergeCell ref="E17:F17"/>
    <mergeCell ref="E18:F18"/>
    <mergeCell ref="D5:D8"/>
    <mergeCell ref="E7:F7"/>
    <mergeCell ref="I15:I18"/>
    <mergeCell ref="I5:I8"/>
    <mergeCell ref="J4:L4"/>
    <mergeCell ref="L15:L18"/>
    <mergeCell ref="J17:K17"/>
    <mergeCell ref="J18:K18"/>
    <mergeCell ref="J8:K8"/>
    <mergeCell ref="L5:L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view="pageBreakPreview" zoomScale="85" zoomScaleSheetLayoutView="85" workbookViewId="0">
      <pane xSplit="3" ySplit="9" topLeftCell="O10" activePane="bottomRight" state="frozen"/>
      <selection pane="topRight" activeCell="D1" sqref="D1"/>
      <selection pane="bottomLeft" activeCell="A11" sqref="A11"/>
      <selection pane="bottomRight" activeCell="Q10" sqref="Q10:R10"/>
    </sheetView>
  </sheetViews>
  <sheetFormatPr defaultColWidth="9.1796875" defaultRowHeight="18" customHeight="1" outlineLevelRow="1" x14ac:dyDescent="0.3"/>
  <cols>
    <col min="1" max="1" width="2.54296875" style="7" customWidth="1"/>
    <col min="2" max="2" width="6.1796875" style="7" customWidth="1"/>
    <col min="3" max="3" width="44.54296875" style="7" customWidth="1"/>
    <col min="4" max="4" width="13.1796875" style="10" bestFit="1" customWidth="1"/>
    <col min="5" max="5" width="10.81640625" style="9" bestFit="1" customWidth="1"/>
    <col min="6" max="6" width="14.54296875" style="9" bestFit="1" customWidth="1"/>
    <col min="7" max="7" width="11.54296875" style="9" bestFit="1" customWidth="1"/>
    <col min="8" max="8" width="8.54296875" style="9" bestFit="1" customWidth="1"/>
    <col min="9" max="9" width="12.1796875" style="9" bestFit="1" customWidth="1"/>
    <col min="10" max="10" width="8.453125" style="9" bestFit="1" customWidth="1"/>
    <col min="11" max="11" width="11.54296875" style="9" bestFit="1" customWidth="1"/>
    <col min="12" max="12" width="10.453125" style="9" bestFit="1" customWidth="1"/>
    <col min="13" max="13" width="13" style="9" customWidth="1"/>
    <col min="14" max="14" width="9.81640625" style="10" customWidth="1"/>
    <col min="15" max="15" width="9.81640625" style="9" customWidth="1"/>
    <col min="16" max="16" width="11.81640625" style="9" customWidth="1"/>
    <col min="17" max="19" width="11.26953125" style="9" customWidth="1"/>
    <col min="20" max="20" width="11.81640625" style="9" customWidth="1"/>
    <col min="21" max="21" width="12.7265625" style="9" customWidth="1"/>
    <col min="22" max="22" width="11.81640625" style="7" customWidth="1"/>
    <col min="23" max="23" width="14" style="9" bestFit="1" customWidth="1"/>
    <col min="24" max="24" width="29.1796875" style="7" customWidth="1"/>
    <col min="25" max="25" width="11.1796875" style="7" customWidth="1"/>
    <col min="26" max="26" width="10.1796875" style="7" customWidth="1"/>
    <col min="27" max="27" width="9.1796875" style="7" customWidth="1"/>
    <col min="28" max="16384" width="9.1796875" style="7"/>
  </cols>
  <sheetData>
    <row r="1" spans="1:28" ht="18" customHeight="1" x14ac:dyDescent="0.3">
      <c r="C1" s="6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6"/>
    </row>
    <row r="2" spans="1:28" ht="18" customHeight="1" x14ac:dyDescent="0.3">
      <c r="B2" s="52" t="s">
        <v>70</v>
      </c>
      <c r="C2" s="197"/>
      <c r="D2" s="198"/>
      <c r="E2" s="199"/>
      <c r="F2" s="199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98"/>
      <c r="V2" s="198"/>
      <c r="W2" s="201"/>
    </row>
    <row r="3" spans="1:28" ht="18" customHeight="1" x14ac:dyDescent="0.3">
      <c r="B3" s="202" t="s">
        <v>265</v>
      </c>
      <c r="C3" s="197"/>
      <c r="D3" s="214"/>
      <c r="E3" s="198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8"/>
      <c r="V3" s="198"/>
      <c r="W3" s="201"/>
    </row>
    <row r="4" spans="1:28" ht="18" customHeight="1" x14ac:dyDescent="0.3">
      <c r="B4" s="203" t="s">
        <v>71</v>
      </c>
      <c r="C4" s="197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8"/>
    </row>
    <row r="5" spans="1:28" ht="18" customHeight="1" thickBot="1" x14ac:dyDescent="0.35">
      <c r="B5" s="198"/>
      <c r="C5" s="197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198"/>
      <c r="V5" s="198"/>
      <c r="W5" s="201"/>
      <c r="X5" s="8"/>
    </row>
    <row r="6" spans="1:28" s="11" customFormat="1" ht="22.5" customHeight="1" thickBot="1" x14ac:dyDescent="0.4">
      <c r="B6" s="315" t="s">
        <v>188</v>
      </c>
      <c r="C6" s="318" t="s">
        <v>11</v>
      </c>
      <c r="D6" s="324" t="s">
        <v>245</v>
      </c>
      <c r="E6" s="325"/>
      <c r="F6" s="325"/>
      <c r="G6" s="325"/>
      <c r="H6" s="325"/>
      <c r="I6" s="325"/>
      <c r="J6" s="325"/>
      <c r="K6" s="325"/>
      <c r="L6" s="325"/>
      <c r="M6" s="326"/>
      <c r="N6" s="324" t="s">
        <v>246</v>
      </c>
      <c r="O6" s="325"/>
      <c r="P6" s="325"/>
      <c r="Q6" s="324" t="s">
        <v>244</v>
      </c>
      <c r="R6" s="325"/>
      <c r="S6" s="326"/>
      <c r="T6" s="321" t="s">
        <v>101</v>
      </c>
      <c r="U6" s="321" t="s">
        <v>272</v>
      </c>
      <c r="V6" s="321" t="s">
        <v>103</v>
      </c>
      <c r="W6" s="321" t="s">
        <v>266</v>
      </c>
    </row>
    <row r="7" spans="1:28" s="11" customFormat="1" ht="18" customHeight="1" x14ac:dyDescent="0.35">
      <c r="B7" s="316"/>
      <c r="C7" s="319"/>
      <c r="D7" s="102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4" t="s">
        <v>20</v>
      </c>
      <c r="M7" s="321" t="s">
        <v>266</v>
      </c>
      <c r="N7" s="327" t="s">
        <v>25</v>
      </c>
      <c r="O7" s="329" t="s">
        <v>26</v>
      </c>
      <c r="P7" s="322" t="s">
        <v>266</v>
      </c>
      <c r="Q7" s="102" t="s">
        <v>72</v>
      </c>
      <c r="R7" s="104" t="s">
        <v>73</v>
      </c>
      <c r="S7" s="322" t="s">
        <v>266</v>
      </c>
      <c r="T7" s="322"/>
      <c r="U7" s="322"/>
      <c r="V7" s="322"/>
      <c r="W7" s="322"/>
    </row>
    <row r="8" spans="1:28" s="11" customFormat="1" ht="13.5" customHeight="1" x14ac:dyDescent="0.35">
      <c r="B8" s="316"/>
      <c r="C8" s="319"/>
      <c r="D8" s="102" t="s">
        <v>152</v>
      </c>
      <c r="E8" s="103" t="s">
        <v>197</v>
      </c>
      <c r="F8" s="103" t="s">
        <v>13</v>
      </c>
      <c r="G8" s="103" t="s">
        <v>13</v>
      </c>
      <c r="H8" s="103" t="s">
        <v>21</v>
      </c>
      <c r="I8" s="103" t="s">
        <v>21</v>
      </c>
      <c r="J8" s="103" t="s">
        <v>22</v>
      </c>
      <c r="K8" s="103" t="s">
        <v>23</v>
      </c>
      <c r="L8" s="104" t="s">
        <v>24</v>
      </c>
      <c r="M8" s="322"/>
      <c r="N8" s="327"/>
      <c r="O8" s="329"/>
      <c r="P8" s="322"/>
      <c r="Q8" s="331" t="s">
        <v>267</v>
      </c>
      <c r="R8" s="332"/>
      <c r="S8" s="322"/>
      <c r="T8" s="322"/>
      <c r="U8" s="322"/>
      <c r="V8" s="322"/>
      <c r="W8" s="322"/>
    </row>
    <row r="9" spans="1:28" s="11" customFormat="1" ht="18" customHeight="1" thickBot="1" x14ac:dyDescent="0.4">
      <c r="B9" s="317"/>
      <c r="C9" s="320"/>
      <c r="D9" s="105" t="s">
        <v>27</v>
      </c>
      <c r="E9" s="106"/>
      <c r="F9" s="106" t="s">
        <v>153</v>
      </c>
      <c r="G9" s="106" t="s">
        <v>23</v>
      </c>
      <c r="H9" s="106" t="s">
        <v>22</v>
      </c>
      <c r="I9" s="106" t="s">
        <v>22</v>
      </c>
      <c r="J9" s="106"/>
      <c r="K9" s="106"/>
      <c r="L9" s="107"/>
      <c r="M9" s="323"/>
      <c r="N9" s="328"/>
      <c r="O9" s="330"/>
      <c r="P9" s="323"/>
      <c r="Q9" s="328"/>
      <c r="R9" s="330"/>
      <c r="S9" s="323"/>
      <c r="T9" s="323"/>
      <c r="U9" s="323"/>
      <c r="V9" s="323"/>
      <c r="W9" s="323"/>
    </row>
    <row r="10" spans="1:28" s="12" customFormat="1" ht="18" customHeight="1" x14ac:dyDescent="0.3">
      <c r="B10" s="109" t="s">
        <v>28</v>
      </c>
      <c r="C10" s="145" t="s">
        <v>198</v>
      </c>
      <c r="D10" s="71">
        <f t="shared" ref="D10:V10" si="0">D11-D30</f>
        <v>472242.90338300075</v>
      </c>
      <c r="E10" s="69">
        <f t="shared" si="0"/>
        <v>-3799.6573222399893</v>
      </c>
      <c r="F10" s="69">
        <f t="shared" si="0"/>
        <v>4951.4101695477293</v>
      </c>
      <c r="G10" s="69">
        <f t="shared" si="0"/>
        <v>0</v>
      </c>
      <c r="H10" s="69">
        <f t="shared" si="0"/>
        <v>41379.022999999986</v>
      </c>
      <c r="I10" s="69">
        <f t="shared" si="0"/>
        <v>13030.810999999972</v>
      </c>
      <c r="J10" s="69">
        <f t="shared" si="0"/>
        <v>1258.9934398239411</v>
      </c>
      <c r="K10" s="69">
        <f t="shared" si="0"/>
        <v>14233.871768426034</v>
      </c>
      <c r="L10" s="112">
        <f t="shared" si="0"/>
        <v>1703222.8416589997</v>
      </c>
      <c r="M10" s="112">
        <f t="shared" ref="M10" si="1">M11-M30</f>
        <v>2246520.1970975548</v>
      </c>
      <c r="N10" s="71">
        <f t="shared" si="0"/>
        <v>139500.34745553479</v>
      </c>
      <c r="O10" s="112">
        <f t="shared" si="0"/>
        <v>-572477.47454999993</v>
      </c>
      <c r="P10" s="112">
        <f t="shared" si="0"/>
        <v>-432977.12709446508</v>
      </c>
      <c r="Q10" s="71">
        <f t="shared" si="0"/>
        <v>110597.65983199999</v>
      </c>
      <c r="R10" s="112">
        <f t="shared" si="0"/>
        <v>-7959737.7352437852</v>
      </c>
      <c r="S10" s="112">
        <f t="shared" ref="S10" si="2">S11-S30</f>
        <v>-7849140.0754117854</v>
      </c>
      <c r="T10" s="112">
        <f t="shared" ref="T10" si="3">T11-T30</f>
        <v>4267625.0563765233</v>
      </c>
      <c r="U10" s="117">
        <f t="shared" si="0"/>
        <v>-1767971.9490321688</v>
      </c>
      <c r="V10" s="112">
        <f t="shared" si="0"/>
        <v>719312.39959885855</v>
      </c>
      <c r="W10" s="117">
        <f>+U10+V10</f>
        <v>-1048659.5494333103</v>
      </c>
      <c r="X10" s="13"/>
      <c r="AB10" s="7"/>
    </row>
    <row r="11" spans="1:28" ht="18" customHeight="1" x14ac:dyDescent="0.3">
      <c r="B11" s="165" t="s">
        <v>29</v>
      </c>
      <c r="C11" s="166" t="s">
        <v>256</v>
      </c>
      <c r="D11" s="167">
        <f t="shared" ref="D11:V11" si="4">D12+D13+D18+D21+D24+D25+D26+D27</f>
        <v>8067931.8136470011</v>
      </c>
      <c r="E11" s="168">
        <f t="shared" si="4"/>
        <v>-106309.52299999999</v>
      </c>
      <c r="F11" s="168">
        <f t="shared" si="4"/>
        <v>59813.285907547724</v>
      </c>
      <c r="G11" s="168">
        <f t="shared" si="4"/>
        <v>0</v>
      </c>
      <c r="H11" s="168">
        <f t="shared" si="4"/>
        <v>350526.467</v>
      </c>
      <c r="I11" s="168">
        <f t="shared" si="4"/>
        <v>-93998.183999999994</v>
      </c>
      <c r="J11" s="168">
        <f t="shared" si="4"/>
        <v>6900.8824693414208</v>
      </c>
      <c r="K11" s="168">
        <f t="shared" si="4"/>
        <v>355850.23585353047</v>
      </c>
      <c r="L11" s="169">
        <f t="shared" si="4"/>
        <v>3891779.34644853</v>
      </c>
      <c r="M11" s="169">
        <f t="shared" ref="M11" si="5">M12+M13+M18+M21+M24+M25+M26+M27</f>
        <v>12532494.324325947</v>
      </c>
      <c r="N11" s="167">
        <f t="shared" si="4"/>
        <v>-10992.13136002142</v>
      </c>
      <c r="O11" s="169">
        <f t="shared" si="4"/>
        <v>1657163.1074525737</v>
      </c>
      <c r="P11" s="169">
        <f t="shared" si="4"/>
        <v>1646170.9760925525</v>
      </c>
      <c r="Q11" s="167">
        <f t="shared" si="4"/>
        <v>183998.342531</v>
      </c>
      <c r="R11" s="169">
        <f t="shared" si="4"/>
        <v>141991.76652110307</v>
      </c>
      <c r="S11" s="169">
        <f t="shared" ref="S11" si="6">S12+S13+S18+S21+S24+S25+S26+S27</f>
        <v>325990.10905210301</v>
      </c>
      <c r="T11" s="169">
        <f t="shared" ref="T11" si="7">T12+T13+T18+T21+T24+T25+T26+T27</f>
        <v>4322203.2273100289</v>
      </c>
      <c r="U11" s="169">
        <f t="shared" ref="U11" si="8">U12+U13+U18+U21+U24+U25+U26+U27</f>
        <v>18826858.636780631</v>
      </c>
      <c r="V11" s="169">
        <f t="shared" si="4"/>
        <v>-574457.76875300263</v>
      </c>
      <c r="W11" s="169">
        <f t="shared" ref="W11:W48" si="9">+U11+V11</f>
        <v>18252400.868027627</v>
      </c>
      <c r="X11" s="13"/>
    </row>
    <row r="12" spans="1:28" s="12" customFormat="1" ht="18" customHeight="1" outlineLevel="1" x14ac:dyDescent="0.3">
      <c r="A12" s="7"/>
      <c r="B12" s="109" t="s">
        <v>30</v>
      </c>
      <c r="C12" s="146" t="s">
        <v>202</v>
      </c>
      <c r="D12" s="7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72">
        <v>320224.82900000003</v>
      </c>
      <c r="M12" s="72">
        <f>SUM(D12:L12)</f>
        <v>320224.82900000003</v>
      </c>
      <c r="N12" s="75">
        <v>0</v>
      </c>
      <c r="O12" s="72">
        <v>0</v>
      </c>
      <c r="P12" s="72">
        <f>SUM(N12:O12)</f>
        <v>0</v>
      </c>
      <c r="Q12" s="75">
        <v>0</v>
      </c>
      <c r="R12" s="72">
        <v>0</v>
      </c>
      <c r="S12" s="72">
        <f>SUM(Q12:R12)</f>
        <v>0</v>
      </c>
      <c r="T12" s="72">
        <v>0</v>
      </c>
      <c r="U12" s="215">
        <f>+M12+P12+S12+T12</f>
        <v>320224.82900000003</v>
      </c>
      <c r="V12" s="72">
        <v>0</v>
      </c>
      <c r="W12" s="215">
        <f t="shared" si="9"/>
        <v>320224.82900000003</v>
      </c>
      <c r="X12" s="13"/>
    </row>
    <row r="13" spans="1:28" s="12" customFormat="1" ht="18" customHeight="1" outlineLevel="1" x14ac:dyDescent="0.3">
      <c r="A13" s="7"/>
      <c r="B13" s="109" t="s">
        <v>31</v>
      </c>
      <c r="C13" s="146" t="s">
        <v>203</v>
      </c>
      <c r="D13" s="76">
        <v>468478.1669070003</v>
      </c>
      <c r="E13" s="68">
        <v>-126026.68799999999</v>
      </c>
      <c r="F13" s="68">
        <v>-34408.258000000002</v>
      </c>
      <c r="G13" s="68">
        <v>0</v>
      </c>
      <c r="H13" s="68">
        <v>-76054.154999999999</v>
      </c>
      <c r="I13" s="68">
        <v>-68214.290999999997</v>
      </c>
      <c r="J13" s="68">
        <v>-1810.2455253636149</v>
      </c>
      <c r="K13" s="68">
        <v>8613.3077875536219</v>
      </c>
      <c r="L13" s="77">
        <v>-291474.79467200016</v>
      </c>
      <c r="M13" s="77">
        <f t="shared" ref="M13:M48" si="10">SUM(D13:L13)</f>
        <v>-120896.95750280994</v>
      </c>
      <c r="N13" s="76">
        <v>763651.17361082649</v>
      </c>
      <c r="O13" s="77">
        <v>-25455.664076000015</v>
      </c>
      <c r="P13" s="77">
        <f t="shared" ref="P13:P48" si="11">SUM(N13:O13)</f>
        <v>738195.5095348265</v>
      </c>
      <c r="Q13" s="76">
        <v>175727.61069900001</v>
      </c>
      <c r="R13" s="77">
        <v>-147492.01851106796</v>
      </c>
      <c r="S13" s="77">
        <f t="shared" ref="S13:S48" si="12">SUM(Q13:R13)</f>
        <v>28235.592187932052</v>
      </c>
      <c r="T13" s="77">
        <v>3156980.8115946008</v>
      </c>
      <c r="U13" s="233">
        <f t="shared" ref="U13:U29" si="13">+M13+P13+S13+T13</f>
        <v>3802514.9558145497</v>
      </c>
      <c r="V13" s="77">
        <v>-32493.077464358474</v>
      </c>
      <c r="W13" s="233">
        <f t="shared" si="9"/>
        <v>3770021.8783501913</v>
      </c>
      <c r="X13" s="13"/>
      <c r="Y13" s="14"/>
      <c r="AB13" s="7"/>
    </row>
    <row r="14" spans="1:28" s="12" customFormat="1" ht="17.25" customHeight="1" outlineLevel="1" x14ac:dyDescent="0.3">
      <c r="A14" s="7"/>
      <c r="B14" s="109" t="s">
        <v>33</v>
      </c>
      <c r="C14" s="147" t="s">
        <v>199</v>
      </c>
      <c r="D14" s="73">
        <v>93201.687495000035</v>
      </c>
      <c r="E14" s="66">
        <v>-8096.9979999999996</v>
      </c>
      <c r="F14" s="66">
        <v>0</v>
      </c>
      <c r="G14" s="65">
        <v>0</v>
      </c>
      <c r="H14" s="65">
        <v>0</v>
      </c>
      <c r="I14" s="65">
        <v>0.47499999999999998</v>
      </c>
      <c r="J14" s="65">
        <v>93.798388630002734</v>
      </c>
      <c r="K14" s="66">
        <v>-930.32073226999933</v>
      </c>
      <c r="L14" s="74">
        <v>-3871.2553280000016</v>
      </c>
      <c r="M14" s="74">
        <f t="shared" si="10"/>
        <v>80397.386823360037</v>
      </c>
      <c r="N14" s="73">
        <v>9502.2142777829995</v>
      </c>
      <c r="O14" s="74">
        <v>-1730.7915130000001</v>
      </c>
      <c r="P14" s="74">
        <f t="shared" si="11"/>
        <v>7771.4227647829994</v>
      </c>
      <c r="Q14" s="73">
        <v>0</v>
      </c>
      <c r="R14" s="74">
        <v>0</v>
      </c>
      <c r="S14" s="74">
        <f t="shared" si="12"/>
        <v>0</v>
      </c>
      <c r="T14" s="74">
        <v>1567894.049274958</v>
      </c>
      <c r="U14" s="234">
        <f t="shared" si="13"/>
        <v>1656062.8588631011</v>
      </c>
      <c r="V14" s="74">
        <v>0</v>
      </c>
      <c r="W14" s="234">
        <f t="shared" si="9"/>
        <v>1656062.8588631011</v>
      </c>
      <c r="X14" s="13"/>
      <c r="Y14" s="13"/>
      <c r="AB14" s="7"/>
    </row>
    <row r="15" spans="1:28" s="12" customFormat="1" ht="17.25" customHeight="1" outlineLevel="1" x14ac:dyDescent="0.3">
      <c r="A15" s="7"/>
      <c r="B15" s="109"/>
      <c r="C15" s="147" t="s">
        <v>74</v>
      </c>
      <c r="D15" s="73">
        <v>0</v>
      </c>
      <c r="E15" s="66"/>
      <c r="F15" s="66"/>
      <c r="G15" s="65"/>
      <c r="H15" s="65"/>
      <c r="I15" s="65"/>
      <c r="J15" s="65"/>
      <c r="K15" s="66"/>
      <c r="L15" s="74">
        <v>0</v>
      </c>
      <c r="M15" s="74">
        <f t="shared" si="10"/>
        <v>0</v>
      </c>
      <c r="N15" s="73"/>
      <c r="O15" s="74"/>
      <c r="P15" s="74">
        <f t="shared" si="11"/>
        <v>0</v>
      </c>
      <c r="Q15" s="73"/>
      <c r="R15" s="74"/>
      <c r="S15" s="74">
        <f t="shared" si="12"/>
        <v>0</v>
      </c>
      <c r="T15" s="74"/>
      <c r="U15" s="234">
        <f t="shared" si="13"/>
        <v>0</v>
      </c>
      <c r="V15" s="74"/>
      <c r="W15" s="234">
        <f t="shared" si="9"/>
        <v>0</v>
      </c>
      <c r="X15" s="13"/>
      <c r="Y15" s="13"/>
      <c r="AB15" s="7"/>
    </row>
    <row r="16" spans="1:28" s="12" customFormat="1" ht="18" customHeight="1" outlineLevel="1" x14ac:dyDescent="0.3">
      <c r="A16" s="7"/>
      <c r="B16" s="109" t="s">
        <v>34</v>
      </c>
      <c r="C16" s="147" t="s">
        <v>200</v>
      </c>
      <c r="D16" s="73">
        <v>310620.11386600026</v>
      </c>
      <c r="E16" s="66">
        <v>-109216.736</v>
      </c>
      <c r="F16" s="66">
        <v>-43856.569000000003</v>
      </c>
      <c r="G16" s="65">
        <v>0</v>
      </c>
      <c r="H16" s="65">
        <v>-87849.726999999999</v>
      </c>
      <c r="I16" s="65">
        <v>-46158.432999999997</v>
      </c>
      <c r="J16" s="65">
        <v>-1714.0465568996417</v>
      </c>
      <c r="K16" s="66">
        <v>34627.423338979643</v>
      </c>
      <c r="L16" s="74">
        <v>-286745.19454400014</v>
      </c>
      <c r="M16" s="74">
        <f t="shared" si="10"/>
        <v>-230293.16889591987</v>
      </c>
      <c r="N16" s="73">
        <v>784874.38199999987</v>
      </c>
      <c r="O16" s="74">
        <v>49489.926999999996</v>
      </c>
      <c r="P16" s="74">
        <f t="shared" si="11"/>
        <v>834364.30899999989</v>
      </c>
      <c r="Q16" s="73">
        <v>173842.65069900002</v>
      </c>
      <c r="R16" s="74">
        <v>-245336.90251106798</v>
      </c>
      <c r="S16" s="74">
        <f t="shared" si="12"/>
        <v>-71494.25181206796</v>
      </c>
      <c r="T16" s="74">
        <v>1447362.6150000002</v>
      </c>
      <c r="U16" s="234">
        <f t="shared" si="13"/>
        <v>1979939.5032920125</v>
      </c>
      <c r="V16" s="74">
        <v>-78380.247929292193</v>
      </c>
      <c r="W16" s="234">
        <f t="shared" si="9"/>
        <v>1901559.2553627202</v>
      </c>
      <c r="X16" s="13"/>
      <c r="Y16" s="13"/>
      <c r="AB16" s="7"/>
    </row>
    <row r="17" spans="1:28" s="12" customFormat="1" ht="18" customHeight="1" outlineLevel="1" x14ac:dyDescent="0.3">
      <c r="A17" s="7"/>
      <c r="B17" s="109" t="s">
        <v>36</v>
      </c>
      <c r="C17" s="147" t="s">
        <v>201</v>
      </c>
      <c r="D17" s="73">
        <v>64656.365546000008</v>
      </c>
      <c r="E17" s="66">
        <v>-8712.9540000000015</v>
      </c>
      <c r="F17" s="66">
        <v>9448.3109999999997</v>
      </c>
      <c r="G17" s="65">
        <v>0</v>
      </c>
      <c r="H17" s="65">
        <v>11795.572</v>
      </c>
      <c r="I17" s="65">
        <v>-22056.332999999999</v>
      </c>
      <c r="J17" s="65">
        <v>-189.99735709397612</v>
      </c>
      <c r="K17" s="66">
        <v>-25083.794819156024</v>
      </c>
      <c r="L17" s="74">
        <v>-858.34480000000008</v>
      </c>
      <c r="M17" s="74">
        <f t="shared" si="10"/>
        <v>28998.824569750006</v>
      </c>
      <c r="N17" s="73">
        <v>-30725.422666956263</v>
      </c>
      <c r="O17" s="74">
        <v>-73214.799563000008</v>
      </c>
      <c r="P17" s="74">
        <f t="shared" si="11"/>
        <v>-103940.22222995627</v>
      </c>
      <c r="Q17" s="73">
        <v>1884.96</v>
      </c>
      <c r="R17" s="74">
        <v>97844.884000000005</v>
      </c>
      <c r="S17" s="74">
        <f t="shared" si="12"/>
        <v>99729.844000000012</v>
      </c>
      <c r="T17" s="74">
        <v>141724.1473196428</v>
      </c>
      <c r="U17" s="234">
        <f t="shared" si="13"/>
        <v>166512.59365943656</v>
      </c>
      <c r="V17" s="74">
        <v>45887.170464933719</v>
      </c>
      <c r="W17" s="234">
        <f t="shared" si="9"/>
        <v>212399.7641243703</v>
      </c>
      <c r="X17" s="13"/>
      <c r="Y17" s="13"/>
      <c r="Z17" s="13"/>
    </row>
    <row r="18" spans="1:28" s="12" customFormat="1" ht="18" customHeight="1" outlineLevel="1" x14ac:dyDescent="0.3">
      <c r="A18" s="7"/>
      <c r="B18" s="109" t="s">
        <v>37</v>
      </c>
      <c r="C18" s="146" t="s">
        <v>247</v>
      </c>
      <c r="D18" s="75">
        <v>6147033.4249399994</v>
      </c>
      <c r="E18" s="65">
        <v>4795.5170000000007</v>
      </c>
      <c r="F18" s="65">
        <v>60078.7</v>
      </c>
      <c r="G18" s="65">
        <v>0</v>
      </c>
      <c r="H18" s="65">
        <v>390631.34399999998</v>
      </c>
      <c r="I18" s="65">
        <v>19957.337</v>
      </c>
      <c r="J18" s="65">
        <v>8441.5561666513531</v>
      </c>
      <c r="K18" s="65">
        <v>271363.70896161377</v>
      </c>
      <c r="L18" s="72">
        <v>-423092.14468999999</v>
      </c>
      <c r="M18" s="72">
        <f t="shared" si="10"/>
        <v>6479209.4433782641</v>
      </c>
      <c r="N18" s="75">
        <v>-119076.4905004452</v>
      </c>
      <c r="O18" s="72">
        <v>74405.517226000011</v>
      </c>
      <c r="P18" s="72">
        <f t="shared" si="11"/>
        <v>-44670.97327444519</v>
      </c>
      <c r="Q18" s="75">
        <v>0</v>
      </c>
      <c r="R18" s="72">
        <v>-4216.6596</v>
      </c>
      <c r="S18" s="72">
        <f t="shared" si="12"/>
        <v>-4216.6596</v>
      </c>
      <c r="T18" s="72">
        <v>1707192.1804260397</v>
      </c>
      <c r="U18" s="215">
        <f t="shared" si="13"/>
        <v>8137513.9909298588</v>
      </c>
      <c r="V18" s="72">
        <v>-234921.3160266458</v>
      </c>
      <c r="W18" s="215">
        <f t="shared" si="9"/>
        <v>7902592.674903213</v>
      </c>
      <c r="X18" s="13"/>
      <c r="AB18" s="7"/>
    </row>
    <row r="19" spans="1:28" ht="18" customHeight="1" outlineLevel="1" x14ac:dyDescent="0.3">
      <c r="B19" s="109" t="s">
        <v>39</v>
      </c>
      <c r="C19" s="147" t="s">
        <v>204</v>
      </c>
      <c r="D19" s="73">
        <v>1508789.6788990004</v>
      </c>
      <c r="E19" s="66">
        <v>4767.045000000001</v>
      </c>
      <c r="F19" s="66">
        <v>26606.969000000001</v>
      </c>
      <c r="G19" s="65">
        <v>0</v>
      </c>
      <c r="H19" s="65">
        <v>329156.66800000001</v>
      </c>
      <c r="I19" s="65">
        <v>4296.9159999999993</v>
      </c>
      <c r="J19" s="65">
        <v>4795.3163537652172</v>
      </c>
      <c r="K19" s="66">
        <v>119687.83055973076</v>
      </c>
      <c r="L19" s="74">
        <v>-68839.649999999994</v>
      </c>
      <c r="M19" s="74">
        <f t="shared" si="10"/>
        <v>1929260.7738124966</v>
      </c>
      <c r="N19" s="73">
        <v>-30017.040687445202</v>
      </c>
      <c r="O19" s="74">
        <v>12399.507</v>
      </c>
      <c r="P19" s="74">
        <f t="shared" si="11"/>
        <v>-17617.533687445204</v>
      </c>
      <c r="Q19" s="73">
        <v>0</v>
      </c>
      <c r="R19" s="74">
        <v>-4216.6596</v>
      </c>
      <c r="S19" s="74">
        <f t="shared" si="12"/>
        <v>-4216.6596</v>
      </c>
      <c r="T19" s="74">
        <v>1038010.8621001308</v>
      </c>
      <c r="U19" s="234">
        <f t="shared" si="13"/>
        <v>2945437.4426251822</v>
      </c>
      <c r="V19" s="74">
        <v>0</v>
      </c>
      <c r="W19" s="234">
        <f t="shared" si="9"/>
        <v>2945437.4426251822</v>
      </c>
      <c r="X19" s="13"/>
    </row>
    <row r="20" spans="1:28" ht="18" customHeight="1" outlineLevel="1" x14ac:dyDescent="0.3">
      <c r="B20" s="109" t="s">
        <v>40</v>
      </c>
      <c r="C20" s="147" t="s">
        <v>205</v>
      </c>
      <c r="D20" s="73">
        <v>4638243.746040999</v>
      </c>
      <c r="E20" s="66">
        <v>28.472000000000001</v>
      </c>
      <c r="F20" s="66">
        <v>33471.731</v>
      </c>
      <c r="G20" s="65">
        <v>0</v>
      </c>
      <c r="H20" s="65">
        <v>61474.675999999999</v>
      </c>
      <c r="I20" s="65">
        <v>15660.420999999998</v>
      </c>
      <c r="J20" s="65">
        <v>3646.2398128861355</v>
      </c>
      <c r="K20" s="66">
        <v>151675.878401883</v>
      </c>
      <c r="L20" s="74">
        <v>-354252.49469000002</v>
      </c>
      <c r="M20" s="74">
        <f t="shared" si="10"/>
        <v>4549948.669565768</v>
      </c>
      <c r="N20" s="73">
        <v>-89059.449812999999</v>
      </c>
      <c r="O20" s="74">
        <v>62006.010226000006</v>
      </c>
      <c r="P20" s="74">
        <f t="shared" si="11"/>
        <v>-27053.439586999993</v>
      </c>
      <c r="Q20" s="73">
        <v>0</v>
      </c>
      <c r="R20" s="74">
        <v>0</v>
      </c>
      <c r="S20" s="74">
        <f t="shared" si="12"/>
        <v>0</v>
      </c>
      <c r="T20" s="74">
        <v>669181.31832590909</v>
      </c>
      <c r="U20" s="234">
        <f t="shared" si="13"/>
        <v>5192076.548304677</v>
      </c>
      <c r="V20" s="74">
        <v>-234921.3160266458</v>
      </c>
      <c r="W20" s="234">
        <f t="shared" si="9"/>
        <v>4957155.2322780313</v>
      </c>
      <c r="X20" s="13"/>
    </row>
    <row r="21" spans="1:28" ht="18" customHeight="1" outlineLevel="1" x14ac:dyDescent="0.3">
      <c r="B21" s="109" t="s">
        <v>41</v>
      </c>
      <c r="C21" s="146" t="s">
        <v>206</v>
      </c>
      <c r="D21" s="75">
        <v>1158759.9995850001</v>
      </c>
      <c r="E21" s="65">
        <v>919.06099999999992</v>
      </c>
      <c r="F21" s="65">
        <v>36646.196000000004</v>
      </c>
      <c r="G21" s="65">
        <v>0</v>
      </c>
      <c r="H21" s="65">
        <v>0</v>
      </c>
      <c r="I21" s="65">
        <v>-351.95400000000001</v>
      </c>
      <c r="J21" s="65">
        <v>0</v>
      </c>
      <c r="K21" s="65">
        <v>14477.463898399999</v>
      </c>
      <c r="L21" s="72">
        <v>4097925.2746990002</v>
      </c>
      <c r="M21" s="72">
        <f t="shared" si="10"/>
        <v>5308376.0411824007</v>
      </c>
      <c r="N21" s="75">
        <v>24343.815686748399</v>
      </c>
      <c r="O21" s="72">
        <v>5255.4048849999999</v>
      </c>
      <c r="P21" s="72">
        <f t="shared" si="11"/>
        <v>29599.220571748399</v>
      </c>
      <c r="Q21" s="75">
        <v>-837.35316799999998</v>
      </c>
      <c r="R21" s="72">
        <v>290450.35100000002</v>
      </c>
      <c r="S21" s="72">
        <f t="shared" si="12"/>
        <v>289612.99783200002</v>
      </c>
      <c r="T21" s="72">
        <v>407.5284854052</v>
      </c>
      <c r="U21" s="215">
        <f t="shared" si="13"/>
        <v>5627995.7880715542</v>
      </c>
      <c r="V21" s="72">
        <v>-730474.1460498909</v>
      </c>
      <c r="W21" s="215">
        <f t="shared" si="9"/>
        <v>4897521.6420216635</v>
      </c>
      <c r="X21" s="13"/>
    </row>
    <row r="22" spans="1:28" s="12" customFormat="1" ht="18" customHeight="1" outlineLevel="1" x14ac:dyDescent="0.3">
      <c r="A22" s="7"/>
      <c r="B22" s="109" t="s">
        <v>46</v>
      </c>
      <c r="C22" s="147" t="s">
        <v>204</v>
      </c>
      <c r="D22" s="73">
        <v>370485.38533900003</v>
      </c>
      <c r="E22" s="66">
        <v>-44.470000000000006</v>
      </c>
      <c r="F22" s="66">
        <v>21925.048999999999</v>
      </c>
      <c r="G22" s="65">
        <v>0</v>
      </c>
      <c r="H22" s="65">
        <v>0</v>
      </c>
      <c r="I22" s="65">
        <v>-351.95400000000001</v>
      </c>
      <c r="J22" s="65">
        <v>0</v>
      </c>
      <c r="K22" s="66">
        <v>687.88789839999981</v>
      </c>
      <c r="L22" s="74">
        <v>3873915.540699</v>
      </c>
      <c r="M22" s="74">
        <f t="shared" si="10"/>
        <v>4266617.4389364002</v>
      </c>
      <c r="N22" s="73">
        <v>-185.06479051540006</v>
      </c>
      <c r="O22" s="74">
        <v>1347.2937530000004</v>
      </c>
      <c r="P22" s="74">
        <f t="shared" si="11"/>
        <v>1162.2289624846003</v>
      </c>
      <c r="Q22" s="73">
        <v>0</v>
      </c>
      <c r="R22" s="74">
        <v>36380.36</v>
      </c>
      <c r="S22" s="74">
        <f t="shared" si="12"/>
        <v>36380.36</v>
      </c>
      <c r="T22" s="74">
        <v>305.97390239999999</v>
      </c>
      <c r="U22" s="234">
        <f t="shared" si="13"/>
        <v>4304466.001801285</v>
      </c>
      <c r="V22" s="74">
        <v>0</v>
      </c>
      <c r="W22" s="234">
        <f t="shared" si="9"/>
        <v>4304466.001801285</v>
      </c>
      <c r="X22" s="13"/>
      <c r="AB22" s="7"/>
    </row>
    <row r="23" spans="1:28" ht="18" customHeight="1" outlineLevel="1" x14ac:dyDescent="0.3">
      <c r="B23" s="109" t="s">
        <v>47</v>
      </c>
      <c r="C23" s="147" t="s">
        <v>205</v>
      </c>
      <c r="D23" s="73">
        <v>788274.61424600007</v>
      </c>
      <c r="E23" s="66">
        <v>963.53099999999995</v>
      </c>
      <c r="F23" s="66">
        <v>14721.147000000003</v>
      </c>
      <c r="G23" s="65">
        <v>0</v>
      </c>
      <c r="H23" s="65">
        <v>0</v>
      </c>
      <c r="I23" s="65">
        <v>0</v>
      </c>
      <c r="J23" s="65">
        <v>0</v>
      </c>
      <c r="K23" s="66">
        <v>13789.575999999999</v>
      </c>
      <c r="L23" s="74">
        <v>224009.734</v>
      </c>
      <c r="M23" s="74">
        <f t="shared" si="10"/>
        <v>1041758.602246</v>
      </c>
      <c r="N23" s="73">
        <v>24528.8804772638</v>
      </c>
      <c r="O23" s="74">
        <v>3908.111132</v>
      </c>
      <c r="P23" s="74">
        <f t="shared" si="11"/>
        <v>28436.991609263801</v>
      </c>
      <c r="Q23" s="73">
        <v>-837.35316799999998</v>
      </c>
      <c r="R23" s="74">
        <v>254069.99100000001</v>
      </c>
      <c r="S23" s="74">
        <f t="shared" si="12"/>
        <v>253232.63783200001</v>
      </c>
      <c r="T23" s="74">
        <v>101.5545830052</v>
      </c>
      <c r="U23" s="234">
        <f t="shared" si="13"/>
        <v>1323529.7862702687</v>
      </c>
      <c r="V23" s="74">
        <v>-730474.1460498909</v>
      </c>
      <c r="W23" s="234">
        <f t="shared" si="9"/>
        <v>593055.64022037783</v>
      </c>
      <c r="X23" s="13"/>
    </row>
    <row r="24" spans="1:28" ht="18" customHeight="1" outlineLevel="1" x14ac:dyDescent="0.3">
      <c r="B24" s="109" t="s">
        <v>48</v>
      </c>
      <c r="C24" s="146" t="s">
        <v>248</v>
      </c>
      <c r="D24" s="75">
        <v>75576.590920000046</v>
      </c>
      <c r="E24" s="65">
        <v>10827.8</v>
      </c>
      <c r="F24" s="65">
        <v>-3776.2000924522704</v>
      </c>
      <c r="G24" s="65">
        <v>0</v>
      </c>
      <c r="H24" s="65">
        <v>-1555</v>
      </c>
      <c r="I24" s="65">
        <v>-54425.603000000003</v>
      </c>
      <c r="J24" s="65">
        <v>-52.105129966317122</v>
      </c>
      <c r="K24" s="65">
        <v>-77472.236578440003</v>
      </c>
      <c r="L24" s="72">
        <v>-14479.966829999999</v>
      </c>
      <c r="M24" s="72">
        <f t="shared" si="10"/>
        <v>-65356.720710858543</v>
      </c>
      <c r="N24" s="75">
        <v>366141.96010198822</v>
      </c>
      <c r="O24" s="72">
        <v>182523.20845599999</v>
      </c>
      <c r="P24" s="72">
        <f t="shared" si="11"/>
        <v>548665.16855798825</v>
      </c>
      <c r="Q24" s="75">
        <v>9108.0849999999991</v>
      </c>
      <c r="R24" s="72">
        <v>18116.660362638002</v>
      </c>
      <c r="S24" s="72">
        <f t="shared" si="12"/>
        <v>27224.745362638001</v>
      </c>
      <c r="T24" s="72">
        <v>196133.75781517901</v>
      </c>
      <c r="U24" s="215">
        <f t="shared" si="13"/>
        <v>706666.95102494676</v>
      </c>
      <c r="V24" s="72">
        <v>383992.6080639764</v>
      </c>
      <c r="W24" s="215">
        <f t="shared" si="9"/>
        <v>1090659.559088923</v>
      </c>
      <c r="X24" s="13"/>
    </row>
    <row r="25" spans="1:28" ht="18" customHeight="1" outlineLevel="1" x14ac:dyDescent="0.3">
      <c r="B25" s="109" t="s">
        <v>49</v>
      </c>
      <c r="C25" s="146" t="s">
        <v>252</v>
      </c>
      <c r="D25" s="75">
        <v>-141830.24300000002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72">
        <v>-55471.815652299993</v>
      </c>
      <c r="M25" s="72">
        <f t="shared" si="10"/>
        <v>-197302.05865230001</v>
      </c>
      <c r="N25" s="75">
        <v>0</v>
      </c>
      <c r="O25" s="72">
        <v>0</v>
      </c>
      <c r="P25" s="72">
        <f t="shared" si="11"/>
        <v>0</v>
      </c>
      <c r="Q25" s="75">
        <v>0</v>
      </c>
      <c r="R25" s="72">
        <v>0</v>
      </c>
      <c r="S25" s="72">
        <f t="shared" si="12"/>
        <v>0</v>
      </c>
      <c r="T25" s="72">
        <v>0</v>
      </c>
      <c r="U25" s="215">
        <f t="shared" si="13"/>
        <v>-197302.05865230001</v>
      </c>
      <c r="V25" s="72">
        <v>-248.03875926991199</v>
      </c>
      <c r="W25" s="215">
        <f t="shared" si="9"/>
        <v>-197550.09741156994</v>
      </c>
      <c r="X25" s="13"/>
    </row>
    <row r="26" spans="1:28" s="12" customFormat="1" ht="18" customHeight="1" outlineLevel="1" x14ac:dyDescent="0.3">
      <c r="A26" s="7"/>
      <c r="B26" s="109" t="s">
        <v>50</v>
      </c>
      <c r="C26" s="146" t="s">
        <v>253</v>
      </c>
      <c r="D26" s="75">
        <v>-29.429000000000002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-911.04189000000042</v>
      </c>
      <c r="L26" s="72">
        <v>-3.4</v>
      </c>
      <c r="M26" s="72">
        <f t="shared" si="10"/>
        <v>-943.87089000000037</v>
      </c>
      <c r="N26" s="75">
        <v>26683.280749222926</v>
      </c>
      <c r="O26" s="72">
        <v>113.64056599999999</v>
      </c>
      <c r="P26" s="72">
        <f t="shared" si="11"/>
        <v>26796.921315222924</v>
      </c>
      <c r="Q26" s="75">
        <v>0</v>
      </c>
      <c r="R26" s="72">
        <v>0</v>
      </c>
      <c r="S26" s="72">
        <f t="shared" si="12"/>
        <v>0</v>
      </c>
      <c r="T26" s="72">
        <v>194355.75158302998</v>
      </c>
      <c r="U26" s="215">
        <f t="shared" si="13"/>
        <v>220208.80200825291</v>
      </c>
      <c r="V26" s="72">
        <v>0</v>
      </c>
      <c r="W26" s="215">
        <f t="shared" si="9"/>
        <v>220208.80200825291</v>
      </c>
      <c r="X26" s="13"/>
      <c r="AB26" s="7"/>
    </row>
    <row r="27" spans="1:28" s="12" customFormat="1" ht="18" customHeight="1" outlineLevel="1" x14ac:dyDescent="0.3">
      <c r="A27" s="7"/>
      <c r="B27" s="109" t="s">
        <v>51</v>
      </c>
      <c r="C27" s="146" t="s">
        <v>249</v>
      </c>
      <c r="D27" s="75">
        <v>359943.30329500005</v>
      </c>
      <c r="E27" s="65">
        <v>3174.7870000000003</v>
      </c>
      <c r="F27" s="65">
        <v>1272.848</v>
      </c>
      <c r="G27" s="65">
        <v>0</v>
      </c>
      <c r="H27" s="65">
        <v>37504.277999999998</v>
      </c>
      <c r="I27" s="65">
        <v>9036.3269999999993</v>
      </c>
      <c r="J27" s="65">
        <v>321.67695801999929</v>
      </c>
      <c r="K27" s="65">
        <v>139779.03367440304</v>
      </c>
      <c r="L27" s="72">
        <v>258151.36459383002</v>
      </c>
      <c r="M27" s="72">
        <f t="shared" si="10"/>
        <v>809183.61852125311</v>
      </c>
      <c r="N27" s="75">
        <v>-1072735.8710083622</v>
      </c>
      <c r="O27" s="72">
        <v>1420321.0003955737</v>
      </c>
      <c r="P27" s="72">
        <f t="shared" si="11"/>
        <v>347585.12938721152</v>
      </c>
      <c r="Q27" s="75">
        <v>0</v>
      </c>
      <c r="R27" s="72">
        <v>-14866.566730467001</v>
      </c>
      <c r="S27" s="72">
        <f t="shared" si="12"/>
        <v>-14866.566730467001</v>
      </c>
      <c r="T27" s="72">
        <v>-932866.8025942269</v>
      </c>
      <c r="U27" s="215">
        <f t="shared" si="13"/>
        <v>209035.37858377083</v>
      </c>
      <c r="V27" s="72">
        <v>39686.201483185927</v>
      </c>
      <c r="W27" s="215">
        <f t="shared" si="9"/>
        <v>248721.58006695675</v>
      </c>
      <c r="X27" s="13"/>
    </row>
    <row r="28" spans="1:28" ht="18" customHeight="1" outlineLevel="1" x14ac:dyDescent="0.3">
      <c r="B28" s="109" t="s">
        <v>52</v>
      </c>
      <c r="C28" s="147" t="s">
        <v>208</v>
      </c>
      <c r="D28" s="73">
        <v>-2.3290000000000002</v>
      </c>
      <c r="E28" s="66">
        <v>0</v>
      </c>
      <c r="F28" s="66">
        <v>0</v>
      </c>
      <c r="G28" s="65">
        <v>0</v>
      </c>
      <c r="H28" s="65">
        <v>0</v>
      </c>
      <c r="I28" s="65">
        <v>0</v>
      </c>
      <c r="J28" s="65">
        <v>0</v>
      </c>
      <c r="K28" s="66">
        <v>0</v>
      </c>
      <c r="L28" s="74">
        <v>0</v>
      </c>
      <c r="M28" s="74">
        <f t="shared" si="10"/>
        <v>-2.3290000000000002</v>
      </c>
      <c r="N28" s="73">
        <v>344570.78705217718</v>
      </c>
      <c r="O28" s="74">
        <v>740069.595814</v>
      </c>
      <c r="P28" s="74">
        <f t="shared" si="11"/>
        <v>1084640.3828661772</v>
      </c>
      <c r="Q28" s="73">
        <v>0</v>
      </c>
      <c r="R28" s="74">
        <v>0</v>
      </c>
      <c r="S28" s="74">
        <f t="shared" si="12"/>
        <v>0</v>
      </c>
      <c r="T28" s="74">
        <v>-928160.85108151205</v>
      </c>
      <c r="U28" s="234">
        <f t="shared" si="13"/>
        <v>156477.20278466528</v>
      </c>
      <c r="V28" s="74">
        <v>198431.00741592961</v>
      </c>
      <c r="W28" s="234">
        <f t="shared" si="9"/>
        <v>354908.21020059485</v>
      </c>
      <c r="X28" s="13"/>
    </row>
    <row r="29" spans="1:28" ht="18" customHeight="1" outlineLevel="1" x14ac:dyDescent="0.3">
      <c r="B29" s="109" t="s">
        <v>53</v>
      </c>
      <c r="C29" s="147" t="s">
        <v>207</v>
      </c>
      <c r="D29" s="73">
        <v>359945.63229500008</v>
      </c>
      <c r="E29" s="66">
        <v>3174.7870000000003</v>
      </c>
      <c r="F29" s="66">
        <v>1272.848</v>
      </c>
      <c r="G29" s="65">
        <v>0</v>
      </c>
      <c r="H29" s="65">
        <v>37504.277999999998</v>
      </c>
      <c r="I29" s="65">
        <v>9036.3269999999993</v>
      </c>
      <c r="J29" s="65">
        <v>321.67695801999929</v>
      </c>
      <c r="K29" s="66">
        <v>139779.03367440304</v>
      </c>
      <c r="L29" s="74">
        <v>258151.36459383002</v>
      </c>
      <c r="M29" s="74">
        <f t="shared" si="10"/>
        <v>809185.94752125302</v>
      </c>
      <c r="N29" s="73">
        <v>-1417306.6580605393</v>
      </c>
      <c r="O29" s="74">
        <v>680251.40458157356</v>
      </c>
      <c r="P29" s="74">
        <f t="shared" si="11"/>
        <v>-737055.25347896572</v>
      </c>
      <c r="Q29" s="73">
        <v>0</v>
      </c>
      <c r="R29" s="74">
        <v>-14866.566730467001</v>
      </c>
      <c r="S29" s="74">
        <f t="shared" si="12"/>
        <v>-14866.566730467001</v>
      </c>
      <c r="T29" s="74">
        <v>-4705.9515127147988</v>
      </c>
      <c r="U29" s="234">
        <f t="shared" si="13"/>
        <v>52558.175799105506</v>
      </c>
      <c r="V29" s="74">
        <v>-158744.80593274368</v>
      </c>
      <c r="W29" s="234">
        <f t="shared" si="9"/>
        <v>-106186.63013363817</v>
      </c>
      <c r="X29" s="13"/>
    </row>
    <row r="30" spans="1:28" ht="18" customHeight="1" x14ac:dyDescent="0.3">
      <c r="B30" s="165" t="s">
        <v>54</v>
      </c>
      <c r="C30" s="166" t="s">
        <v>209</v>
      </c>
      <c r="D30" s="167">
        <f>+D31+D32+D37+D40+D43+D44+D45+D46</f>
        <v>7595688.9102640003</v>
      </c>
      <c r="E30" s="168">
        <f t="shared" ref="E30:V30" si="14">+E31+E32+E37+E40+E43+E44+E45+E46</f>
        <v>-102509.86567776</v>
      </c>
      <c r="F30" s="168">
        <f t="shared" si="14"/>
        <v>54861.875737999995</v>
      </c>
      <c r="G30" s="168">
        <f t="shared" si="14"/>
        <v>0</v>
      </c>
      <c r="H30" s="168">
        <f t="shared" si="14"/>
        <v>309147.44400000002</v>
      </c>
      <c r="I30" s="168">
        <f t="shared" si="14"/>
        <v>-107028.99499999997</v>
      </c>
      <c r="J30" s="168">
        <f t="shared" si="14"/>
        <v>5641.8890295174797</v>
      </c>
      <c r="K30" s="168">
        <f t="shared" si="14"/>
        <v>341616.36408510443</v>
      </c>
      <c r="L30" s="169">
        <f t="shared" si="14"/>
        <v>2188556.5047895303</v>
      </c>
      <c r="M30" s="169">
        <f t="shared" si="14"/>
        <v>10285974.127228392</v>
      </c>
      <c r="N30" s="167">
        <f t="shared" si="14"/>
        <v>-150492.47881555621</v>
      </c>
      <c r="O30" s="169">
        <f t="shared" si="14"/>
        <v>2229640.5820025736</v>
      </c>
      <c r="P30" s="169">
        <f t="shared" si="14"/>
        <v>2079148.1031870176</v>
      </c>
      <c r="Q30" s="167">
        <f t="shared" si="14"/>
        <v>73400.682699000012</v>
      </c>
      <c r="R30" s="169">
        <f t="shared" si="14"/>
        <v>8101729.5017648879</v>
      </c>
      <c r="S30" s="169">
        <f t="shared" ref="S30" si="15">+S31+S32+S37+S40+S43+S44+S45+S46</f>
        <v>8175130.1844638884</v>
      </c>
      <c r="T30" s="169">
        <f t="shared" ref="T30" si="16">+T31+T32+T37+T40+T43+T44+T45+T46</f>
        <v>54578.17093350584</v>
      </c>
      <c r="U30" s="169">
        <f t="shared" ref="U30" si="17">+U31+U32+U37+U40+U43+U44+U45+U46</f>
        <v>20594830.5858128</v>
      </c>
      <c r="V30" s="169">
        <f t="shared" si="14"/>
        <v>-1293770.1683518612</v>
      </c>
      <c r="W30" s="169">
        <f t="shared" si="9"/>
        <v>19301060.417460937</v>
      </c>
      <c r="X30" s="13"/>
    </row>
    <row r="31" spans="1:28" ht="18" customHeight="1" outlineLevel="1" x14ac:dyDescent="0.3">
      <c r="B31" s="109" t="s">
        <v>55</v>
      </c>
      <c r="C31" s="146" t="s">
        <v>202</v>
      </c>
      <c r="D31" s="7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72">
        <v>0</v>
      </c>
      <c r="M31" s="72">
        <f t="shared" si="10"/>
        <v>0</v>
      </c>
      <c r="N31" s="75">
        <v>0</v>
      </c>
      <c r="O31" s="72">
        <v>0</v>
      </c>
      <c r="P31" s="72">
        <f t="shared" si="11"/>
        <v>0</v>
      </c>
      <c r="Q31" s="75">
        <v>0</v>
      </c>
      <c r="R31" s="72">
        <v>0</v>
      </c>
      <c r="S31" s="72">
        <f t="shared" si="12"/>
        <v>0</v>
      </c>
      <c r="T31" s="72">
        <v>0</v>
      </c>
      <c r="U31" s="215">
        <f>+M31+P31+S31+T31</f>
        <v>0</v>
      </c>
      <c r="V31" s="72">
        <v>-47375.403020553189</v>
      </c>
      <c r="W31" s="215">
        <f t="shared" si="9"/>
        <v>-47375.403020553189</v>
      </c>
      <c r="X31" s="13"/>
    </row>
    <row r="32" spans="1:28" ht="18" customHeight="1" outlineLevel="1" x14ac:dyDescent="0.3">
      <c r="B32" s="109" t="s">
        <v>56</v>
      </c>
      <c r="C32" s="146" t="s">
        <v>203</v>
      </c>
      <c r="D32" s="76">
        <v>2673296.3194130003</v>
      </c>
      <c r="E32" s="68">
        <v>-236.62700000000001</v>
      </c>
      <c r="F32" s="68">
        <v>-494.68700000000001</v>
      </c>
      <c r="G32" s="68">
        <v>0</v>
      </c>
      <c r="H32" s="68">
        <v>0</v>
      </c>
      <c r="I32" s="68">
        <v>0</v>
      </c>
      <c r="J32" s="68">
        <v>0</v>
      </c>
      <c r="K32" s="68">
        <v>82.945750999999959</v>
      </c>
      <c r="L32" s="77">
        <v>2216864.9256990002</v>
      </c>
      <c r="M32" s="77">
        <f t="shared" si="10"/>
        <v>4889512.8768630009</v>
      </c>
      <c r="N32" s="76">
        <v>14998.557058802799</v>
      </c>
      <c r="O32" s="77">
        <v>145933.20624</v>
      </c>
      <c r="P32" s="77">
        <f t="shared" si="11"/>
        <v>160931.76329880281</v>
      </c>
      <c r="Q32" s="76">
        <v>0</v>
      </c>
      <c r="R32" s="77">
        <v>-256685.07278197989</v>
      </c>
      <c r="S32" s="77">
        <f t="shared" si="12"/>
        <v>-256685.07278197989</v>
      </c>
      <c r="T32" s="77">
        <v>0</v>
      </c>
      <c r="U32" s="233">
        <f t="shared" ref="U32:U48" si="18">+M32+P32+S32+T32</f>
        <v>4793759.5673798239</v>
      </c>
      <c r="V32" s="77">
        <v>-1416797.3929497374</v>
      </c>
      <c r="W32" s="233">
        <f t="shared" si="9"/>
        <v>3376962.1744300863</v>
      </c>
      <c r="X32" s="13"/>
    </row>
    <row r="33" spans="1:24" ht="18" customHeight="1" outlineLevel="1" x14ac:dyDescent="0.3">
      <c r="B33" s="109" t="s">
        <v>57</v>
      </c>
      <c r="C33" s="147" t="s">
        <v>199</v>
      </c>
      <c r="D33" s="73">
        <v>0</v>
      </c>
      <c r="E33" s="66">
        <v>0</v>
      </c>
      <c r="F33" s="66">
        <v>0</v>
      </c>
      <c r="G33" s="65">
        <v>0</v>
      </c>
      <c r="H33" s="65">
        <v>0</v>
      </c>
      <c r="I33" s="65">
        <v>0</v>
      </c>
      <c r="J33" s="65">
        <v>0</v>
      </c>
      <c r="K33" s="66">
        <v>0</v>
      </c>
      <c r="L33" s="74">
        <v>1671698</v>
      </c>
      <c r="M33" s="74">
        <f t="shared" si="10"/>
        <v>1671698</v>
      </c>
      <c r="N33" s="73">
        <v>0</v>
      </c>
      <c r="O33" s="74">
        <v>0</v>
      </c>
      <c r="P33" s="74">
        <f t="shared" si="11"/>
        <v>0</v>
      </c>
      <c r="Q33" s="73">
        <v>0</v>
      </c>
      <c r="R33" s="74">
        <v>0</v>
      </c>
      <c r="S33" s="74">
        <f t="shared" si="12"/>
        <v>0</v>
      </c>
      <c r="T33" s="74">
        <v>0</v>
      </c>
      <c r="U33" s="234">
        <f t="shared" si="18"/>
        <v>1671698</v>
      </c>
      <c r="V33" s="74">
        <v>25138.329973104926</v>
      </c>
      <c r="W33" s="234">
        <f t="shared" si="9"/>
        <v>1696836.3299731049</v>
      </c>
      <c r="X33" s="13"/>
    </row>
    <row r="34" spans="1:24" ht="18" customHeight="1" outlineLevel="1" x14ac:dyDescent="0.3">
      <c r="B34" s="109"/>
      <c r="C34" s="147" t="s">
        <v>74</v>
      </c>
      <c r="D34" s="73">
        <v>0</v>
      </c>
      <c r="E34" s="66"/>
      <c r="F34" s="66"/>
      <c r="G34" s="65"/>
      <c r="H34" s="65"/>
      <c r="I34" s="65"/>
      <c r="J34" s="65"/>
      <c r="K34" s="66"/>
      <c r="L34" s="74">
        <v>0</v>
      </c>
      <c r="M34" s="74">
        <f t="shared" si="10"/>
        <v>0</v>
      </c>
      <c r="N34" s="73"/>
      <c r="O34" s="74"/>
      <c r="P34" s="74">
        <f t="shared" si="11"/>
        <v>0</v>
      </c>
      <c r="Q34" s="73"/>
      <c r="R34" s="74"/>
      <c r="S34" s="74">
        <f t="shared" si="12"/>
        <v>0</v>
      </c>
      <c r="T34" s="74"/>
      <c r="U34" s="234">
        <f t="shared" si="18"/>
        <v>0</v>
      </c>
      <c r="V34" s="74"/>
      <c r="W34" s="234">
        <f t="shared" si="9"/>
        <v>0</v>
      </c>
      <c r="X34" s="13"/>
    </row>
    <row r="35" spans="1:24" ht="18" customHeight="1" outlineLevel="1" x14ac:dyDescent="0.3">
      <c r="B35" s="109" t="s">
        <v>58</v>
      </c>
      <c r="C35" s="147" t="s">
        <v>200</v>
      </c>
      <c r="D35" s="73">
        <v>2524608.1734130001</v>
      </c>
      <c r="E35" s="66">
        <v>0</v>
      </c>
      <c r="F35" s="66">
        <v>0</v>
      </c>
      <c r="G35" s="65">
        <v>0</v>
      </c>
      <c r="H35" s="65">
        <v>0</v>
      </c>
      <c r="I35" s="65">
        <v>0</v>
      </c>
      <c r="J35" s="65">
        <v>0</v>
      </c>
      <c r="K35" s="66">
        <v>0</v>
      </c>
      <c r="L35" s="74">
        <v>304421.48058675992</v>
      </c>
      <c r="M35" s="74">
        <f t="shared" si="10"/>
        <v>2829029.6539997598</v>
      </c>
      <c r="N35" s="73">
        <v>0</v>
      </c>
      <c r="O35" s="74">
        <v>0</v>
      </c>
      <c r="P35" s="74">
        <f t="shared" si="11"/>
        <v>0</v>
      </c>
      <c r="Q35" s="73">
        <v>0</v>
      </c>
      <c r="R35" s="74">
        <v>-78380.272781979904</v>
      </c>
      <c r="S35" s="74">
        <f t="shared" si="12"/>
        <v>-78380.272781979904</v>
      </c>
      <c r="T35" s="74">
        <v>0</v>
      </c>
      <c r="U35" s="234">
        <f t="shared" si="18"/>
        <v>2750649.3812177801</v>
      </c>
      <c r="V35" s="74">
        <v>-1441935.7229228423</v>
      </c>
      <c r="W35" s="234">
        <f t="shared" si="9"/>
        <v>1308713.6582949378</v>
      </c>
      <c r="X35" s="13"/>
    </row>
    <row r="36" spans="1:24" ht="18" customHeight="1" outlineLevel="1" x14ac:dyDescent="0.3">
      <c r="B36" s="109" t="s">
        <v>59</v>
      </c>
      <c r="C36" s="147" t="s">
        <v>201</v>
      </c>
      <c r="D36" s="73">
        <v>148688.14600000001</v>
      </c>
      <c r="E36" s="66">
        <v>-236.62700000000001</v>
      </c>
      <c r="F36" s="66">
        <v>-494.68700000000001</v>
      </c>
      <c r="G36" s="65">
        <v>0</v>
      </c>
      <c r="H36" s="65">
        <v>0</v>
      </c>
      <c r="I36" s="65">
        <v>0</v>
      </c>
      <c r="J36" s="65">
        <v>0</v>
      </c>
      <c r="K36" s="66">
        <v>82.945750999999959</v>
      </c>
      <c r="L36" s="74">
        <v>240745.44511224004</v>
      </c>
      <c r="M36" s="74">
        <f t="shared" si="10"/>
        <v>388785.22286324005</v>
      </c>
      <c r="N36" s="73">
        <v>14998.557058802799</v>
      </c>
      <c r="O36" s="74">
        <v>145933.20624</v>
      </c>
      <c r="P36" s="74">
        <f t="shared" si="11"/>
        <v>160931.76329880281</v>
      </c>
      <c r="Q36" s="73">
        <v>0</v>
      </c>
      <c r="R36" s="74">
        <v>-178304.8</v>
      </c>
      <c r="S36" s="74">
        <f t="shared" si="12"/>
        <v>-178304.8</v>
      </c>
      <c r="T36" s="74">
        <v>0</v>
      </c>
      <c r="U36" s="234">
        <f t="shared" si="18"/>
        <v>371412.18616204284</v>
      </c>
      <c r="V36" s="74">
        <v>0</v>
      </c>
      <c r="W36" s="234">
        <f t="shared" si="9"/>
        <v>371412.18616204284</v>
      </c>
      <c r="X36" s="13"/>
    </row>
    <row r="37" spans="1:24" ht="18" customHeight="1" outlineLevel="1" x14ac:dyDescent="0.3">
      <c r="B37" s="109" t="s">
        <v>60</v>
      </c>
      <c r="C37" s="146" t="str">
        <f>+C18</f>
        <v>Debt Securities</v>
      </c>
      <c r="D37" s="75">
        <v>23052.066000000003</v>
      </c>
      <c r="E37" s="65">
        <v>0</v>
      </c>
      <c r="F37" s="65">
        <v>28859.125209999998</v>
      </c>
      <c r="G37" s="65">
        <v>0</v>
      </c>
      <c r="H37" s="65">
        <v>0</v>
      </c>
      <c r="I37" s="65">
        <v>0</v>
      </c>
      <c r="J37" s="65">
        <v>0</v>
      </c>
      <c r="K37" s="65">
        <v>-625.58399999999995</v>
      </c>
      <c r="L37" s="72">
        <v>0</v>
      </c>
      <c r="M37" s="72">
        <f t="shared" si="10"/>
        <v>51285.607210000002</v>
      </c>
      <c r="N37" s="75">
        <v>-337.82951443499951</v>
      </c>
      <c r="O37" s="72">
        <v>77137.947166999991</v>
      </c>
      <c r="P37" s="72">
        <f t="shared" si="11"/>
        <v>76800.117652564993</v>
      </c>
      <c r="Q37" s="75">
        <v>0</v>
      </c>
      <c r="R37" s="72">
        <v>7774041.6441464638</v>
      </c>
      <c r="S37" s="72">
        <f t="shared" si="12"/>
        <v>7774041.6441464638</v>
      </c>
      <c r="T37" s="72">
        <v>0</v>
      </c>
      <c r="U37" s="215">
        <f t="shared" si="18"/>
        <v>7902127.3690090291</v>
      </c>
      <c r="V37" s="72">
        <v>4712.7364261283283</v>
      </c>
      <c r="W37" s="215">
        <f t="shared" si="9"/>
        <v>7906840.1054351572</v>
      </c>
      <c r="X37" s="13"/>
    </row>
    <row r="38" spans="1:24" ht="18" customHeight="1" outlineLevel="1" x14ac:dyDescent="0.3">
      <c r="B38" s="109" t="s">
        <v>61</v>
      </c>
      <c r="C38" s="147" t="s">
        <v>204</v>
      </c>
      <c r="D38" s="73">
        <v>-17.89</v>
      </c>
      <c r="E38" s="66">
        <v>0</v>
      </c>
      <c r="F38" s="66">
        <v>23595.070209999998</v>
      </c>
      <c r="G38" s="65">
        <v>0</v>
      </c>
      <c r="H38" s="65">
        <v>0</v>
      </c>
      <c r="I38" s="65">
        <v>0</v>
      </c>
      <c r="J38" s="65">
        <v>0</v>
      </c>
      <c r="K38" s="66">
        <v>-645.82299999999998</v>
      </c>
      <c r="L38" s="74">
        <v>0</v>
      </c>
      <c r="M38" s="74">
        <f t="shared" si="10"/>
        <v>22931.357209999998</v>
      </c>
      <c r="N38" s="73">
        <v>-8434.6442292805987</v>
      </c>
      <c r="O38" s="74">
        <v>14522.334000000001</v>
      </c>
      <c r="P38" s="74">
        <f t="shared" si="11"/>
        <v>6087.6897707194021</v>
      </c>
      <c r="Q38" s="73">
        <v>0</v>
      </c>
      <c r="R38" s="74">
        <v>2914429.9341626614</v>
      </c>
      <c r="S38" s="74">
        <f t="shared" si="12"/>
        <v>2914429.9341626614</v>
      </c>
      <c r="T38" s="74">
        <v>0</v>
      </c>
      <c r="U38" s="234">
        <f t="shared" si="18"/>
        <v>2943448.981143381</v>
      </c>
      <c r="V38" s="74">
        <v>0</v>
      </c>
      <c r="W38" s="234">
        <f t="shared" si="9"/>
        <v>2943448.981143381</v>
      </c>
      <c r="X38" s="13"/>
    </row>
    <row r="39" spans="1:24" ht="18" customHeight="1" outlineLevel="1" x14ac:dyDescent="0.3">
      <c r="B39" s="109" t="s">
        <v>62</v>
      </c>
      <c r="C39" s="147" t="s">
        <v>205</v>
      </c>
      <c r="D39" s="73">
        <v>23069.956000000002</v>
      </c>
      <c r="E39" s="66">
        <v>0</v>
      </c>
      <c r="F39" s="66">
        <v>5264.0550000000003</v>
      </c>
      <c r="G39" s="65">
        <v>0</v>
      </c>
      <c r="H39" s="65">
        <v>0</v>
      </c>
      <c r="I39" s="65">
        <v>0</v>
      </c>
      <c r="J39" s="65">
        <v>0</v>
      </c>
      <c r="K39" s="66">
        <v>20.239000000000001</v>
      </c>
      <c r="L39" s="74">
        <v>0</v>
      </c>
      <c r="M39" s="74">
        <f t="shared" si="10"/>
        <v>28354.250000000004</v>
      </c>
      <c r="N39" s="73">
        <v>8096.8147148455992</v>
      </c>
      <c r="O39" s="74">
        <v>62615.613166999996</v>
      </c>
      <c r="P39" s="74">
        <f t="shared" si="11"/>
        <v>70712.427881845593</v>
      </c>
      <c r="Q39" s="73">
        <v>0</v>
      </c>
      <c r="R39" s="74">
        <v>4859611.7099838024</v>
      </c>
      <c r="S39" s="74">
        <f t="shared" si="12"/>
        <v>4859611.7099838024</v>
      </c>
      <c r="T39" s="74">
        <v>0</v>
      </c>
      <c r="U39" s="234">
        <f t="shared" si="18"/>
        <v>4958678.3878656477</v>
      </c>
      <c r="V39" s="74">
        <v>4712.7364261283283</v>
      </c>
      <c r="W39" s="234">
        <f t="shared" si="9"/>
        <v>4963391.1242917757</v>
      </c>
      <c r="X39" s="13"/>
    </row>
    <row r="40" spans="1:24" ht="18" customHeight="1" outlineLevel="1" x14ac:dyDescent="0.3">
      <c r="B40" s="109" t="s">
        <v>63</v>
      </c>
      <c r="C40" s="146" t="s">
        <v>206</v>
      </c>
      <c r="D40" s="75">
        <v>4430051.567822</v>
      </c>
      <c r="E40" s="65">
        <v>6621.991</v>
      </c>
      <c r="F40" s="65">
        <v>46447.682000000001</v>
      </c>
      <c r="G40" s="65">
        <v>0</v>
      </c>
      <c r="H40" s="65">
        <v>0.26500000000000001</v>
      </c>
      <c r="I40" s="65">
        <v>-54.715000000000003</v>
      </c>
      <c r="J40" s="65">
        <v>0</v>
      </c>
      <c r="K40" s="65">
        <v>-507.33199999999999</v>
      </c>
      <c r="L40" s="72">
        <v>-387200</v>
      </c>
      <c r="M40" s="72">
        <f t="shared" si="10"/>
        <v>4095359.4588219998</v>
      </c>
      <c r="N40" s="75">
        <v>-15818.283794227238</v>
      </c>
      <c r="O40" s="72">
        <v>1175374.7328414139</v>
      </c>
      <c r="P40" s="72">
        <f t="shared" si="11"/>
        <v>1159556.4490471866</v>
      </c>
      <c r="Q40" s="75">
        <v>73400.682699000012</v>
      </c>
      <c r="R40" s="72">
        <v>404784.70337647054</v>
      </c>
      <c r="S40" s="72">
        <f t="shared" si="12"/>
        <v>478185.38607547054</v>
      </c>
      <c r="T40" s="72">
        <v>75419.799530675838</v>
      </c>
      <c r="U40" s="215">
        <f t="shared" si="18"/>
        <v>5808521.0934753325</v>
      </c>
      <c r="V40" s="72">
        <v>42414.627835154948</v>
      </c>
      <c r="W40" s="215">
        <f t="shared" si="9"/>
        <v>5850935.721310487</v>
      </c>
      <c r="X40" s="13"/>
    </row>
    <row r="41" spans="1:24" ht="18" customHeight="1" outlineLevel="1" x14ac:dyDescent="0.3">
      <c r="B41" s="109" t="s">
        <v>64</v>
      </c>
      <c r="C41" s="147" t="s">
        <v>204</v>
      </c>
      <c r="D41" s="73">
        <v>3906472.8969799997</v>
      </c>
      <c r="E41" s="66">
        <v>6104.0349999999999</v>
      </c>
      <c r="F41" s="66">
        <v>50197.737000000001</v>
      </c>
      <c r="G41" s="65">
        <v>0</v>
      </c>
      <c r="H41" s="65">
        <v>0</v>
      </c>
      <c r="I41" s="65">
        <v>-54.715000000000003</v>
      </c>
      <c r="J41" s="65">
        <v>0</v>
      </c>
      <c r="K41" s="66">
        <v>-105.44499999999999</v>
      </c>
      <c r="L41" s="74">
        <v>0</v>
      </c>
      <c r="M41" s="74">
        <f t="shared" si="10"/>
        <v>3962614.5089800004</v>
      </c>
      <c r="N41" s="73">
        <v>-27313.086112781581</v>
      </c>
      <c r="O41" s="74">
        <v>470502.65450341383</v>
      </c>
      <c r="P41" s="74">
        <f t="shared" si="11"/>
        <v>443189.56839063222</v>
      </c>
      <c r="Q41" s="73">
        <v>47970.168699000009</v>
      </c>
      <c r="R41" s="74">
        <v>-101196.64917126944</v>
      </c>
      <c r="S41" s="74">
        <f t="shared" si="12"/>
        <v>-53226.480472269432</v>
      </c>
      <c r="T41" s="74">
        <v>45473.509306412001</v>
      </c>
      <c r="U41" s="234">
        <f t="shared" si="18"/>
        <v>4398051.1062047752</v>
      </c>
      <c r="V41" s="74">
        <v>0</v>
      </c>
      <c r="W41" s="234">
        <f t="shared" si="9"/>
        <v>4398051.1062047752</v>
      </c>
      <c r="X41" s="13"/>
    </row>
    <row r="42" spans="1:24" ht="18" customHeight="1" outlineLevel="1" x14ac:dyDescent="0.3">
      <c r="B42" s="109" t="s">
        <v>65</v>
      </c>
      <c r="C42" s="147" t="s">
        <v>205</v>
      </c>
      <c r="D42" s="73">
        <v>523578.67084200005</v>
      </c>
      <c r="E42" s="66">
        <v>517.95600000000002</v>
      </c>
      <c r="F42" s="66">
        <v>-3750.0550000000007</v>
      </c>
      <c r="G42" s="65">
        <v>0</v>
      </c>
      <c r="H42" s="65">
        <v>0.26500000000000001</v>
      </c>
      <c r="I42" s="65">
        <v>0</v>
      </c>
      <c r="J42" s="65">
        <v>0</v>
      </c>
      <c r="K42" s="66">
        <v>-401.887</v>
      </c>
      <c r="L42" s="74">
        <v>-387200</v>
      </c>
      <c r="M42" s="74">
        <f t="shared" si="10"/>
        <v>132744.94984200009</v>
      </c>
      <c r="N42" s="73">
        <v>11494.802318554342</v>
      </c>
      <c r="O42" s="74">
        <v>704872.07833799999</v>
      </c>
      <c r="P42" s="74">
        <f t="shared" si="11"/>
        <v>716366.88065655436</v>
      </c>
      <c r="Q42" s="73">
        <v>25430.513999999999</v>
      </c>
      <c r="R42" s="74">
        <v>505981.35254773998</v>
      </c>
      <c r="S42" s="74">
        <f t="shared" si="12"/>
        <v>531411.86654773995</v>
      </c>
      <c r="T42" s="74">
        <v>29946.29022426383</v>
      </c>
      <c r="U42" s="234">
        <f t="shared" si="18"/>
        <v>1410469.9872705583</v>
      </c>
      <c r="V42" s="74">
        <v>42414.627835154948</v>
      </c>
      <c r="W42" s="234">
        <f t="shared" si="9"/>
        <v>1452884.6151057133</v>
      </c>
      <c r="X42" s="13"/>
    </row>
    <row r="43" spans="1:24" ht="18" customHeight="1" outlineLevel="1" x14ac:dyDescent="0.3">
      <c r="B43" s="109" t="s">
        <v>66</v>
      </c>
      <c r="C43" s="146" t="str">
        <f>+C24</f>
        <v>Equity and Investment Fund Shares</v>
      </c>
      <c r="D43" s="75">
        <v>10307.212600000008</v>
      </c>
      <c r="E43" s="65">
        <v>8583.4789700000001</v>
      </c>
      <c r="F43" s="65">
        <v>-14437.519471999996</v>
      </c>
      <c r="G43" s="65">
        <v>0</v>
      </c>
      <c r="H43" s="65">
        <v>272137.41800000001</v>
      </c>
      <c r="I43" s="65">
        <v>-109441.06499999997</v>
      </c>
      <c r="J43" s="65">
        <v>4819.5340131858138</v>
      </c>
      <c r="K43" s="65">
        <v>4610.9816106218586</v>
      </c>
      <c r="L43" s="72">
        <v>0</v>
      </c>
      <c r="M43" s="72">
        <f t="shared" si="10"/>
        <v>176580.04072180772</v>
      </c>
      <c r="N43" s="75">
        <v>494801.99713601451</v>
      </c>
      <c r="O43" s="72">
        <v>25313.535772159998</v>
      </c>
      <c r="P43" s="72">
        <f t="shared" si="11"/>
        <v>520115.5329081745</v>
      </c>
      <c r="Q43" s="75">
        <v>0</v>
      </c>
      <c r="R43" s="72">
        <v>0</v>
      </c>
      <c r="S43" s="72">
        <f t="shared" si="12"/>
        <v>0</v>
      </c>
      <c r="T43" s="72">
        <v>0</v>
      </c>
      <c r="U43" s="215">
        <f t="shared" si="18"/>
        <v>696695.57362998219</v>
      </c>
      <c r="V43" s="72">
        <v>229187.81356539868</v>
      </c>
      <c r="W43" s="215">
        <f t="shared" si="9"/>
        <v>925883.38719538087</v>
      </c>
      <c r="X43" s="13"/>
    </row>
    <row r="44" spans="1:24" ht="18" customHeight="1" outlineLevel="1" x14ac:dyDescent="0.3">
      <c r="B44" s="109" t="s">
        <v>67</v>
      </c>
      <c r="C44" s="146" t="s">
        <v>252</v>
      </c>
      <c r="D44" s="75">
        <v>-104594.308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72">
        <v>218518.61509053005</v>
      </c>
      <c r="M44" s="72">
        <f t="shared" si="10"/>
        <v>113924.30709053004</v>
      </c>
      <c r="N44" s="75">
        <v>0</v>
      </c>
      <c r="O44" s="72">
        <v>0</v>
      </c>
      <c r="P44" s="72">
        <f t="shared" si="11"/>
        <v>0</v>
      </c>
      <c r="Q44" s="75">
        <v>0</v>
      </c>
      <c r="R44" s="72">
        <v>0</v>
      </c>
      <c r="S44" s="72">
        <f t="shared" si="12"/>
        <v>0</v>
      </c>
      <c r="T44" s="72">
        <v>0</v>
      </c>
      <c r="U44" s="215">
        <f t="shared" si="18"/>
        <v>113924.30709053004</v>
      </c>
      <c r="V44" s="72">
        <v>-2480.38759269912</v>
      </c>
      <c r="W44" s="215">
        <f t="shared" si="9"/>
        <v>111443.91949783092</v>
      </c>
      <c r="X44" s="13"/>
    </row>
    <row r="45" spans="1:24" s="12" customFormat="1" ht="18" customHeight="1" outlineLevel="1" x14ac:dyDescent="0.3">
      <c r="A45" s="7"/>
      <c r="B45" s="109" t="s">
        <v>68</v>
      </c>
      <c r="C45" s="146" t="str">
        <f>+C26</f>
        <v>Insurance, Pension and SGSs**</v>
      </c>
      <c r="D45" s="7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-1.1513562299999793</v>
      </c>
      <c r="K45" s="65">
        <v>315222.80690278881</v>
      </c>
      <c r="L45" s="72">
        <v>0</v>
      </c>
      <c r="M45" s="72">
        <f t="shared" si="10"/>
        <v>315221.65554655879</v>
      </c>
      <c r="N45" s="75">
        <v>0</v>
      </c>
      <c r="O45" s="72">
        <v>0</v>
      </c>
      <c r="P45" s="72">
        <f t="shared" si="11"/>
        <v>0</v>
      </c>
      <c r="Q45" s="75">
        <v>0</v>
      </c>
      <c r="R45" s="72">
        <v>0</v>
      </c>
      <c r="S45" s="72">
        <f t="shared" si="12"/>
        <v>0</v>
      </c>
      <c r="T45" s="72">
        <v>0</v>
      </c>
      <c r="U45" s="215">
        <f t="shared" si="18"/>
        <v>315221.65554655879</v>
      </c>
      <c r="V45" s="72">
        <v>0</v>
      </c>
      <c r="W45" s="215">
        <f t="shared" si="9"/>
        <v>315221.65554655879</v>
      </c>
      <c r="X45" s="13"/>
    </row>
    <row r="46" spans="1:24" ht="18" customHeight="1" outlineLevel="1" x14ac:dyDescent="0.3">
      <c r="B46" s="109" t="s">
        <v>69</v>
      </c>
      <c r="C46" s="146" t="s">
        <v>250</v>
      </c>
      <c r="D46" s="75">
        <v>563576.0524289998</v>
      </c>
      <c r="E46" s="65">
        <v>-117478.70864776</v>
      </c>
      <c r="F46" s="65">
        <v>-5512.7249999999995</v>
      </c>
      <c r="G46" s="65">
        <v>0</v>
      </c>
      <c r="H46" s="65">
        <v>37009.760999999999</v>
      </c>
      <c r="I46" s="65">
        <v>2466.7849999999999</v>
      </c>
      <c r="J46" s="65">
        <v>823.50637256166578</v>
      </c>
      <c r="K46" s="65">
        <v>22832.545820693791</v>
      </c>
      <c r="L46" s="72">
        <v>140372.96400000001</v>
      </c>
      <c r="M46" s="72">
        <f t="shared" si="10"/>
        <v>644090.18097449525</v>
      </c>
      <c r="N46" s="75">
        <v>-644136.91970171127</v>
      </c>
      <c r="O46" s="72">
        <v>805881.15998200001</v>
      </c>
      <c r="P46" s="72">
        <f t="shared" si="11"/>
        <v>161744.24028028874</v>
      </c>
      <c r="Q46" s="75">
        <v>0</v>
      </c>
      <c r="R46" s="72">
        <v>179588.22702393425</v>
      </c>
      <c r="S46" s="72">
        <f t="shared" si="12"/>
        <v>179588.22702393425</v>
      </c>
      <c r="T46" s="72">
        <v>-20841.628597169994</v>
      </c>
      <c r="U46" s="215">
        <f t="shared" si="18"/>
        <v>964581.01968154823</v>
      </c>
      <c r="V46" s="72">
        <v>-103432.1626155533</v>
      </c>
      <c r="W46" s="215">
        <f t="shared" si="9"/>
        <v>861148.85706599499</v>
      </c>
      <c r="X46" s="13"/>
    </row>
    <row r="47" spans="1:24" s="12" customFormat="1" ht="18" customHeight="1" outlineLevel="1" x14ac:dyDescent="0.3">
      <c r="A47" s="7"/>
      <c r="B47" s="109" t="s">
        <v>76</v>
      </c>
      <c r="C47" s="147" t="s">
        <v>210</v>
      </c>
      <c r="D47" s="73">
        <v>0</v>
      </c>
      <c r="E47" s="66">
        <v>0</v>
      </c>
      <c r="F47" s="66">
        <v>0</v>
      </c>
      <c r="G47" s="65">
        <v>0</v>
      </c>
      <c r="H47" s="66">
        <v>0</v>
      </c>
      <c r="I47" s="66">
        <v>0</v>
      </c>
      <c r="J47" s="66">
        <v>0</v>
      </c>
      <c r="K47" s="66">
        <v>0</v>
      </c>
      <c r="L47" s="74">
        <v>0</v>
      </c>
      <c r="M47" s="74">
        <f t="shared" si="10"/>
        <v>0</v>
      </c>
      <c r="N47" s="73">
        <v>-268318.99177233479</v>
      </c>
      <c r="O47" s="74">
        <v>424603.42055699998</v>
      </c>
      <c r="P47" s="74">
        <f t="shared" si="11"/>
        <v>156284.42878466519</v>
      </c>
      <c r="Q47" s="73">
        <v>0</v>
      </c>
      <c r="R47" s="74">
        <v>0</v>
      </c>
      <c r="S47" s="74">
        <f t="shared" si="12"/>
        <v>0</v>
      </c>
      <c r="T47" s="74">
        <v>0</v>
      </c>
      <c r="U47" s="234">
        <f t="shared" si="18"/>
        <v>156284.42878466519</v>
      </c>
      <c r="V47" s="74">
        <v>-103432.1626155533</v>
      </c>
      <c r="W47" s="234">
        <f t="shared" si="9"/>
        <v>52852.266169111885</v>
      </c>
      <c r="X47" s="13"/>
    </row>
    <row r="48" spans="1:24" ht="18" customHeight="1" outlineLevel="1" thickBot="1" x14ac:dyDescent="0.35">
      <c r="B48" s="110" t="s">
        <v>77</v>
      </c>
      <c r="C48" s="148" t="s">
        <v>207</v>
      </c>
      <c r="D48" s="113">
        <v>563576.0524289998</v>
      </c>
      <c r="E48" s="114">
        <v>-117478.70864776</v>
      </c>
      <c r="F48" s="114">
        <v>-5512.7249999999995</v>
      </c>
      <c r="G48" s="115">
        <v>0</v>
      </c>
      <c r="H48" s="114">
        <v>37009.760999999999</v>
      </c>
      <c r="I48" s="114">
        <v>2466.7849999999999</v>
      </c>
      <c r="J48" s="114">
        <v>823.50637256166578</v>
      </c>
      <c r="K48" s="114">
        <v>22832.545820693791</v>
      </c>
      <c r="L48" s="116">
        <v>140372.96400000001</v>
      </c>
      <c r="M48" s="116">
        <f t="shared" si="10"/>
        <v>644090.18097449525</v>
      </c>
      <c r="N48" s="113">
        <v>-375817.92792937654</v>
      </c>
      <c r="O48" s="116">
        <v>381277.73942499998</v>
      </c>
      <c r="P48" s="116">
        <f t="shared" si="11"/>
        <v>5459.8114956234349</v>
      </c>
      <c r="Q48" s="113">
        <v>0</v>
      </c>
      <c r="R48" s="116">
        <v>179588.22702393425</v>
      </c>
      <c r="S48" s="116">
        <f t="shared" si="12"/>
        <v>179588.22702393425</v>
      </c>
      <c r="T48" s="116">
        <v>-20841.628597169994</v>
      </c>
      <c r="U48" s="235">
        <f t="shared" si="18"/>
        <v>808296.59089688293</v>
      </c>
      <c r="V48" s="116">
        <v>0</v>
      </c>
      <c r="W48" s="235">
        <f t="shared" si="9"/>
        <v>808296.59089688293</v>
      </c>
      <c r="X48" s="13"/>
    </row>
    <row r="49" spans="2:24" ht="18" customHeight="1" outlineLevel="1" x14ac:dyDescent="0.3">
      <c r="B49" s="210" t="s">
        <v>273</v>
      </c>
      <c r="C49" s="207"/>
      <c r="D49" s="206"/>
      <c r="E49" s="206"/>
      <c r="F49" s="206"/>
      <c r="G49" s="205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13"/>
    </row>
  </sheetData>
  <mergeCells count="15">
    <mergeCell ref="T6:T9"/>
    <mergeCell ref="U6:U9"/>
    <mergeCell ref="V6:V9"/>
    <mergeCell ref="W6:W9"/>
    <mergeCell ref="D6:M6"/>
    <mergeCell ref="Q6:S6"/>
    <mergeCell ref="N6:P6"/>
    <mergeCell ref="N7:N9"/>
    <mergeCell ref="O7:O9"/>
    <mergeCell ref="Q8:R9"/>
    <mergeCell ref="B6:B9"/>
    <mergeCell ref="C6:C9"/>
    <mergeCell ref="M7:M9"/>
    <mergeCell ref="P7:P9"/>
    <mergeCell ref="S7:S9"/>
  </mergeCells>
  <pageMargins left="0.3" right="0.25" top="0.2" bottom="0.2" header="0.3" footer="0.3"/>
  <pageSetup scale="47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showGridLines="0" view="pageBreakPreview" zoomScale="85" zoomScaleNormal="75" zoomScaleSheetLayoutView="85" workbookViewId="0">
      <pane xSplit="3" ySplit="9" topLeftCell="H10" activePane="bottomRight" state="frozen"/>
      <selection pane="topRight" activeCell="C1" sqref="C1"/>
      <selection pane="bottomLeft" activeCell="A10" sqref="A10"/>
      <selection pane="bottomRight" activeCell="N10" sqref="N10:O10"/>
    </sheetView>
  </sheetViews>
  <sheetFormatPr defaultColWidth="9.1796875" defaultRowHeight="18" customHeight="1" x14ac:dyDescent="0.3"/>
  <cols>
    <col min="1" max="1" width="2.7265625" style="7" customWidth="1"/>
    <col min="2" max="2" width="6.26953125" style="5" customWidth="1"/>
    <col min="3" max="3" width="62.1796875" style="7" customWidth="1"/>
    <col min="4" max="4" width="13.54296875" style="10" bestFit="1" customWidth="1"/>
    <col min="5" max="5" width="12.54296875" style="9" customWidth="1"/>
    <col min="6" max="6" width="13.7265625" style="9" customWidth="1"/>
    <col min="7" max="7" width="13.7265625" style="9" hidden="1" customWidth="1"/>
    <col min="8" max="8" width="13" style="9" customWidth="1"/>
    <col min="9" max="9" width="12.26953125" style="9" customWidth="1"/>
    <col min="10" max="10" width="11.26953125" style="9" customWidth="1"/>
    <col min="11" max="11" width="12.81640625" style="9" customWidth="1"/>
    <col min="12" max="13" width="12.54296875" style="9" customWidth="1"/>
    <col min="14" max="14" width="13.7265625" style="10" customWidth="1"/>
    <col min="15" max="15" width="13.7265625" style="9" customWidth="1"/>
    <col min="16" max="16" width="14.453125" style="9" bestFit="1" customWidth="1"/>
    <col min="17" max="17" width="14.81640625" style="9" bestFit="1" customWidth="1"/>
    <col min="18" max="18" width="14.81640625" style="9" customWidth="1"/>
    <col min="19" max="19" width="14.453125" style="9" customWidth="1"/>
    <col min="20" max="20" width="13.7265625" style="7" bestFit="1" customWidth="1"/>
    <col min="21" max="21" width="14" style="9" bestFit="1" customWidth="1"/>
    <col min="22" max="22" width="9.81640625" style="7" bestFit="1" customWidth="1"/>
    <col min="23" max="16384" width="9.1796875" style="7"/>
  </cols>
  <sheetData>
    <row r="1" spans="1:24" ht="9" customHeight="1" x14ac:dyDescent="0.3">
      <c r="B1" s="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6"/>
    </row>
    <row r="2" spans="1:24" ht="15" x14ac:dyDescent="0.3">
      <c r="B2" s="52" t="s">
        <v>151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6"/>
    </row>
    <row r="3" spans="1:24" ht="13" x14ac:dyDescent="0.3">
      <c r="B3" s="53" t="str">
        <f>+Financial_AC!B3</f>
        <v>2022-23</v>
      </c>
      <c r="D3" s="57"/>
      <c r="E3" s="58"/>
      <c r="F3" s="59"/>
      <c r="G3" s="59"/>
      <c r="H3" s="59"/>
      <c r="I3" s="59"/>
      <c r="J3" s="59"/>
      <c r="K3" s="57"/>
      <c r="L3" s="59"/>
      <c r="M3" s="59"/>
      <c r="N3" s="57"/>
      <c r="O3" s="57"/>
      <c r="P3" s="57"/>
      <c r="Q3" s="57"/>
      <c r="R3" s="57"/>
      <c r="S3" s="57"/>
      <c r="T3" s="57"/>
      <c r="U3" s="56"/>
    </row>
    <row r="4" spans="1:24" ht="13" x14ac:dyDescent="0.3">
      <c r="B4" s="54" t="s">
        <v>10</v>
      </c>
      <c r="D4" s="57"/>
      <c r="E4" s="57"/>
      <c r="F4" s="58"/>
      <c r="G4" s="58"/>
      <c r="H4" s="58"/>
      <c r="I4" s="58"/>
      <c r="J4" s="58"/>
      <c r="K4" s="59"/>
      <c r="L4" s="57"/>
      <c r="M4" s="57"/>
      <c r="N4" s="60"/>
      <c r="O4" s="57"/>
      <c r="P4" s="57"/>
      <c r="Q4" s="57"/>
      <c r="R4" s="57"/>
      <c r="S4" s="57"/>
      <c r="T4" s="57"/>
      <c r="U4" s="56"/>
    </row>
    <row r="5" spans="1:24" ht="18" customHeight="1" thickBot="1" x14ac:dyDescent="0.35">
      <c r="B5" s="55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9"/>
    </row>
    <row r="6" spans="1:24" s="11" customFormat="1" ht="18" customHeight="1" thickBot="1" x14ac:dyDescent="0.4">
      <c r="B6" s="237" t="s">
        <v>188</v>
      </c>
      <c r="C6" s="238" t="s">
        <v>11</v>
      </c>
      <c r="D6" s="333" t="s">
        <v>245</v>
      </c>
      <c r="E6" s="334"/>
      <c r="F6" s="334"/>
      <c r="G6" s="334"/>
      <c r="H6" s="334"/>
      <c r="I6" s="334"/>
      <c r="J6" s="334"/>
      <c r="K6" s="334"/>
      <c r="L6" s="334"/>
      <c r="M6" s="335" t="s">
        <v>266</v>
      </c>
      <c r="N6" s="324" t="s">
        <v>246</v>
      </c>
      <c r="O6" s="325"/>
      <c r="P6" s="326"/>
      <c r="Q6" s="321" t="s">
        <v>244</v>
      </c>
      <c r="R6" s="321" t="s">
        <v>101</v>
      </c>
      <c r="S6" s="321" t="s">
        <v>272</v>
      </c>
      <c r="T6" s="338" t="s">
        <v>103</v>
      </c>
      <c r="U6" s="315" t="s">
        <v>266</v>
      </c>
    </row>
    <row r="7" spans="1:24" s="11" customFormat="1" ht="18" customHeight="1" x14ac:dyDescent="0.35">
      <c r="B7" s="239"/>
      <c r="C7" s="240"/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336"/>
      <c r="N7" s="331" t="s">
        <v>25</v>
      </c>
      <c r="O7" s="332" t="s">
        <v>26</v>
      </c>
      <c r="P7" s="335" t="s">
        <v>266</v>
      </c>
      <c r="Q7" s="322"/>
      <c r="R7" s="322"/>
      <c r="S7" s="322"/>
      <c r="T7" s="339"/>
      <c r="U7" s="316"/>
    </row>
    <row r="8" spans="1:24" s="11" customFormat="1" ht="18" customHeight="1" x14ac:dyDescent="0.35">
      <c r="B8" s="239"/>
      <c r="C8" s="240"/>
      <c r="D8" s="103" t="s">
        <v>152</v>
      </c>
      <c r="E8" s="103" t="s">
        <v>197</v>
      </c>
      <c r="F8" s="103" t="s">
        <v>13</v>
      </c>
      <c r="G8" s="103" t="s">
        <v>13</v>
      </c>
      <c r="H8" s="103" t="s">
        <v>21</v>
      </c>
      <c r="I8" s="103" t="s">
        <v>21</v>
      </c>
      <c r="J8" s="103" t="s">
        <v>22</v>
      </c>
      <c r="K8" s="103" t="s">
        <v>23</v>
      </c>
      <c r="L8" s="103" t="s">
        <v>24</v>
      </c>
      <c r="M8" s="336"/>
      <c r="N8" s="327"/>
      <c r="O8" s="329"/>
      <c r="P8" s="336"/>
      <c r="Q8" s="322"/>
      <c r="R8" s="322"/>
      <c r="S8" s="322"/>
      <c r="T8" s="339"/>
      <c r="U8" s="316"/>
    </row>
    <row r="9" spans="1:24" s="11" customFormat="1" ht="18" customHeight="1" thickBot="1" x14ac:dyDescent="0.4">
      <c r="B9" s="241"/>
      <c r="C9" s="242"/>
      <c r="D9" s="106" t="s">
        <v>27</v>
      </c>
      <c r="E9" s="106"/>
      <c r="F9" s="106" t="s">
        <v>153</v>
      </c>
      <c r="G9" s="106" t="s">
        <v>23</v>
      </c>
      <c r="H9" s="106" t="s">
        <v>22</v>
      </c>
      <c r="I9" s="106" t="s">
        <v>22</v>
      </c>
      <c r="J9" s="106"/>
      <c r="K9" s="106"/>
      <c r="L9" s="106"/>
      <c r="M9" s="337"/>
      <c r="N9" s="327"/>
      <c r="O9" s="329"/>
      <c r="P9" s="337"/>
      <c r="Q9" s="323"/>
      <c r="R9" s="323"/>
      <c r="S9" s="323"/>
      <c r="T9" s="340"/>
      <c r="U9" s="317"/>
    </row>
    <row r="10" spans="1:24" s="12" customFormat="1" ht="18" customHeight="1" x14ac:dyDescent="0.3">
      <c r="A10" s="13"/>
      <c r="B10" s="93" t="s">
        <v>28</v>
      </c>
      <c r="C10" s="137" t="s">
        <v>254</v>
      </c>
      <c r="D10" s="136">
        <f>+D11+D12</f>
        <v>645005.24611400394</v>
      </c>
      <c r="E10" s="136">
        <f>+E11+E12</f>
        <v>-2402.6831313194502</v>
      </c>
      <c r="F10" s="136">
        <f>+F11+F12</f>
        <v>1274.4669999999996</v>
      </c>
      <c r="G10" s="94">
        <v>0</v>
      </c>
      <c r="H10" s="136">
        <f t="shared" ref="H10:R10" si="0">+H11+H12</f>
        <v>41379.288</v>
      </c>
      <c r="I10" s="136">
        <f t="shared" si="0"/>
        <v>14054.011000000002</v>
      </c>
      <c r="J10" s="136">
        <f t="shared" si="0"/>
        <v>1258.9927731300031</v>
      </c>
      <c r="K10" s="136">
        <f t="shared" si="0"/>
        <v>18705.217234891497</v>
      </c>
      <c r="L10" s="136">
        <f t="shared" si="0"/>
        <v>1704470.7766590011</v>
      </c>
      <c r="M10" s="236">
        <f>SUM(D10:L10)</f>
        <v>2423745.3156497069</v>
      </c>
      <c r="N10" s="228">
        <f t="shared" si="0"/>
        <v>504934.49286640214</v>
      </c>
      <c r="O10" s="229">
        <f t="shared" si="0"/>
        <v>779988.75408800016</v>
      </c>
      <c r="P10" s="236">
        <f>+N10+O10</f>
        <v>1284923.2469544024</v>
      </c>
      <c r="Q10" s="232">
        <f t="shared" si="0"/>
        <v>0</v>
      </c>
      <c r="R10" s="94">
        <f t="shared" si="0"/>
        <v>6516004.5007869294</v>
      </c>
      <c r="S10" s="216">
        <f>+M10+P10+Q10+R10</f>
        <v>10224673.063391039</v>
      </c>
      <c r="T10" s="97">
        <f>+T11+T12</f>
        <v>812326.93660896202</v>
      </c>
      <c r="U10" s="216">
        <f t="shared" ref="U10:U51" si="1">+S10+T10</f>
        <v>11037000.000000002</v>
      </c>
      <c r="V10" s="13"/>
      <c r="W10" s="13"/>
      <c r="X10" s="13"/>
    </row>
    <row r="11" spans="1:24" ht="18" customHeight="1" x14ac:dyDescent="0.3">
      <c r="A11" s="13"/>
      <c r="B11" s="63" t="s">
        <v>29</v>
      </c>
      <c r="C11" s="217" t="s">
        <v>154</v>
      </c>
      <c r="D11" s="66">
        <v>559161.88443700387</v>
      </c>
      <c r="E11" s="66">
        <v>-741.60313131945031</v>
      </c>
      <c r="F11" s="66">
        <v>2325.3829999999998</v>
      </c>
      <c r="G11" s="66">
        <v>0</v>
      </c>
      <c r="H11" s="66">
        <v>41379.288</v>
      </c>
      <c r="I11" s="66">
        <v>14118.223000000002</v>
      </c>
      <c r="J11" s="66">
        <v>1258.9927731300031</v>
      </c>
      <c r="K11" s="66">
        <v>-134.60832898998967</v>
      </c>
      <c r="L11" s="66">
        <v>1704185.085659001</v>
      </c>
      <c r="M11" s="170">
        <f t="shared" ref="M11:M51" si="2">SUM(D11:L11)</f>
        <v>2321552.6454088255</v>
      </c>
      <c r="N11" s="73">
        <v>-219898.25863474968</v>
      </c>
      <c r="O11" s="74">
        <v>353111.52052500006</v>
      </c>
      <c r="P11" s="170">
        <f t="shared" ref="P11:P51" si="3">+N11+O11</f>
        <v>133213.26189025037</v>
      </c>
      <c r="Q11" s="170"/>
      <c r="R11" s="66"/>
      <c r="S11" s="216">
        <f t="shared" ref="S11:S51" si="4">+M11+P11+Q11+R11</f>
        <v>2454765.9072990757</v>
      </c>
      <c r="T11" s="66"/>
      <c r="U11" s="216">
        <f t="shared" si="1"/>
        <v>2454765.9072990757</v>
      </c>
      <c r="V11" s="13"/>
      <c r="W11" s="13"/>
      <c r="X11" s="13"/>
    </row>
    <row r="12" spans="1:24" ht="18" customHeight="1" x14ac:dyDescent="0.3">
      <c r="A12" s="13"/>
      <c r="B12" s="63" t="s">
        <v>30</v>
      </c>
      <c r="C12" s="217" t="s">
        <v>155</v>
      </c>
      <c r="D12" s="66">
        <v>85843.361677000081</v>
      </c>
      <c r="E12" s="66">
        <v>-1661.08</v>
      </c>
      <c r="F12" s="66">
        <v>-1050.9160000000002</v>
      </c>
      <c r="G12" s="66">
        <v>0</v>
      </c>
      <c r="H12" s="66">
        <v>0</v>
      </c>
      <c r="I12" s="66">
        <v>-64.212000000000003</v>
      </c>
      <c r="J12" s="66">
        <v>0</v>
      </c>
      <c r="K12" s="66">
        <v>18839.825563881488</v>
      </c>
      <c r="L12" s="66">
        <v>285.69099999999997</v>
      </c>
      <c r="M12" s="170">
        <f t="shared" si="2"/>
        <v>102192.67024088158</v>
      </c>
      <c r="N12" s="73">
        <v>724832.75150115183</v>
      </c>
      <c r="O12" s="74">
        <v>426877.23356300005</v>
      </c>
      <c r="P12" s="170">
        <f t="shared" si="3"/>
        <v>1151709.9850641519</v>
      </c>
      <c r="Q12" s="171"/>
      <c r="R12" s="67">
        <v>6516004.5007869294</v>
      </c>
      <c r="S12" s="216">
        <f t="shared" si="4"/>
        <v>7769907.1560919629</v>
      </c>
      <c r="T12" s="67">
        <v>812326.93660896202</v>
      </c>
      <c r="U12" s="216">
        <f t="shared" si="1"/>
        <v>8582234.0927009247</v>
      </c>
      <c r="V12" s="13"/>
      <c r="W12" s="13"/>
      <c r="X12" s="13"/>
    </row>
    <row r="13" spans="1:24" s="12" customFormat="1" ht="18" customHeight="1" x14ac:dyDescent="0.3">
      <c r="A13" s="13"/>
      <c r="B13" s="63" t="s">
        <v>31</v>
      </c>
      <c r="C13" s="139" t="s">
        <v>156</v>
      </c>
      <c r="D13" s="65">
        <v>51987.512918</v>
      </c>
      <c r="E13" s="65">
        <v>1354.162</v>
      </c>
      <c r="F13" s="65">
        <v>-404.79599999999999</v>
      </c>
      <c r="G13" s="65">
        <v>0</v>
      </c>
      <c r="H13" s="65">
        <v>0</v>
      </c>
      <c r="I13" s="65">
        <v>0</v>
      </c>
      <c r="J13" s="65">
        <v>0</v>
      </c>
      <c r="K13" s="65">
        <v>-6253.3538860902709</v>
      </c>
      <c r="L13" s="65">
        <v>1546.5229999999999</v>
      </c>
      <c r="M13" s="172">
        <f t="shared" si="2"/>
        <v>48230.048031909726</v>
      </c>
      <c r="N13" s="75">
        <v>1378807.3487147619</v>
      </c>
      <c r="O13" s="72">
        <v>606406.32366199989</v>
      </c>
      <c r="P13" s="172">
        <f t="shared" si="3"/>
        <v>1985213.6723767617</v>
      </c>
      <c r="Q13" s="172"/>
      <c r="R13" s="65"/>
      <c r="S13" s="216">
        <f t="shared" si="4"/>
        <v>2033443.7204086713</v>
      </c>
      <c r="T13" s="65"/>
      <c r="U13" s="216">
        <f t="shared" si="1"/>
        <v>2033443.7204086713</v>
      </c>
      <c r="V13" s="13"/>
      <c r="W13" s="13"/>
      <c r="X13" s="13"/>
    </row>
    <row r="14" spans="1:24" s="12" customFormat="1" ht="18" customHeight="1" x14ac:dyDescent="0.3">
      <c r="A14" s="13"/>
      <c r="B14" s="93" t="s">
        <v>33</v>
      </c>
      <c r="C14" s="137" t="s">
        <v>255</v>
      </c>
      <c r="D14" s="96">
        <f>+D10-D13</f>
        <v>593017.73319600394</v>
      </c>
      <c r="E14" s="96">
        <f>+E10-E13</f>
        <v>-3756.84513131945</v>
      </c>
      <c r="F14" s="96">
        <f t="shared" ref="F14:T14" si="5">+F10-F13</f>
        <v>1679.2629999999997</v>
      </c>
      <c r="G14" s="96">
        <f t="shared" si="5"/>
        <v>0</v>
      </c>
      <c r="H14" s="96">
        <f t="shared" si="5"/>
        <v>41379.288</v>
      </c>
      <c r="I14" s="96">
        <f t="shared" si="5"/>
        <v>14054.011000000002</v>
      </c>
      <c r="J14" s="96">
        <f t="shared" si="5"/>
        <v>1258.9927731300031</v>
      </c>
      <c r="K14" s="96">
        <f t="shared" si="5"/>
        <v>24958.571120981767</v>
      </c>
      <c r="L14" s="96">
        <f t="shared" si="5"/>
        <v>1702924.2536590011</v>
      </c>
      <c r="M14" s="173">
        <f t="shared" si="2"/>
        <v>2375515.2676177975</v>
      </c>
      <c r="N14" s="95">
        <f t="shared" si="5"/>
        <v>-873872.85584835976</v>
      </c>
      <c r="O14" s="196">
        <f t="shared" si="5"/>
        <v>173582.43042600027</v>
      </c>
      <c r="P14" s="173">
        <f t="shared" si="3"/>
        <v>-700290.42542235949</v>
      </c>
      <c r="Q14" s="173">
        <f t="shared" si="5"/>
        <v>0</v>
      </c>
      <c r="R14" s="96">
        <f t="shared" ref="R14" si="6">+R10-R13</f>
        <v>6516004.5007869294</v>
      </c>
      <c r="S14" s="216">
        <f t="shared" si="4"/>
        <v>8191229.3429823676</v>
      </c>
      <c r="T14" s="96">
        <f t="shared" si="5"/>
        <v>812326.93660896202</v>
      </c>
      <c r="U14" s="216">
        <f t="shared" si="1"/>
        <v>9003556.2795913294</v>
      </c>
      <c r="V14" s="13"/>
      <c r="W14" s="13"/>
      <c r="X14" s="13"/>
    </row>
    <row r="15" spans="1:24" s="12" customFormat="1" ht="18" customHeight="1" x14ac:dyDescent="0.3">
      <c r="A15" s="13"/>
      <c r="B15" s="63" t="s">
        <v>34</v>
      </c>
      <c r="C15" s="140" t="s">
        <v>157</v>
      </c>
      <c r="D15" s="65"/>
      <c r="E15" s="65"/>
      <c r="F15" s="65"/>
      <c r="G15" s="65"/>
      <c r="H15" s="65"/>
      <c r="I15" s="65"/>
      <c r="J15" s="65"/>
      <c r="K15" s="65"/>
      <c r="L15" s="65"/>
      <c r="M15" s="172">
        <f t="shared" si="2"/>
        <v>0</v>
      </c>
      <c r="N15" s="75"/>
      <c r="O15" s="72"/>
      <c r="P15" s="172">
        <f t="shared" si="3"/>
        <v>0</v>
      </c>
      <c r="Q15" s="172"/>
      <c r="R15" s="65"/>
      <c r="S15" s="216">
        <f t="shared" si="4"/>
        <v>0</v>
      </c>
      <c r="T15" s="65">
        <v>812326.93660896202</v>
      </c>
      <c r="U15" s="216">
        <f t="shared" si="1"/>
        <v>812326.93660896202</v>
      </c>
      <c r="V15" s="13"/>
      <c r="W15" s="13"/>
      <c r="X15" s="13"/>
    </row>
    <row r="16" spans="1:24" s="12" customFormat="1" ht="18" customHeight="1" x14ac:dyDescent="0.3">
      <c r="A16" s="13"/>
      <c r="B16" s="63" t="s">
        <v>36</v>
      </c>
      <c r="C16" s="139" t="s">
        <v>158</v>
      </c>
      <c r="D16" s="65">
        <f>D18+D32+D36+D39+D40+D41</f>
        <v>172762.12173099996</v>
      </c>
      <c r="E16" s="65">
        <f t="shared" ref="E16:Q16" si="7">E18+E32+E36+E39+E40+E41</f>
        <v>1397.2800000000002</v>
      </c>
      <c r="F16" s="65">
        <f t="shared" si="7"/>
        <v>-3676.9279999999999</v>
      </c>
      <c r="G16" s="65">
        <f t="shared" si="7"/>
        <v>0</v>
      </c>
      <c r="H16" s="65">
        <f t="shared" si="7"/>
        <v>0</v>
      </c>
      <c r="I16" s="65">
        <f t="shared" si="7"/>
        <v>1023.2</v>
      </c>
      <c r="J16" s="65">
        <f t="shared" si="7"/>
        <v>0</v>
      </c>
      <c r="K16" s="65">
        <f t="shared" si="7"/>
        <v>4471.7418738884244</v>
      </c>
      <c r="L16" s="65">
        <f t="shared" si="7"/>
        <v>1247.9379999999999</v>
      </c>
      <c r="M16" s="172">
        <f t="shared" si="2"/>
        <v>177225.3536048884</v>
      </c>
      <c r="N16" s="75">
        <f t="shared" si="7"/>
        <v>365434.14541086706</v>
      </c>
      <c r="O16" s="72">
        <f t="shared" si="7"/>
        <v>1352466.2286380001</v>
      </c>
      <c r="P16" s="172">
        <f t="shared" si="3"/>
        <v>1717900.3740488673</v>
      </c>
      <c r="Q16" s="172">
        <f t="shared" si="7"/>
        <v>1934570</v>
      </c>
      <c r="R16" s="65">
        <f t="shared" ref="R16" si="8">R18+R32+R36+R39+R40+R41</f>
        <v>8082527.8931072447</v>
      </c>
      <c r="S16" s="216">
        <f t="shared" si="4"/>
        <v>11912223.620761</v>
      </c>
      <c r="T16" s="65">
        <f t="shared" ref="T16" si="9">T18+T32+T36+T39+T40+T41</f>
        <v>0</v>
      </c>
      <c r="U16" s="216">
        <f t="shared" si="1"/>
        <v>11912223.620761</v>
      </c>
      <c r="V16" s="13"/>
      <c r="W16" s="13"/>
      <c r="X16" s="13"/>
    </row>
    <row r="17" spans="1:24" s="12" customFormat="1" ht="18" customHeight="1" x14ac:dyDescent="0.3">
      <c r="A17" s="13"/>
      <c r="B17" s="63" t="s">
        <v>37</v>
      </c>
      <c r="C17" s="140" t="s">
        <v>159</v>
      </c>
      <c r="D17" s="65">
        <f>D18+D32+D36</f>
        <v>134932.49169</v>
      </c>
      <c r="E17" s="65">
        <f t="shared" ref="E17:T17" si="10">E18+E32+E36</f>
        <v>1364.8940000000002</v>
      </c>
      <c r="F17" s="65">
        <f t="shared" si="10"/>
        <v>-4011.5740000000001</v>
      </c>
      <c r="G17" s="65">
        <f t="shared" si="10"/>
        <v>0</v>
      </c>
      <c r="H17" s="65">
        <f t="shared" si="10"/>
        <v>0</v>
      </c>
      <c r="I17" s="65">
        <f t="shared" si="10"/>
        <v>0</v>
      </c>
      <c r="J17" s="65">
        <f t="shared" si="10"/>
        <v>0</v>
      </c>
      <c r="K17" s="65">
        <f t="shared" si="10"/>
        <v>4153.1066738884247</v>
      </c>
      <c r="L17" s="65">
        <f t="shared" si="10"/>
        <v>1682.088</v>
      </c>
      <c r="M17" s="172">
        <f t="shared" si="2"/>
        <v>138121.00636388842</v>
      </c>
      <c r="N17" s="75">
        <f t="shared" si="10"/>
        <v>531747.27650758601</v>
      </c>
      <c r="O17" s="72">
        <f t="shared" si="10"/>
        <v>545359.68496099999</v>
      </c>
      <c r="P17" s="172">
        <f t="shared" si="3"/>
        <v>1077106.961468586</v>
      </c>
      <c r="Q17" s="172">
        <f t="shared" si="10"/>
        <v>1934570</v>
      </c>
      <c r="R17" s="65">
        <f t="shared" ref="R17" si="11">R18+R32+R36</f>
        <v>7264780.032167526</v>
      </c>
      <c r="S17" s="216">
        <f t="shared" si="4"/>
        <v>10414578</v>
      </c>
      <c r="T17" s="65">
        <f t="shared" si="10"/>
        <v>0</v>
      </c>
      <c r="U17" s="216">
        <f t="shared" si="1"/>
        <v>10414578</v>
      </c>
      <c r="V17" s="13"/>
      <c r="W17" s="13"/>
      <c r="X17" s="13"/>
    </row>
    <row r="18" spans="1:24" s="12" customFormat="1" ht="18" customHeight="1" x14ac:dyDescent="0.3">
      <c r="A18" s="13"/>
      <c r="B18" s="63" t="s">
        <v>39</v>
      </c>
      <c r="C18" s="140" t="s">
        <v>160</v>
      </c>
      <c r="D18" s="65">
        <f t="shared" ref="D18:Q18" si="12">D19+D20-D26</f>
        <v>134932.49169</v>
      </c>
      <c r="E18" s="65">
        <f t="shared" si="12"/>
        <v>1364.8940000000002</v>
      </c>
      <c r="F18" s="65">
        <f t="shared" si="12"/>
        <v>-4011.5740000000001</v>
      </c>
      <c r="G18" s="65">
        <f t="shared" si="12"/>
        <v>0</v>
      </c>
      <c r="H18" s="65">
        <f t="shared" si="12"/>
        <v>0</v>
      </c>
      <c r="I18" s="65">
        <f t="shared" si="12"/>
        <v>0</v>
      </c>
      <c r="J18" s="65">
        <f t="shared" si="12"/>
        <v>0</v>
      </c>
      <c r="K18" s="65">
        <f t="shared" si="12"/>
        <v>4153.1066738884247</v>
      </c>
      <c r="L18" s="65">
        <f t="shared" si="12"/>
        <v>1682.088</v>
      </c>
      <c r="M18" s="172">
        <f t="shared" si="2"/>
        <v>138121.00636388842</v>
      </c>
      <c r="N18" s="75">
        <f t="shared" si="12"/>
        <v>531747.27650758601</v>
      </c>
      <c r="O18" s="72">
        <f t="shared" si="12"/>
        <v>545359.68496099999</v>
      </c>
      <c r="P18" s="172">
        <f t="shared" si="3"/>
        <v>1077106.961468586</v>
      </c>
      <c r="Q18" s="172">
        <f t="shared" si="12"/>
        <v>1934570</v>
      </c>
      <c r="R18" s="65">
        <f t="shared" ref="R18" si="13">R19+R20-R26</f>
        <v>7264780.032167526</v>
      </c>
      <c r="S18" s="216">
        <f t="shared" si="4"/>
        <v>10414578</v>
      </c>
      <c r="T18" s="65">
        <f t="shared" ref="T18" si="14">T19+T20-T26</f>
        <v>0</v>
      </c>
      <c r="U18" s="216">
        <f t="shared" si="1"/>
        <v>10414578</v>
      </c>
      <c r="V18" s="13"/>
      <c r="W18" s="13"/>
      <c r="X18" s="13"/>
    </row>
    <row r="19" spans="1:24" ht="18" customHeight="1" x14ac:dyDescent="0.3">
      <c r="A19" s="13"/>
      <c r="B19" s="63" t="s">
        <v>40</v>
      </c>
      <c r="C19" s="218" t="s">
        <v>161</v>
      </c>
      <c r="D19" s="66"/>
      <c r="E19" s="66"/>
      <c r="F19" s="66"/>
      <c r="G19" s="66"/>
      <c r="H19" s="66"/>
      <c r="I19" s="66"/>
      <c r="J19" s="66"/>
      <c r="K19" s="66"/>
      <c r="L19" s="66"/>
      <c r="M19" s="170">
        <f t="shared" si="2"/>
        <v>0</v>
      </c>
      <c r="N19" s="73"/>
      <c r="O19" s="74"/>
      <c r="P19" s="170">
        <f t="shared" si="3"/>
        <v>0</v>
      </c>
      <c r="Q19" s="170"/>
      <c r="R19" s="66"/>
      <c r="S19" s="216">
        <f t="shared" si="4"/>
        <v>0</v>
      </c>
      <c r="T19" s="66"/>
      <c r="U19" s="216">
        <f t="shared" si="1"/>
        <v>0</v>
      </c>
      <c r="V19" s="13"/>
      <c r="W19" s="13"/>
      <c r="X19" s="13"/>
    </row>
    <row r="20" spans="1:24" s="12" customFormat="1" ht="18" customHeight="1" x14ac:dyDescent="0.3">
      <c r="A20" s="13"/>
      <c r="B20" s="64" t="s">
        <v>41</v>
      </c>
      <c r="C20" s="140" t="s">
        <v>162</v>
      </c>
      <c r="D20" s="65">
        <f t="shared" ref="D20:T20" si="15">SUM(D21:D25)</f>
        <v>135450.22969000001</v>
      </c>
      <c r="E20" s="65">
        <f t="shared" si="15"/>
        <v>1908.4030000000002</v>
      </c>
      <c r="F20" s="65">
        <f t="shared" si="15"/>
        <v>270.92200000000003</v>
      </c>
      <c r="G20" s="65">
        <f t="shared" si="15"/>
        <v>0</v>
      </c>
      <c r="H20" s="65">
        <f t="shared" si="15"/>
        <v>0</v>
      </c>
      <c r="I20" s="65">
        <f t="shared" si="15"/>
        <v>0</v>
      </c>
      <c r="J20" s="65">
        <f t="shared" si="15"/>
        <v>0</v>
      </c>
      <c r="K20" s="65">
        <f t="shared" si="15"/>
        <v>4223.1692878884251</v>
      </c>
      <c r="L20" s="65">
        <f t="shared" si="15"/>
        <v>1682.088</v>
      </c>
      <c r="M20" s="172">
        <f t="shared" si="2"/>
        <v>143534.8119778884</v>
      </c>
      <c r="N20" s="75">
        <f t="shared" si="15"/>
        <v>606237.55065113388</v>
      </c>
      <c r="O20" s="72">
        <f t="shared" si="15"/>
        <v>569512.10534999997</v>
      </c>
      <c r="P20" s="172">
        <f t="shared" si="3"/>
        <v>1175749.6560011338</v>
      </c>
      <c r="Q20" s="172">
        <v>1934570</v>
      </c>
      <c r="R20" s="65">
        <v>7264780.032167526</v>
      </c>
      <c r="S20" s="216">
        <f t="shared" si="4"/>
        <v>10518634.500146549</v>
      </c>
      <c r="T20" s="65">
        <f t="shared" si="15"/>
        <v>0</v>
      </c>
      <c r="U20" s="216">
        <f t="shared" si="1"/>
        <v>10518634.500146549</v>
      </c>
      <c r="V20" s="13"/>
      <c r="W20" s="13"/>
      <c r="X20" s="13"/>
    </row>
    <row r="21" spans="1:24" ht="18" customHeight="1" x14ac:dyDescent="0.3">
      <c r="A21" s="13"/>
      <c r="B21" s="63">
        <v>11.1</v>
      </c>
      <c r="C21" s="141" t="s">
        <v>42</v>
      </c>
      <c r="D21" s="66">
        <v>73504.00937200003</v>
      </c>
      <c r="E21" s="66">
        <v>587.52099999999996</v>
      </c>
      <c r="F21" s="66">
        <v>214.32400000000001</v>
      </c>
      <c r="G21" s="66">
        <v>0</v>
      </c>
      <c r="H21" s="66">
        <v>0</v>
      </c>
      <c r="I21" s="66">
        <v>0</v>
      </c>
      <c r="J21" s="66">
        <v>0</v>
      </c>
      <c r="K21" s="66">
        <v>2204.9934305430634</v>
      </c>
      <c r="L21" s="66">
        <v>693.91300000000001</v>
      </c>
      <c r="M21" s="170">
        <f t="shared" si="2"/>
        <v>77204.760802543082</v>
      </c>
      <c r="N21" s="73">
        <v>64589.245161218394</v>
      </c>
      <c r="O21" s="74">
        <v>283667.67170999997</v>
      </c>
      <c r="P21" s="170">
        <f t="shared" si="3"/>
        <v>348256.91687121836</v>
      </c>
      <c r="Q21" s="170"/>
      <c r="R21" s="66"/>
      <c r="S21" s="216">
        <f t="shared" si="4"/>
        <v>425461.67767376144</v>
      </c>
      <c r="T21" s="66"/>
      <c r="U21" s="216">
        <f t="shared" si="1"/>
        <v>425461.67767376144</v>
      </c>
      <c r="V21" s="13"/>
      <c r="W21" s="13"/>
      <c r="X21" s="13"/>
    </row>
    <row r="22" spans="1:24" ht="18" customHeight="1" x14ac:dyDescent="0.3">
      <c r="A22" s="13"/>
      <c r="B22" s="63">
        <v>11.2</v>
      </c>
      <c r="C22" s="141" t="s">
        <v>43</v>
      </c>
      <c r="D22" s="66">
        <v>51396.683437999978</v>
      </c>
      <c r="E22" s="66">
        <v>1295.4540000000002</v>
      </c>
      <c r="F22" s="66">
        <v>56.597999999999999</v>
      </c>
      <c r="G22" s="66">
        <v>0</v>
      </c>
      <c r="H22" s="66">
        <v>0</v>
      </c>
      <c r="I22" s="66">
        <v>0</v>
      </c>
      <c r="J22" s="66">
        <v>0</v>
      </c>
      <c r="K22" s="66">
        <v>1689.1989258716912</v>
      </c>
      <c r="L22" s="66">
        <v>889.94400000000007</v>
      </c>
      <c r="M22" s="170">
        <f t="shared" si="2"/>
        <v>55327.87836387167</v>
      </c>
      <c r="N22" s="73">
        <v>517632.82912401296</v>
      </c>
      <c r="O22" s="74">
        <v>285844.43364</v>
      </c>
      <c r="P22" s="170">
        <f t="shared" si="3"/>
        <v>803477.26276401291</v>
      </c>
      <c r="Q22" s="170"/>
      <c r="R22" s="66"/>
      <c r="S22" s="216">
        <f t="shared" si="4"/>
        <v>858805.14112788462</v>
      </c>
      <c r="T22" s="66"/>
      <c r="U22" s="216">
        <f t="shared" si="1"/>
        <v>858805.14112788462</v>
      </c>
      <c r="V22" s="13"/>
      <c r="W22" s="13"/>
      <c r="X22" s="13"/>
    </row>
    <row r="23" spans="1:24" ht="18" customHeight="1" x14ac:dyDescent="0.3">
      <c r="A23" s="13"/>
      <c r="B23" s="63">
        <v>11.3</v>
      </c>
      <c r="C23" s="141" t="s">
        <v>44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170">
        <f t="shared" si="2"/>
        <v>0</v>
      </c>
      <c r="N23" s="73">
        <v>0</v>
      </c>
      <c r="O23" s="74">
        <v>0</v>
      </c>
      <c r="P23" s="170">
        <f t="shared" si="3"/>
        <v>0</v>
      </c>
      <c r="Q23" s="170"/>
      <c r="R23" s="66"/>
      <c r="S23" s="216">
        <f t="shared" si="4"/>
        <v>0</v>
      </c>
      <c r="T23" s="66"/>
      <c r="U23" s="216">
        <f t="shared" si="1"/>
        <v>0</v>
      </c>
      <c r="V23" s="13"/>
      <c r="W23" s="13"/>
      <c r="X23" s="13"/>
    </row>
    <row r="24" spans="1:24" ht="18" customHeight="1" x14ac:dyDescent="0.3">
      <c r="A24" s="13"/>
      <c r="B24" s="63">
        <v>11.4</v>
      </c>
      <c r="C24" s="142" t="s">
        <v>45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170">
        <f t="shared" si="2"/>
        <v>0</v>
      </c>
      <c r="N24" s="73">
        <v>2294.0438385647999</v>
      </c>
      <c r="O24" s="74">
        <v>0</v>
      </c>
      <c r="P24" s="170">
        <f t="shared" si="3"/>
        <v>2294.0438385647999</v>
      </c>
      <c r="Q24" s="170"/>
      <c r="R24" s="66"/>
      <c r="S24" s="216">
        <f t="shared" si="4"/>
        <v>2294.0438385647999</v>
      </c>
      <c r="T24" s="66"/>
      <c r="U24" s="216">
        <f t="shared" si="1"/>
        <v>2294.0438385647999</v>
      </c>
      <c r="V24" s="13"/>
      <c r="W24" s="13"/>
      <c r="X24" s="13"/>
    </row>
    <row r="25" spans="1:24" ht="18" customHeight="1" x14ac:dyDescent="0.3">
      <c r="A25" s="13"/>
      <c r="B25" s="63">
        <v>11.5</v>
      </c>
      <c r="C25" s="141" t="s">
        <v>163</v>
      </c>
      <c r="D25" s="66">
        <v>10549.536880000007</v>
      </c>
      <c r="E25" s="66">
        <v>25.428000000000004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328.9769314736705</v>
      </c>
      <c r="L25" s="66">
        <v>98.230999999999995</v>
      </c>
      <c r="M25" s="170">
        <f t="shared" si="2"/>
        <v>11002.172811473678</v>
      </c>
      <c r="N25" s="73">
        <v>21721.432527337798</v>
      </c>
      <c r="O25" s="74">
        <v>0</v>
      </c>
      <c r="P25" s="170">
        <f t="shared" si="3"/>
        <v>21721.432527337798</v>
      </c>
      <c r="Q25" s="170"/>
      <c r="R25" s="66"/>
      <c r="S25" s="216">
        <f t="shared" si="4"/>
        <v>32723.605338811474</v>
      </c>
      <c r="T25" s="66"/>
      <c r="U25" s="216">
        <f t="shared" si="1"/>
        <v>32723.605338811474</v>
      </c>
      <c r="V25" s="13"/>
      <c r="W25" s="13"/>
      <c r="X25" s="13"/>
    </row>
    <row r="26" spans="1:24" s="12" customFormat="1" ht="18" customHeight="1" x14ac:dyDescent="0.3">
      <c r="A26" s="13"/>
      <c r="B26" s="64" t="s">
        <v>46</v>
      </c>
      <c r="C26" s="140" t="s">
        <v>164</v>
      </c>
      <c r="D26" s="65">
        <f t="shared" ref="D26:T26" si="16">SUM(D27:D31)</f>
        <v>517.73799999999994</v>
      </c>
      <c r="E26" s="65">
        <f t="shared" si="16"/>
        <v>543.50900000000001</v>
      </c>
      <c r="F26" s="65">
        <f t="shared" si="16"/>
        <v>4282.4960000000001</v>
      </c>
      <c r="G26" s="65">
        <f t="shared" si="16"/>
        <v>0</v>
      </c>
      <c r="H26" s="65">
        <f t="shared" si="16"/>
        <v>0</v>
      </c>
      <c r="I26" s="65">
        <f t="shared" si="16"/>
        <v>0</v>
      </c>
      <c r="J26" s="65">
        <f t="shared" si="16"/>
        <v>0</v>
      </c>
      <c r="K26" s="65">
        <f t="shared" si="16"/>
        <v>70.06261400000011</v>
      </c>
      <c r="L26" s="65">
        <f t="shared" si="16"/>
        <v>0</v>
      </c>
      <c r="M26" s="172">
        <f t="shared" si="2"/>
        <v>5413.8056140000008</v>
      </c>
      <c r="N26" s="75">
        <f t="shared" si="16"/>
        <v>74490.274143547809</v>
      </c>
      <c r="O26" s="72">
        <f t="shared" si="16"/>
        <v>24152.420388999999</v>
      </c>
      <c r="P26" s="172">
        <f t="shared" si="3"/>
        <v>98642.694532547815</v>
      </c>
      <c r="Q26" s="172">
        <f t="shared" si="16"/>
        <v>0</v>
      </c>
      <c r="R26" s="65">
        <f t="shared" ref="R26" si="17">SUM(R27:R31)</f>
        <v>0</v>
      </c>
      <c r="S26" s="216">
        <f t="shared" si="4"/>
        <v>104056.50014654781</v>
      </c>
      <c r="T26" s="65">
        <f t="shared" si="16"/>
        <v>0</v>
      </c>
      <c r="U26" s="216">
        <f t="shared" si="1"/>
        <v>104056.50014654781</v>
      </c>
      <c r="V26" s="13"/>
      <c r="W26" s="13"/>
      <c r="X26" s="13"/>
    </row>
    <row r="27" spans="1:24" ht="18" customHeight="1" x14ac:dyDescent="0.3">
      <c r="A27" s="13"/>
      <c r="B27" s="63">
        <v>12.1</v>
      </c>
      <c r="C27" s="141" t="s">
        <v>42</v>
      </c>
      <c r="D27" s="66">
        <v>261.95499999999998</v>
      </c>
      <c r="E27" s="66">
        <v>0.34100000000000003</v>
      </c>
      <c r="F27" s="66">
        <v>3691.8489999999997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170">
        <f t="shared" si="2"/>
        <v>3954.1449999999995</v>
      </c>
      <c r="N27" s="73">
        <v>7465.4141185409999</v>
      </c>
      <c r="O27" s="74">
        <v>11469.630763000001</v>
      </c>
      <c r="P27" s="170">
        <f t="shared" si="3"/>
        <v>18935.044881541002</v>
      </c>
      <c r="Q27" s="170"/>
      <c r="R27" s="66"/>
      <c r="S27" s="216">
        <f t="shared" si="4"/>
        <v>22889.189881541002</v>
      </c>
      <c r="T27" s="66"/>
      <c r="U27" s="216">
        <f t="shared" si="1"/>
        <v>22889.189881541002</v>
      </c>
      <c r="V27" s="13"/>
      <c r="W27" s="13"/>
      <c r="X27" s="13"/>
    </row>
    <row r="28" spans="1:24" ht="18" customHeight="1" x14ac:dyDescent="0.3">
      <c r="A28" s="13"/>
      <c r="B28" s="63">
        <v>12.2</v>
      </c>
      <c r="C28" s="141" t="s">
        <v>43</v>
      </c>
      <c r="D28" s="66">
        <v>243.78299999999999</v>
      </c>
      <c r="E28" s="66">
        <v>236.78300000000002</v>
      </c>
      <c r="F28" s="66">
        <v>546.27700000000004</v>
      </c>
      <c r="G28" s="66">
        <v>0</v>
      </c>
      <c r="H28" s="66">
        <v>0</v>
      </c>
      <c r="I28" s="66">
        <v>0</v>
      </c>
      <c r="J28" s="66">
        <v>0</v>
      </c>
      <c r="K28" s="66">
        <v>70.06261400000011</v>
      </c>
      <c r="L28" s="66">
        <v>0</v>
      </c>
      <c r="M28" s="170">
        <f t="shared" si="2"/>
        <v>1096.9056140000002</v>
      </c>
      <c r="N28" s="73">
        <v>49049.228085249604</v>
      </c>
      <c r="O28" s="74">
        <v>12682.789626</v>
      </c>
      <c r="P28" s="170">
        <f t="shared" si="3"/>
        <v>61732.017711249602</v>
      </c>
      <c r="Q28" s="170"/>
      <c r="R28" s="66"/>
      <c r="S28" s="216">
        <f t="shared" si="4"/>
        <v>62828.923325249605</v>
      </c>
      <c r="T28" s="66"/>
      <c r="U28" s="216">
        <f t="shared" si="1"/>
        <v>62828.923325249605</v>
      </c>
      <c r="V28" s="13"/>
      <c r="W28" s="13"/>
      <c r="X28" s="13"/>
    </row>
    <row r="29" spans="1:24" ht="18" customHeight="1" x14ac:dyDescent="0.3">
      <c r="A29" s="13"/>
      <c r="B29" s="63">
        <v>12.3</v>
      </c>
      <c r="C29" s="141" t="s">
        <v>44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170">
        <f t="shared" si="2"/>
        <v>0</v>
      </c>
      <c r="N29" s="73">
        <v>0</v>
      </c>
      <c r="O29" s="74">
        <v>0</v>
      </c>
      <c r="P29" s="170">
        <f t="shared" si="3"/>
        <v>0</v>
      </c>
      <c r="Q29" s="170"/>
      <c r="R29" s="66"/>
      <c r="S29" s="216">
        <f t="shared" si="4"/>
        <v>0</v>
      </c>
      <c r="T29" s="66"/>
      <c r="U29" s="216">
        <f t="shared" si="1"/>
        <v>0</v>
      </c>
      <c r="V29" s="13"/>
      <c r="W29" s="13"/>
      <c r="X29" s="13"/>
    </row>
    <row r="30" spans="1:24" ht="18" customHeight="1" x14ac:dyDescent="0.3">
      <c r="A30" s="13"/>
      <c r="B30" s="63">
        <v>12.4</v>
      </c>
      <c r="C30" s="142" t="s">
        <v>45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170">
        <f t="shared" si="2"/>
        <v>0</v>
      </c>
      <c r="N30" s="73">
        <v>26.830570763999997</v>
      </c>
      <c r="O30" s="74">
        <v>0</v>
      </c>
      <c r="P30" s="170">
        <f t="shared" si="3"/>
        <v>26.830570763999997</v>
      </c>
      <c r="Q30" s="170"/>
      <c r="R30" s="66"/>
      <c r="S30" s="216">
        <f t="shared" si="4"/>
        <v>26.830570763999997</v>
      </c>
      <c r="T30" s="66"/>
      <c r="U30" s="216">
        <f t="shared" si="1"/>
        <v>26.830570763999997</v>
      </c>
      <c r="V30" s="13"/>
      <c r="W30" s="13"/>
      <c r="X30" s="13"/>
    </row>
    <row r="31" spans="1:24" ht="18" customHeight="1" x14ac:dyDescent="0.3">
      <c r="A31" s="13"/>
      <c r="B31" s="63">
        <v>12.5</v>
      </c>
      <c r="C31" s="141" t="s">
        <v>163</v>
      </c>
      <c r="D31" s="66">
        <v>12</v>
      </c>
      <c r="E31" s="66">
        <v>306.38499999999999</v>
      </c>
      <c r="F31" s="66">
        <v>44.37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170">
        <f t="shared" si="2"/>
        <v>362.755</v>
      </c>
      <c r="N31" s="73">
        <v>17948.801368993198</v>
      </c>
      <c r="O31" s="74">
        <v>0</v>
      </c>
      <c r="P31" s="170">
        <f t="shared" si="3"/>
        <v>17948.801368993198</v>
      </c>
      <c r="Q31" s="170"/>
      <c r="R31" s="66"/>
      <c r="S31" s="216">
        <f t="shared" si="4"/>
        <v>18311.556368993199</v>
      </c>
      <c r="T31" s="66"/>
      <c r="U31" s="216">
        <f t="shared" si="1"/>
        <v>18311.556368993199</v>
      </c>
      <c r="V31" s="13"/>
      <c r="W31" s="13"/>
      <c r="X31" s="13"/>
    </row>
    <row r="32" spans="1:24" s="12" customFormat="1" ht="18" customHeight="1" x14ac:dyDescent="0.3">
      <c r="A32" s="13"/>
      <c r="B32" s="63" t="s">
        <v>47</v>
      </c>
      <c r="C32" s="140" t="s">
        <v>165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172">
        <f t="shared" si="2"/>
        <v>0</v>
      </c>
      <c r="N32" s="75">
        <v>0</v>
      </c>
      <c r="O32" s="72">
        <v>0</v>
      </c>
      <c r="P32" s="172">
        <f t="shared" si="3"/>
        <v>0</v>
      </c>
      <c r="Q32" s="172">
        <v>0</v>
      </c>
      <c r="R32" s="65">
        <v>0</v>
      </c>
      <c r="S32" s="216">
        <f t="shared" si="4"/>
        <v>0</v>
      </c>
      <c r="T32" s="65">
        <v>0</v>
      </c>
      <c r="U32" s="216">
        <f t="shared" si="1"/>
        <v>0</v>
      </c>
      <c r="V32" s="13"/>
      <c r="W32" s="13"/>
      <c r="X32" s="13"/>
    </row>
    <row r="33" spans="1:24" ht="18" customHeight="1" x14ac:dyDescent="0.3">
      <c r="A33" s="13"/>
      <c r="B33" s="63" t="s">
        <v>48</v>
      </c>
      <c r="C33" s="138" t="s">
        <v>166</v>
      </c>
      <c r="D33" s="66"/>
      <c r="E33" s="66"/>
      <c r="F33" s="66"/>
      <c r="G33" s="66"/>
      <c r="H33" s="66"/>
      <c r="I33" s="66"/>
      <c r="J33" s="66"/>
      <c r="K33" s="66"/>
      <c r="L33" s="66"/>
      <c r="M33" s="170">
        <f t="shared" si="2"/>
        <v>0</v>
      </c>
      <c r="N33" s="73"/>
      <c r="O33" s="74"/>
      <c r="P33" s="170">
        <f t="shared" si="3"/>
        <v>0</v>
      </c>
      <c r="Q33" s="170"/>
      <c r="R33" s="66"/>
      <c r="S33" s="216">
        <f t="shared" si="4"/>
        <v>0</v>
      </c>
      <c r="T33" s="66"/>
      <c r="U33" s="216">
        <f t="shared" si="1"/>
        <v>0</v>
      </c>
      <c r="V33" s="13"/>
      <c r="W33" s="13"/>
      <c r="X33" s="13"/>
    </row>
    <row r="34" spans="1:24" ht="18" customHeight="1" x14ac:dyDescent="0.3">
      <c r="A34" s="13"/>
      <c r="B34" s="63" t="s">
        <v>49</v>
      </c>
      <c r="C34" s="138" t="s">
        <v>167</v>
      </c>
      <c r="D34" s="78"/>
      <c r="E34" s="78"/>
      <c r="F34" s="78"/>
      <c r="G34" s="66"/>
      <c r="H34" s="66"/>
      <c r="I34" s="66"/>
      <c r="J34" s="66"/>
      <c r="K34" s="66"/>
      <c r="L34" s="66"/>
      <c r="M34" s="170">
        <f t="shared" si="2"/>
        <v>0</v>
      </c>
      <c r="N34" s="73"/>
      <c r="O34" s="74"/>
      <c r="P34" s="170">
        <f t="shared" si="3"/>
        <v>0</v>
      </c>
      <c r="Q34" s="170"/>
      <c r="R34" s="66"/>
      <c r="S34" s="216">
        <f t="shared" si="4"/>
        <v>0</v>
      </c>
      <c r="T34" s="66"/>
      <c r="U34" s="216">
        <f t="shared" si="1"/>
        <v>0</v>
      </c>
      <c r="V34" s="13"/>
      <c r="W34" s="13"/>
      <c r="X34" s="13"/>
    </row>
    <row r="35" spans="1:24" ht="18" customHeight="1" x14ac:dyDescent="0.3">
      <c r="A35" s="13"/>
      <c r="B35" s="63" t="s">
        <v>50</v>
      </c>
      <c r="C35" s="138" t="s">
        <v>168</v>
      </c>
      <c r="D35" s="78"/>
      <c r="E35" s="78"/>
      <c r="F35" s="78"/>
      <c r="G35" s="66"/>
      <c r="H35" s="66"/>
      <c r="I35" s="66"/>
      <c r="J35" s="66"/>
      <c r="K35" s="66"/>
      <c r="L35" s="66"/>
      <c r="M35" s="170">
        <f t="shared" si="2"/>
        <v>0</v>
      </c>
      <c r="N35" s="73"/>
      <c r="O35" s="74"/>
      <c r="P35" s="170">
        <f t="shared" si="3"/>
        <v>0</v>
      </c>
      <c r="Q35" s="170"/>
      <c r="R35" s="66"/>
      <c r="S35" s="216">
        <f t="shared" si="4"/>
        <v>0</v>
      </c>
      <c r="T35" s="66"/>
      <c r="U35" s="216">
        <f t="shared" si="1"/>
        <v>0</v>
      </c>
      <c r="V35" s="13"/>
      <c r="W35" s="13"/>
      <c r="X35" s="13"/>
    </row>
    <row r="36" spans="1:24" s="12" customFormat="1" ht="18" customHeight="1" x14ac:dyDescent="0.3">
      <c r="A36" s="13"/>
      <c r="B36" s="63" t="s">
        <v>51</v>
      </c>
      <c r="C36" s="140" t="s">
        <v>169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172">
        <f t="shared" si="2"/>
        <v>0</v>
      </c>
      <c r="N36" s="75">
        <v>0</v>
      </c>
      <c r="O36" s="72">
        <v>0</v>
      </c>
      <c r="P36" s="172">
        <f t="shared" si="3"/>
        <v>0</v>
      </c>
      <c r="Q36" s="172">
        <v>0</v>
      </c>
      <c r="R36" s="65">
        <v>0</v>
      </c>
      <c r="S36" s="216">
        <f t="shared" si="4"/>
        <v>0</v>
      </c>
      <c r="T36" s="65">
        <v>0</v>
      </c>
      <c r="U36" s="216">
        <f t="shared" si="1"/>
        <v>0</v>
      </c>
      <c r="V36" s="13"/>
      <c r="W36" s="13"/>
      <c r="X36" s="13"/>
    </row>
    <row r="37" spans="1:24" ht="18" customHeight="1" x14ac:dyDescent="0.3">
      <c r="A37" s="13"/>
      <c r="B37" s="63" t="s">
        <v>52</v>
      </c>
      <c r="C37" s="138" t="s">
        <v>170</v>
      </c>
      <c r="D37" s="66"/>
      <c r="E37" s="66"/>
      <c r="F37" s="66"/>
      <c r="G37" s="66"/>
      <c r="H37" s="66"/>
      <c r="I37" s="66"/>
      <c r="J37" s="66"/>
      <c r="K37" s="66"/>
      <c r="L37" s="66"/>
      <c r="M37" s="170">
        <f t="shared" si="2"/>
        <v>0</v>
      </c>
      <c r="N37" s="73"/>
      <c r="O37" s="74"/>
      <c r="P37" s="170">
        <f t="shared" si="3"/>
        <v>0</v>
      </c>
      <c r="Q37" s="170"/>
      <c r="R37" s="66"/>
      <c r="S37" s="216">
        <f t="shared" si="4"/>
        <v>0</v>
      </c>
      <c r="T37" s="66"/>
      <c r="U37" s="216">
        <f t="shared" si="1"/>
        <v>0</v>
      </c>
      <c r="V37" s="13"/>
      <c r="W37" s="13"/>
      <c r="X37" s="13"/>
    </row>
    <row r="38" spans="1:24" ht="18" customHeight="1" x14ac:dyDescent="0.3">
      <c r="A38" s="13"/>
      <c r="B38" s="63" t="s">
        <v>53</v>
      </c>
      <c r="C38" s="138" t="s">
        <v>171</v>
      </c>
      <c r="D38" s="66"/>
      <c r="E38" s="66"/>
      <c r="F38" s="66"/>
      <c r="G38" s="66"/>
      <c r="H38" s="66"/>
      <c r="I38" s="66"/>
      <c r="J38" s="66"/>
      <c r="K38" s="66"/>
      <c r="L38" s="66"/>
      <c r="M38" s="170">
        <f t="shared" si="2"/>
        <v>0</v>
      </c>
      <c r="N38" s="73"/>
      <c r="O38" s="74"/>
      <c r="P38" s="170">
        <f t="shared" si="3"/>
        <v>0</v>
      </c>
      <c r="Q38" s="170"/>
      <c r="R38" s="66"/>
      <c r="S38" s="216">
        <f t="shared" si="4"/>
        <v>0</v>
      </c>
      <c r="T38" s="66"/>
      <c r="U38" s="216">
        <f t="shared" si="1"/>
        <v>0</v>
      </c>
      <c r="V38" s="13"/>
      <c r="W38" s="13"/>
      <c r="X38" s="13"/>
    </row>
    <row r="39" spans="1:24" s="12" customFormat="1" ht="18" customHeight="1" x14ac:dyDescent="0.3">
      <c r="A39" s="13"/>
      <c r="B39" s="63" t="s">
        <v>54</v>
      </c>
      <c r="C39" s="139" t="s">
        <v>172</v>
      </c>
      <c r="D39" s="69">
        <v>3275.4894759999993</v>
      </c>
      <c r="E39" s="69">
        <v>0</v>
      </c>
      <c r="F39" s="69">
        <v>334.64600000000002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-127.21299999999999</v>
      </c>
      <c r="M39" s="172">
        <f t="shared" si="2"/>
        <v>3482.9224759999993</v>
      </c>
      <c r="N39" s="75">
        <v>-166313.13109671895</v>
      </c>
      <c r="O39" s="72">
        <v>780247.87604200002</v>
      </c>
      <c r="P39" s="172">
        <f t="shared" si="3"/>
        <v>613934.74494528107</v>
      </c>
      <c r="Q39" s="172"/>
      <c r="R39" s="69">
        <v>725869.3325787189</v>
      </c>
      <c r="S39" s="216">
        <f t="shared" si="4"/>
        <v>1343287</v>
      </c>
      <c r="T39" s="65"/>
      <c r="U39" s="216">
        <f t="shared" si="1"/>
        <v>1343287</v>
      </c>
      <c r="V39" s="13"/>
      <c r="W39" s="13"/>
      <c r="X39" s="13"/>
    </row>
    <row r="40" spans="1:24" s="12" customFormat="1" ht="18" customHeight="1" x14ac:dyDescent="0.3">
      <c r="A40" s="13"/>
      <c r="B40" s="63" t="s">
        <v>55</v>
      </c>
      <c r="C40" s="139" t="s">
        <v>173</v>
      </c>
      <c r="D40" s="69">
        <v>0</v>
      </c>
      <c r="E40" s="69">
        <v>-0.96699999999999997</v>
      </c>
      <c r="F40" s="69">
        <v>0</v>
      </c>
      <c r="G40" s="65">
        <v>0</v>
      </c>
      <c r="H40" s="65">
        <v>0</v>
      </c>
      <c r="I40" s="65">
        <v>1023.2</v>
      </c>
      <c r="J40" s="65">
        <v>0</v>
      </c>
      <c r="K40" s="65">
        <v>0</v>
      </c>
      <c r="L40" s="65">
        <v>-550.36900000000003</v>
      </c>
      <c r="M40" s="172">
        <f t="shared" si="2"/>
        <v>471.86400000000003</v>
      </c>
      <c r="N40" s="75">
        <v>0</v>
      </c>
      <c r="O40" s="72">
        <v>0.60763900000000004</v>
      </c>
      <c r="P40" s="172">
        <f t="shared" si="3"/>
        <v>0.60763900000000004</v>
      </c>
      <c r="Q40" s="170"/>
      <c r="R40" s="65">
        <v>91878.528361000004</v>
      </c>
      <c r="S40" s="216">
        <f t="shared" si="4"/>
        <v>92351</v>
      </c>
      <c r="T40" s="65"/>
      <c r="U40" s="216">
        <f t="shared" si="1"/>
        <v>92351</v>
      </c>
      <c r="V40" s="13"/>
      <c r="W40" s="13"/>
      <c r="X40" s="13"/>
    </row>
    <row r="41" spans="1:24" s="12" customFormat="1" ht="18" customHeight="1" x14ac:dyDescent="0.3">
      <c r="A41" s="13"/>
      <c r="B41" s="63" t="s">
        <v>56</v>
      </c>
      <c r="C41" s="139" t="s">
        <v>174</v>
      </c>
      <c r="D41" s="69">
        <f>D42+D43</f>
        <v>34554.140564999994</v>
      </c>
      <c r="E41" s="69">
        <f t="shared" ref="E41:T41" si="18">E42+E43</f>
        <v>33.353000000000009</v>
      </c>
      <c r="F41" s="69">
        <f t="shared" si="18"/>
        <v>0</v>
      </c>
      <c r="G41" s="65">
        <f t="shared" si="18"/>
        <v>0</v>
      </c>
      <c r="H41" s="65">
        <f t="shared" si="18"/>
        <v>0</v>
      </c>
      <c r="I41" s="65">
        <f t="shared" si="18"/>
        <v>0</v>
      </c>
      <c r="J41" s="65">
        <f t="shared" si="18"/>
        <v>0</v>
      </c>
      <c r="K41" s="65">
        <f t="shared" si="18"/>
        <v>318.63520000000017</v>
      </c>
      <c r="L41" s="65">
        <f t="shared" si="18"/>
        <v>243.43199999999999</v>
      </c>
      <c r="M41" s="172">
        <f t="shared" si="2"/>
        <v>35149.560764999995</v>
      </c>
      <c r="N41" s="75">
        <f t="shared" si="18"/>
        <v>0</v>
      </c>
      <c r="O41" s="72">
        <f t="shared" si="18"/>
        <v>26858.059996000004</v>
      </c>
      <c r="P41" s="172">
        <f t="shared" si="3"/>
        <v>26858.059996000004</v>
      </c>
      <c r="Q41" s="172">
        <f t="shared" si="18"/>
        <v>0</v>
      </c>
      <c r="R41" s="69">
        <f t="shared" ref="R41" si="19">R42+R43</f>
        <v>0</v>
      </c>
      <c r="S41" s="216">
        <f t="shared" si="4"/>
        <v>62007.620760999998</v>
      </c>
      <c r="T41" s="65">
        <f t="shared" si="18"/>
        <v>0</v>
      </c>
      <c r="U41" s="216">
        <f t="shared" si="1"/>
        <v>62007.620760999998</v>
      </c>
      <c r="V41" s="13"/>
      <c r="W41" s="13"/>
      <c r="X41" s="13"/>
    </row>
    <row r="42" spans="1:24" ht="18" customHeight="1" x14ac:dyDescent="0.3">
      <c r="A42" s="13"/>
      <c r="B42" s="63" t="s">
        <v>57</v>
      </c>
      <c r="C42" s="138" t="s">
        <v>175</v>
      </c>
      <c r="D42" s="67">
        <v>34365.928249999997</v>
      </c>
      <c r="E42" s="67">
        <v>181.63200000000001</v>
      </c>
      <c r="F42" s="67">
        <v>0</v>
      </c>
      <c r="G42" s="66">
        <v>0</v>
      </c>
      <c r="H42" s="66">
        <v>0</v>
      </c>
      <c r="I42" s="66">
        <v>0</v>
      </c>
      <c r="J42" s="66">
        <v>0</v>
      </c>
      <c r="K42" s="66">
        <v>384.42500100000018</v>
      </c>
      <c r="L42" s="66">
        <v>243.43199999999999</v>
      </c>
      <c r="M42" s="170">
        <f t="shared" si="2"/>
        <v>35175.417250999999</v>
      </c>
      <c r="N42" s="73">
        <v>0</v>
      </c>
      <c r="O42" s="74">
        <v>25315.611996000003</v>
      </c>
      <c r="P42" s="170">
        <f t="shared" si="3"/>
        <v>25315.611996000003</v>
      </c>
      <c r="Q42" s="170"/>
      <c r="R42" s="66"/>
      <c r="S42" s="216">
        <f t="shared" si="4"/>
        <v>60491.029246999999</v>
      </c>
      <c r="T42" s="66"/>
      <c r="U42" s="216">
        <f t="shared" si="1"/>
        <v>60491.029246999999</v>
      </c>
      <c r="V42" s="13"/>
      <c r="W42" s="13"/>
      <c r="X42" s="13"/>
    </row>
    <row r="43" spans="1:24" ht="18" customHeight="1" x14ac:dyDescent="0.3">
      <c r="A43" s="13"/>
      <c r="B43" s="63" t="s">
        <v>58</v>
      </c>
      <c r="C43" s="138" t="s">
        <v>176</v>
      </c>
      <c r="D43" s="67">
        <v>188.21231499999948</v>
      </c>
      <c r="E43" s="67">
        <v>-148.279</v>
      </c>
      <c r="F43" s="67">
        <v>0</v>
      </c>
      <c r="G43" s="66">
        <v>0</v>
      </c>
      <c r="H43" s="66">
        <v>0</v>
      </c>
      <c r="I43" s="66">
        <v>0</v>
      </c>
      <c r="J43" s="66">
        <v>0</v>
      </c>
      <c r="K43" s="66">
        <v>-65.789800999999997</v>
      </c>
      <c r="L43" s="66">
        <v>0</v>
      </c>
      <c r="M43" s="170">
        <f t="shared" si="2"/>
        <v>-25.856486000000515</v>
      </c>
      <c r="N43" s="73">
        <v>0</v>
      </c>
      <c r="O43" s="74">
        <v>1542.4480000000001</v>
      </c>
      <c r="P43" s="170">
        <f t="shared" si="3"/>
        <v>1542.4480000000001</v>
      </c>
      <c r="Q43" s="170"/>
      <c r="R43" s="66"/>
      <c r="S43" s="216">
        <f t="shared" si="4"/>
        <v>1516.5915139999995</v>
      </c>
      <c r="T43" s="66"/>
      <c r="U43" s="216">
        <f t="shared" si="1"/>
        <v>1516.5915139999995</v>
      </c>
      <c r="V43" s="13"/>
      <c r="W43" s="13"/>
      <c r="X43" s="13"/>
    </row>
    <row r="44" spans="1:24" s="12" customFormat="1" ht="18" customHeight="1" x14ac:dyDescent="0.3">
      <c r="A44" s="13"/>
      <c r="B44" s="63" t="s">
        <v>59</v>
      </c>
      <c r="C44" s="139" t="s">
        <v>177</v>
      </c>
      <c r="D44" s="69">
        <v>0</v>
      </c>
      <c r="E44" s="69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172">
        <f t="shared" si="2"/>
        <v>0</v>
      </c>
      <c r="N44" s="75">
        <v>0</v>
      </c>
      <c r="O44" s="72">
        <v>0</v>
      </c>
      <c r="P44" s="172">
        <f t="shared" si="3"/>
        <v>0</v>
      </c>
      <c r="Q44" s="172">
        <v>0</v>
      </c>
      <c r="R44" s="65">
        <v>0</v>
      </c>
      <c r="S44" s="216">
        <f t="shared" si="4"/>
        <v>0</v>
      </c>
      <c r="T44" s="65">
        <v>0</v>
      </c>
      <c r="U44" s="216">
        <f t="shared" si="1"/>
        <v>0</v>
      </c>
      <c r="V44" s="13"/>
      <c r="W44" s="13"/>
      <c r="X44" s="13"/>
    </row>
    <row r="45" spans="1:24" ht="18" customHeight="1" x14ac:dyDescent="0.3">
      <c r="A45" s="13"/>
      <c r="B45" s="63" t="s">
        <v>60</v>
      </c>
      <c r="C45" s="138" t="s">
        <v>178</v>
      </c>
      <c r="D45" s="66"/>
      <c r="E45" s="66"/>
      <c r="F45" s="66"/>
      <c r="G45" s="66"/>
      <c r="H45" s="66"/>
      <c r="I45" s="66"/>
      <c r="J45" s="66"/>
      <c r="K45" s="66"/>
      <c r="L45" s="66"/>
      <c r="M45" s="170">
        <f t="shared" si="2"/>
        <v>0</v>
      </c>
      <c r="N45" s="73"/>
      <c r="O45" s="74"/>
      <c r="P45" s="170">
        <f t="shared" si="3"/>
        <v>0</v>
      </c>
      <c r="Q45" s="170"/>
      <c r="R45" s="66"/>
      <c r="S45" s="216">
        <f t="shared" si="4"/>
        <v>0</v>
      </c>
      <c r="T45" s="66"/>
      <c r="U45" s="216">
        <f t="shared" si="1"/>
        <v>0</v>
      </c>
      <c r="V45" s="13"/>
      <c r="W45" s="13"/>
      <c r="X45" s="13"/>
    </row>
    <row r="46" spans="1:24" ht="18" customHeight="1" x14ac:dyDescent="0.3">
      <c r="A46" s="13"/>
      <c r="B46" s="63" t="s">
        <v>61</v>
      </c>
      <c r="C46" s="138" t="s">
        <v>179</v>
      </c>
      <c r="D46" s="66"/>
      <c r="E46" s="66"/>
      <c r="F46" s="66"/>
      <c r="G46" s="66"/>
      <c r="H46" s="66"/>
      <c r="I46" s="66"/>
      <c r="J46" s="66"/>
      <c r="K46" s="66"/>
      <c r="L46" s="66"/>
      <c r="M46" s="170">
        <f t="shared" si="2"/>
        <v>0</v>
      </c>
      <c r="N46" s="73"/>
      <c r="O46" s="74"/>
      <c r="P46" s="170">
        <f t="shared" si="3"/>
        <v>0</v>
      </c>
      <c r="Q46" s="170"/>
      <c r="R46" s="66"/>
      <c r="S46" s="216">
        <f t="shared" si="4"/>
        <v>0</v>
      </c>
      <c r="T46" s="66"/>
      <c r="U46" s="216">
        <f t="shared" si="1"/>
        <v>0</v>
      </c>
      <c r="V46" s="13"/>
      <c r="W46" s="13"/>
      <c r="X46" s="13"/>
    </row>
    <row r="47" spans="1:24" ht="18" customHeight="1" x14ac:dyDescent="0.3">
      <c r="A47" s="13"/>
      <c r="B47" s="63" t="s">
        <v>62</v>
      </c>
      <c r="C47" s="138" t="s">
        <v>180</v>
      </c>
      <c r="D47" s="66"/>
      <c r="E47" s="66"/>
      <c r="F47" s="66"/>
      <c r="G47" s="66"/>
      <c r="H47" s="66"/>
      <c r="I47" s="66"/>
      <c r="J47" s="66"/>
      <c r="K47" s="66"/>
      <c r="L47" s="66"/>
      <c r="M47" s="170">
        <f t="shared" si="2"/>
        <v>0</v>
      </c>
      <c r="N47" s="73"/>
      <c r="O47" s="74"/>
      <c r="P47" s="170">
        <f t="shared" si="3"/>
        <v>0</v>
      </c>
      <c r="Q47" s="170"/>
      <c r="R47" s="66"/>
      <c r="S47" s="216">
        <f t="shared" si="4"/>
        <v>0</v>
      </c>
      <c r="T47" s="67"/>
      <c r="U47" s="216">
        <f t="shared" si="1"/>
        <v>0</v>
      </c>
      <c r="V47" s="13"/>
      <c r="W47" s="13"/>
      <c r="X47" s="13"/>
    </row>
    <row r="48" spans="1:24" s="12" customFormat="1" ht="18" customHeight="1" x14ac:dyDescent="0.3">
      <c r="A48" s="13"/>
      <c r="B48" s="63" t="s">
        <v>63</v>
      </c>
      <c r="C48" s="139" t="s">
        <v>181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172">
        <f t="shared" si="2"/>
        <v>0</v>
      </c>
      <c r="N48" s="75">
        <v>0</v>
      </c>
      <c r="O48" s="72">
        <v>0</v>
      </c>
      <c r="P48" s="172">
        <f t="shared" si="3"/>
        <v>0</v>
      </c>
      <c r="Q48" s="172">
        <v>0</v>
      </c>
      <c r="R48" s="65">
        <v>0</v>
      </c>
      <c r="S48" s="216">
        <f t="shared" si="4"/>
        <v>0</v>
      </c>
      <c r="T48" s="65">
        <f>+T51</f>
        <v>93014.534726216996</v>
      </c>
      <c r="U48" s="216">
        <f t="shared" si="1"/>
        <v>93014.534726216996</v>
      </c>
      <c r="V48" s="13"/>
      <c r="W48" s="13"/>
      <c r="X48" s="13"/>
    </row>
    <row r="49" spans="1:24" ht="18" customHeight="1" x14ac:dyDescent="0.3">
      <c r="A49" s="13"/>
      <c r="B49" s="63" t="s">
        <v>64</v>
      </c>
      <c r="C49" s="138" t="s">
        <v>182</v>
      </c>
      <c r="D49" s="66"/>
      <c r="E49" s="66"/>
      <c r="F49" s="66"/>
      <c r="G49" s="66"/>
      <c r="H49" s="66"/>
      <c r="I49" s="66"/>
      <c r="J49" s="66"/>
      <c r="K49" s="66"/>
      <c r="L49" s="66"/>
      <c r="M49" s="170">
        <f t="shared" si="2"/>
        <v>0</v>
      </c>
      <c r="N49" s="144"/>
      <c r="O49" s="74"/>
      <c r="P49" s="170">
        <f t="shared" si="3"/>
        <v>0</v>
      </c>
      <c r="Q49" s="170"/>
      <c r="R49" s="66"/>
      <c r="S49" s="216">
        <f t="shared" si="4"/>
        <v>0</v>
      </c>
      <c r="T49" s="70"/>
      <c r="U49" s="216">
        <f t="shared" si="1"/>
        <v>0</v>
      </c>
      <c r="V49" s="13"/>
      <c r="W49" s="13"/>
      <c r="X49" s="13"/>
    </row>
    <row r="50" spans="1:24" ht="18" customHeight="1" x14ac:dyDescent="0.3">
      <c r="A50" s="13"/>
      <c r="B50" s="63" t="s">
        <v>65</v>
      </c>
      <c r="C50" s="138" t="s">
        <v>183</v>
      </c>
      <c r="D50" s="66"/>
      <c r="E50" s="66"/>
      <c r="F50" s="66"/>
      <c r="G50" s="66"/>
      <c r="H50" s="66"/>
      <c r="I50" s="66"/>
      <c r="J50" s="66"/>
      <c r="K50" s="66"/>
      <c r="L50" s="66"/>
      <c r="M50" s="170">
        <f t="shared" si="2"/>
        <v>0</v>
      </c>
      <c r="N50" s="144"/>
      <c r="O50" s="74"/>
      <c r="P50" s="170">
        <f t="shared" si="3"/>
        <v>0</v>
      </c>
      <c r="Q50" s="170"/>
      <c r="R50" s="66"/>
      <c r="S50" s="216">
        <f t="shared" si="4"/>
        <v>0</v>
      </c>
      <c r="T50" s="70"/>
      <c r="U50" s="216">
        <f t="shared" si="1"/>
        <v>0</v>
      </c>
      <c r="V50" s="13"/>
      <c r="W50" s="13"/>
      <c r="X50" s="13"/>
    </row>
    <row r="51" spans="1:24" ht="18" customHeight="1" x14ac:dyDescent="0.3">
      <c r="A51" s="13"/>
      <c r="B51" s="63" t="s">
        <v>66</v>
      </c>
      <c r="C51" s="138" t="s">
        <v>184</v>
      </c>
      <c r="D51" s="66"/>
      <c r="E51" s="66"/>
      <c r="F51" s="66"/>
      <c r="G51" s="66"/>
      <c r="H51" s="66"/>
      <c r="I51" s="66"/>
      <c r="J51" s="66"/>
      <c r="K51" s="66"/>
      <c r="L51" s="66"/>
      <c r="M51" s="170">
        <f t="shared" si="2"/>
        <v>0</v>
      </c>
      <c r="N51" s="144"/>
      <c r="O51" s="74"/>
      <c r="P51" s="170">
        <f t="shared" si="3"/>
        <v>0</v>
      </c>
      <c r="Q51" s="170"/>
      <c r="R51" s="66"/>
      <c r="S51" s="216">
        <f t="shared" si="4"/>
        <v>0</v>
      </c>
      <c r="T51" s="70">
        <v>93014.534726216996</v>
      </c>
      <c r="U51" s="216">
        <f t="shared" si="1"/>
        <v>93014.534726216996</v>
      </c>
      <c r="V51" s="13"/>
      <c r="W51" s="13"/>
      <c r="X51" s="13"/>
    </row>
    <row r="52" spans="1:24" s="12" customFormat="1" ht="18" customHeight="1" x14ac:dyDescent="0.3">
      <c r="A52" s="13"/>
      <c r="B52" s="93" t="s">
        <v>67</v>
      </c>
      <c r="C52" s="137" t="s">
        <v>298</v>
      </c>
      <c r="D52" s="94">
        <f>D10+(D44-D48)-D16</f>
        <v>472243.12438300397</v>
      </c>
      <c r="E52" s="94">
        <f>E10+(E44-E48)-E16</f>
        <v>-3799.9631313194504</v>
      </c>
      <c r="F52" s="94">
        <f t="shared" ref="F52:J52" si="20">F10+(F44-F48)-F16</f>
        <v>4951.3949999999995</v>
      </c>
      <c r="G52" s="94">
        <f t="shared" si="20"/>
        <v>0</v>
      </c>
      <c r="H52" s="94">
        <f t="shared" si="20"/>
        <v>41379.288</v>
      </c>
      <c r="I52" s="94">
        <f>I10+(I44-I48)-I16</f>
        <v>13030.811000000002</v>
      </c>
      <c r="J52" s="94">
        <f t="shared" si="20"/>
        <v>1258.9927731300031</v>
      </c>
      <c r="K52" s="94">
        <f t="shared" ref="K52:T52" si="21">K10+(K44-K48)-K16</f>
        <v>14233.475361003073</v>
      </c>
      <c r="L52" s="94">
        <f t="shared" si="21"/>
        <v>1703222.838659001</v>
      </c>
      <c r="M52" s="108">
        <f t="shared" ref="M52" si="22">M10+(M44-M48)-M16</f>
        <v>2246519.9620448183</v>
      </c>
      <c r="N52" s="97">
        <f>N10+(N44-N48)-N16</f>
        <v>139500.34745553508</v>
      </c>
      <c r="O52" s="195">
        <f t="shared" si="21"/>
        <v>-572477.47454999993</v>
      </c>
      <c r="P52" s="94">
        <f t="shared" ref="P52:R52" si="23">P10+(P44-P48)-P16</f>
        <v>-432977.12709446484</v>
      </c>
      <c r="Q52" s="108">
        <f t="shared" si="21"/>
        <v>-1934570</v>
      </c>
      <c r="R52" s="94">
        <f t="shared" si="23"/>
        <v>-1566523.3923203154</v>
      </c>
      <c r="S52" s="108">
        <f t="shared" si="21"/>
        <v>-1687550.5573699605</v>
      </c>
      <c r="T52" s="108">
        <f t="shared" si="21"/>
        <v>719312.40188274498</v>
      </c>
      <c r="U52" s="108">
        <f>SUM(S52:T52)</f>
        <v>-968238.1554872155</v>
      </c>
      <c r="V52" s="13"/>
      <c r="W52" s="13"/>
      <c r="X52" s="13"/>
    </row>
    <row r="53" spans="1:24" s="12" customFormat="1" ht="18" customHeight="1" x14ac:dyDescent="0.3">
      <c r="A53" s="13"/>
      <c r="B53" s="93" t="s">
        <v>68</v>
      </c>
      <c r="C53" s="137" t="s">
        <v>185</v>
      </c>
      <c r="D53" s="94">
        <f>D14+(D44-D48)</f>
        <v>593017.73319600394</v>
      </c>
      <c r="E53" s="94">
        <f t="shared" ref="E53:L53" si="24">E14+(E44-E48)</f>
        <v>-3756.84513131945</v>
      </c>
      <c r="F53" s="94">
        <f t="shared" si="24"/>
        <v>1679.2629999999997</v>
      </c>
      <c r="G53" s="94">
        <f t="shared" si="24"/>
        <v>0</v>
      </c>
      <c r="H53" s="94">
        <f t="shared" si="24"/>
        <v>41379.288</v>
      </c>
      <c r="I53" s="94">
        <f t="shared" si="24"/>
        <v>14054.011000000002</v>
      </c>
      <c r="J53" s="94">
        <f t="shared" si="24"/>
        <v>1258.9927731300031</v>
      </c>
      <c r="K53" s="94">
        <f>K14+(K44-K48)</f>
        <v>24958.571120981767</v>
      </c>
      <c r="L53" s="94">
        <f t="shared" si="24"/>
        <v>1702924.2536590011</v>
      </c>
      <c r="M53" s="108">
        <f t="shared" ref="M53" si="25">M14+(M44-M48)</f>
        <v>2375515.2676177975</v>
      </c>
      <c r="N53" s="97">
        <f>N14+(N44-N48)</f>
        <v>-873872.85584835976</v>
      </c>
      <c r="O53" s="195">
        <f t="shared" ref="O53:P53" si="26">O14+(O44-O48)</f>
        <v>173582.43042600027</v>
      </c>
      <c r="P53" s="94">
        <f t="shared" si="26"/>
        <v>-700290.42542235949</v>
      </c>
      <c r="Q53" s="108">
        <f t="shared" ref="Q53:R53" si="27">Q14+(Q44-Q48)</f>
        <v>0</v>
      </c>
      <c r="R53" s="108">
        <f t="shared" si="27"/>
        <v>6516004.5007869294</v>
      </c>
      <c r="S53" s="108">
        <f>S14+(S44-S48)</f>
        <v>8191229.3429823676</v>
      </c>
      <c r="T53" s="94">
        <f>T15+(T44-T48)</f>
        <v>719312.40188274498</v>
      </c>
      <c r="U53" s="108">
        <f>SUM(S53:T53)</f>
        <v>8910541.744865112</v>
      </c>
      <c r="V53" s="13"/>
      <c r="W53" s="13"/>
      <c r="X53" s="13"/>
    </row>
    <row r="54" spans="1:24" ht="18" customHeight="1" thickBot="1" x14ac:dyDescent="0.35">
      <c r="A54" s="13"/>
      <c r="B54" s="93" t="s">
        <v>69</v>
      </c>
      <c r="C54" s="143" t="s">
        <v>187</v>
      </c>
      <c r="D54" s="94">
        <f>+Financial_AC!D10</f>
        <v>472242.90338300075</v>
      </c>
      <c r="E54" s="94">
        <f>+Financial_AC!E10</f>
        <v>-3799.6573222399893</v>
      </c>
      <c r="F54" s="94">
        <f>+Financial_AC!F10</f>
        <v>4951.4101695477293</v>
      </c>
      <c r="G54" s="94">
        <f>+Financial_AC!G10</f>
        <v>0</v>
      </c>
      <c r="H54" s="94">
        <f>+Financial_AC!H10</f>
        <v>41379.022999999986</v>
      </c>
      <c r="I54" s="94">
        <f>+Financial_AC!I10</f>
        <v>13030.810999999972</v>
      </c>
      <c r="J54" s="94">
        <f>+Financial_AC!J10</f>
        <v>1258.9934398239411</v>
      </c>
      <c r="K54" s="94">
        <f>+Financial_AC!K10</f>
        <v>14233.871768426034</v>
      </c>
      <c r="L54" s="94">
        <f>+Financial_AC!L10</f>
        <v>1703222.8416589997</v>
      </c>
      <c r="M54" s="108">
        <f>+Financial_AC!M10</f>
        <v>2246520.1970975548</v>
      </c>
      <c r="N54" s="230">
        <f>+Financial_AC!N10</f>
        <v>139500.34745553479</v>
      </c>
      <c r="O54" s="231">
        <f>+Financial_AC!O10</f>
        <v>-572477.47454999993</v>
      </c>
      <c r="P54" s="94">
        <f>+Financial_AC!P10</f>
        <v>-432977.12709446508</v>
      </c>
      <c r="Q54" s="108">
        <f>+Financial_AC!Q10+Financial_AC!R10</f>
        <v>-7849140.0754117854</v>
      </c>
      <c r="R54" s="94">
        <f>+Financial_AC!T10</f>
        <v>4267625.0563765233</v>
      </c>
      <c r="S54" s="108">
        <f>+M54+P54+Q54+R54</f>
        <v>-1767971.9490321726</v>
      </c>
      <c r="T54" s="94">
        <f>+Financial_AC!V10</f>
        <v>719312.39959885855</v>
      </c>
      <c r="U54" s="108">
        <f>SUM(S54:T54)</f>
        <v>-1048659.549433314</v>
      </c>
      <c r="V54" s="13"/>
      <c r="W54" s="13"/>
      <c r="X54" s="13"/>
    </row>
    <row r="55" spans="1:24" ht="18" customHeight="1" thickBot="1" x14ac:dyDescent="0.35">
      <c r="A55" s="13"/>
      <c r="B55" s="98">
        <v>36</v>
      </c>
      <c r="C55" s="194" t="s">
        <v>212</v>
      </c>
      <c r="D55" s="99">
        <f>D54-D52</f>
        <v>-0.22100000322097912</v>
      </c>
      <c r="E55" s="100">
        <f>E54-E52</f>
        <v>0.30580907946114166</v>
      </c>
      <c r="F55" s="100">
        <f t="shared" ref="F55:K55" si="28">F54-F52</f>
        <v>1.5169547729783517E-2</v>
      </c>
      <c r="G55" s="100">
        <f t="shared" si="28"/>
        <v>0</v>
      </c>
      <c r="H55" s="100">
        <f t="shared" si="28"/>
        <v>-0.26500000001396984</v>
      </c>
      <c r="I55" s="100">
        <f t="shared" si="28"/>
        <v>-2.9103830456733704E-11</v>
      </c>
      <c r="J55" s="100">
        <f t="shared" si="28"/>
        <v>6.666939380011172E-4</v>
      </c>
      <c r="K55" s="100">
        <f t="shared" si="28"/>
        <v>0.3964074229606922</v>
      </c>
      <c r="L55" s="100">
        <f t="shared" ref="L55:S55" si="29">L54-L52</f>
        <v>2.9999986290931702E-3</v>
      </c>
      <c r="M55" s="135">
        <f t="shared" ref="M55" si="30">M54-M52</f>
        <v>0.23505273647606373</v>
      </c>
      <c r="N55" s="99">
        <f t="shared" si="29"/>
        <v>-2.9103830456733704E-10</v>
      </c>
      <c r="O55" s="100">
        <f t="shared" si="29"/>
        <v>0</v>
      </c>
      <c r="P55" s="99">
        <f t="shared" ref="P55" si="31">P54-P52</f>
        <v>0</v>
      </c>
      <c r="Q55" s="135">
        <f t="shared" si="29"/>
        <v>-5914570.0754117854</v>
      </c>
      <c r="R55" s="135">
        <f t="shared" si="29"/>
        <v>5834148.4486968387</v>
      </c>
      <c r="S55" s="135">
        <f t="shared" si="29"/>
        <v>-80421.391662212089</v>
      </c>
      <c r="T55" s="100">
        <f>T54-T52</f>
        <v>-2.2838864242658019E-3</v>
      </c>
      <c r="U55" s="135">
        <f>U54-U52</f>
        <v>-80421.393946098513</v>
      </c>
      <c r="V55" s="13"/>
      <c r="W55" s="13"/>
      <c r="X55" s="13"/>
    </row>
    <row r="56" spans="1:24" ht="18" customHeight="1" x14ac:dyDescent="0.3">
      <c r="A56" s="13"/>
      <c r="B56" s="296" t="s">
        <v>279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s="12" customFormat="1" ht="18" customHeight="1" x14ac:dyDescent="0.3">
      <c r="B57" s="297" t="s">
        <v>242</v>
      </c>
      <c r="D57" s="61"/>
      <c r="E57" s="56"/>
      <c r="F57" s="56"/>
      <c r="G57" s="56"/>
      <c r="H57" s="56"/>
      <c r="I57" s="56"/>
      <c r="J57" s="56"/>
      <c r="K57" s="56"/>
      <c r="L57" s="56"/>
      <c r="M57" s="56"/>
      <c r="N57" s="61"/>
      <c r="O57" s="57"/>
      <c r="P57" s="56"/>
      <c r="Q57" s="56"/>
      <c r="R57" s="56"/>
      <c r="S57" s="56"/>
      <c r="T57" s="57"/>
      <c r="U57" s="56"/>
      <c r="W57" s="13"/>
    </row>
    <row r="58" spans="1:24" ht="18" customHeight="1" x14ac:dyDescent="0.3">
      <c r="B58" s="297" t="s">
        <v>243</v>
      </c>
      <c r="D58" s="60"/>
      <c r="E58" s="60"/>
      <c r="F58" s="59"/>
      <c r="G58" s="59"/>
      <c r="H58" s="59"/>
      <c r="I58" s="59"/>
      <c r="J58" s="59"/>
      <c r="K58" s="59"/>
      <c r="L58" s="59"/>
      <c r="M58" s="59"/>
      <c r="N58" s="60"/>
      <c r="O58" s="59"/>
      <c r="P58" s="62"/>
      <c r="Q58" s="62"/>
      <c r="R58" s="62"/>
      <c r="S58" s="62"/>
      <c r="T58" s="58"/>
      <c r="U58" s="60"/>
      <c r="W58" s="13"/>
    </row>
    <row r="59" spans="1:24" ht="18" customHeight="1" x14ac:dyDescent="0.3">
      <c r="B59" s="297" t="s">
        <v>299</v>
      </c>
      <c r="D59" s="60"/>
      <c r="E59" s="60"/>
      <c r="F59" s="59"/>
      <c r="G59" s="59"/>
      <c r="H59" s="59"/>
      <c r="I59" s="59"/>
      <c r="J59" s="59"/>
      <c r="K59" s="59"/>
      <c r="L59" s="59"/>
      <c r="M59" s="59"/>
      <c r="N59" s="60"/>
      <c r="O59" s="59"/>
      <c r="P59" s="62"/>
      <c r="Q59" s="62"/>
      <c r="R59" s="62"/>
      <c r="S59" s="62"/>
      <c r="T59" s="58"/>
      <c r="U59" s="59"/>
      <c r="W59" s="13"/>
    </row>
    <row r="60" spans="1:24" ht="18" customHeight="1" x14ac:dyDescent="0.3">
      <c r="E60" s="10"/>
      <c r="F60" s="10"/>
      <c r="G60" s="10"/>
      <c r="H60" s="10"/>
      <c r="I60" s="10"/>
      <c r="J60" s="10"/>
      <c r="K60" s="10"/>
      <c r="L60" s="10"/>
      <c r="M60" s="10"/>
      <c r="O60" s="10"/>
      <c r="P60" s="10"/>
      <c r="Q60" s="10"/>
      <c r="R60" s="10"/>
    </row>
    <row r="61" spans="1:24" ht="18" customHeight="1" x14ac:dyDescent="0.3">
      <c r="E61" s="10"/>
      <c r="F61" s="10"/>
      <c r="G61" s="10"/>
      <c r="H61" s="10"/>
      <c r="I61" s="10"/>
      <c r="J61" s="10"/>
      <c r="K61" s="10"/>
      <c r="L61" s="10"/>
      <c r="M61" s="10"/>
      <c r="O61" s="10"/>
      <c r="P61" s="10"/>
      <c r="Q61" s="10"/>
      <c r="R61" s="10"/>
    </row>
    <row r="62" spans="1:24" ht="18" customHeight="1" x14ac:dyDescent="0.3">
      <c r="E62" s="10"/>
      <c r="F62" s="10"/>
      <c r="G62" s="10"/>
      <c r="H62" s="10"/>
      <c r="I62" s="10"/>
      <c r="J62" s="10"/>
      <c r="K62" s="10"/>
      <c r="L62" s="10"/>
      <c r="M62" s="10"/>
      <c r="O62" s="10"/>
      <c r="P62" s="10"/>
      <c r="Q62" s="10"/>
      <c r="R62" s="10"/>
    </row>
  </sheetData>
  <mergeCells count="11">
    <mergeCell ref="D6:L6"/>
    <mergeCell ref="N6:P6"/>
    <mergeCell ref="N7:N9"/>
    <mergeCell ref="O7:O9"/>
    <mergeCell ref="U6:U9"/>
    <mergeCell ref="M6:M9"/>
    <mergeCell ref="P7:P9"/>
    <mergeCell ref="Q6:Q9"/>
    <mergeCell ref="R6:R9"/>
    <mergeCell ref="S6:S9"/>
    <mergeCell ref="T6:T9"/>
  </mergeCells>
  <pageMargins left="0.2" right="0.1" top="0.25" bottom="0.5" header="0.25" footer="0.25"/>
  <pageSetup scale="45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2:AR206"/>
  <sheetViews>
    <sheetView showGridLines="0" zoomScale="85" zoomScaleNormal="85" zoomScaleSheetLayoutView="100" workbookViewId="0">
      <pane xSplit="2" ySplit="8" topLeftCell="AC194" activePane="bottomRight" state="frozen"/>
      <selection activeCell="A3" sqref="A3"/>
      <selection pane="topRight" activeCell="C3" sqref="C3"/>
      <selection pane="bottomLeft" activeCell="A9" sqref="A9"/>
      <selection pane="bottomRight" activeCell="B201" sqref="B201"/>
    </sheetView>
  </sheetViews>
  <sheetFormatPr defaultColWidth="9.1796875" defaultRowHeight="10" outlineLevelRow="1" x14ac:dyDescent="0.2"/>
  <cols>
    <col min="1" max="1" width="1.26953125" style="1" customWidth="1"/>
    <col min="2" max="2" width="37.81640625" style="1" customWidth="1"/>
    <col min="3" max="4" width="9.26953125" style="1" bestFit="1" customWidth="1"/>
    <col min="5" max="6" width="8.54296875" style="1" bestFit="1" customWidth="1"/>
    <col min="7" max="7" width="8.453125" style="1" bestFit="1" customWidth="1"/>
    <col min="8" max="8" width="7.54296875" style="1" bestFit="1" customWidth="1"/>
    <col min="9" max="9" width="8.453125" style="1" bestFit="1" customWidth="1"/>
    <col min="10" max="10" width="5.1796875" style="1" bestFit="1" customWidth="1"/>
    <col min="11" max="11" width="8.453125" style="1" bestFit="1" customWidth="1"/>
    <col min="12" max="12" width="7.7265625" style="1" bestFit="1" customWidth="1"/>
    <col min="13" max="13" width="8.54296875" style="1" bestFit="1" customWidth="1"/>
    <col min="14" max="14" width="7.54296875" style="1" customWidth="1"/>
    <col min="15" max="15" width="8.453125" style="1" bestFit="1" customWidth="1"/>
    <col min="16" max="16" width="6.54296875" style="1" bestFit="1" customWidth="1"/>
    <col min="17" max="17" width="8.453125" style="1" bestFit="1" customWidth="1"/>
    <col min="18" max="18" width="7.7265625" style="1" bestFit="1" customWidth="1"/>
    <col min="19" max="20" width="9.26953125" style="1" bestFit="1" customWidth="1"/>
    <col min="21" max="22" width="10.26953125" style="1" bestFit="1" customWidth="1"/>
    <col min="23" max="23" width="8.54296875" style="1" bestFit="1" customWidth="1"/>
    <col min="24" max="24" width="10" style="1" bestFit="1" customWidth="1"/>
    <col min="25" max="28" width="9.26953125" style="1" bestFit="1" customWidth="1"/>
    <col min="29" max="29" width="8.453125" style="1" bestFit="1" customWidth="1"/>
    <col min="30" max="30" width="7.7265625" style="1" bestFit="1" customWidth="1"/>
    <col min="31" max="31" width="9.26953125" style="1" bestFit="1" customWidth="1"/>
    <col min="32" max="32" width="8.54296875" style="1" bestFit="1" customWidth="1"/>
    <col min="33" max="33" width="9.26953125" style="1" bestFit="1" customWidth="1"/>
    <col min="34" max="34" width="10" style="1" bestFit="1" customWidth="1"/>
    <col min="35" max="35" width="8.453125" style="1" bestFit="1" customWidth="1"/>
    <col min="36" max="36" width="9.26953125" style="1" bestFit="1" customWidth="1"/>
    <col min="37" max="38" width="10.26953125" style="1" bestFit="1" customWidth="1"/>
    <col min="39" max="39" width="10" style="1" bestFit="1" customWidth="1"/>
    <col min="40" max="40" width="8.54296875" style="1" bestFit="1" customWidth="1"/>
    <col min="41" max="42" width="10.26953125" style="1" bestFit="1" customWidth="1"/>
    <col min="43" max="43" width="10" style="1" bestFit="1" customWidth="1"/>
    <col min="44" max="44" width="9.81640625" style="1" bestFit="1" customWidth="1"/>
    <col min="45" max="16384" width="9.1796875" style="1"/>
  </cols>
  <sheetData>
    <row r="2" spans="2:44" ht="15" customHeight="1" x14ac:dyDescent="0.2">
      <c r="B2" s="52" t="s">
        <v>149</v>
      </c>
    </row>
    <row r="3" spans="2:44" s="2" customFormat="1" ht="16" x14ac:dyDescent="0.35">
      <c r="B3" s="121" t="str">
        <f>+Capital_AC!B3</f>
        <v>2022-23</v>
      </c>
      <c r="C3" s="22"/>
      <c r="D3" s="23"/>
      <c r="E3" s="22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S3" s="25"/>
      <c r="T3" s="25"/>
      <c r="U3" s="25"/>
      <c r="V3" s="25"/>
      <c r="W3" s="25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</row>
    <row r="4" spans="2:44" s="2" customFormat="1" ht="17.5" x14ac:dyDescent="0.35">
      <c r="B4" s="54" t="s">
        <v>0</v>
      </c>
      <c r="C4" s="24"/>
      <c r="D4" s="24"/>
      <c r="E4" s="24"/>
      <c r="F4" s="24"/>
      <c r="G4" s="26"/>
      <c r="H4" s="27"/>
      <c r="I4" s="27"/>
      <c r="J4" s="27"/>
      <c r="K4" s="27"/>
      <c r="L4" s="27"/>
      <c r="M4" s="27"/>
      <c r="N4" s="27"/>
      <c r="O4" s="27"/>
      <c r="P4" s="27"/>
      <c r="Q4" s="21"/>
      <c r="R4" s="21"/>
      <c r="S4" s="21"/>
      <c r="T4" s="28"/>
      <c r="U4" s="28"/>
      <c r="V4" s="28"/>
      <c r="W4" s="28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</row>
    <row r="5" spans="2:44" ht="14.5" thickBot="1" x14ac:dyDescent="0.35">
      <c r="C5" s="29"/>
      <c r="D5" s="29"/>
      <c r="E5" s="29"/>
      <c r="F5" s="2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57"/>
      <c r="S5" s="358"/>
      <c r="T5" s="358"/>
      <c r="U5" s="358"/>
      <c r="V5" s="358"/>
      <c r="W5" s="358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31"/>
      <c r="AP5" s="31"/>
    </row>
    <row r="6" spans="2:44" s="3" customFormat="1" ht="13.5" customHeight="1" thickBot="1" x14ac:dyDescent="0.3">
      <c r="B6" s="341" t="s">
        <v>104</v>
      </c>
      <c r="C6" s="343" t="s">
        <v>245</v>
      </c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5"/>
      <c r="W6" s="348" t="s">
        <v>246</v>
      </c>
      <c r="X6" s="355"/>
      <c r="Y6" s="355"/>
      <c r="Z6" s="355"/>
      <c r="AA6" s="355"/>
      <c r="AB6" s="349"/>
      <c r="AC6" s="343" t="s">
        <v>244</v>
      </c>
      <c r="AD6" s="344"/>
      <c r="AE6" s="344"/>
      <c r="AF6" s="344"/>
      <c r="AG6" s="344"/>
      <c r="AH6" s="345"/>
      <c r="AI6" s="348" t="s">
        <v>101</v>
      </c>
      <c r="AJ6" s="349"/>
      <c r="AK6" s="355" t="s">
        <v>272</v>
      </c>
      <c r="AL6" s="349"/>
      <c r="AM6" s="348" t="s">
        <v>103</v>
      </c>
      <c r="AN6" s="355"/>
      <c r="AO6" s="360" t="s">
        <v>266</v>
      </c>
      <c r="AP6" s="361"/>
    </row>
    <row r="7" spans="2:44" s="3" customFormat="1" ht="37.5" customHeight="1" thickBot="1" x14ac:dyDescent="0.3">
      <c r="B7" s="342"/>
      <c r="C7" s="350" t="s">
        <v>146</v>
      </c>
      <c r="D7" s="356"/>
      <c r="E7" s="356" t="s">
        <v>1</v>
      </c>
      <c r="F7" s="356"/>
      <c r="G7" s="356" t="s">
        <v>99</v>
      </c>
      <c r="H7" s="356"/>
      <c r="I7" s="356" t="s">
        <v>2</v>
      </c>
      <c r="J7" s="356"/>
      <c r="K7" s="356" t="s">
        <v>3</v>
      </c>
      <c r="L7" s="356"/>
      <c r="M7" s="356" t="s">
        <v>4</v>
      </c>
      <c r="N7" s="356"/>
      <c r="O7" s="356" t="s">
        <v>5</v>
      </c>
      <c r="P7" s="356"/>
      <c r="Q7" s="356" t="s">
        <v>100</v>
      </c>
      <c r="R7" s="356"/>
      <c r="S7" s="356" t="s">
        <v>148</v>
      </c>
      <c r="T7" s="351"/>
      <c r="U7" s="343" t="s">
        <v>266</v>
      </c>
      <c r="V7" s="345"/>
      <c r="W7" s="343" t="s">
        <v>25</v>
      </c>
      <c r="X7" s="344"/>
      <c r="Y7" s="344" t="s">
        <v>26</v>
      </c>
      <c r="Z7" s="345"/>
      <c r="AA7" s="343" t="s">
        <v>266</v>
      </c>
      <c r="AB7" s="345"/>
      <c r="AC7" s="352" t="s">
        <v>268</v>
      </c>
      <c r="AD7" s="353"/>
      <c r="AE7" s="353" t="s">
        <v>269</v>
      </c>
      <c r="AF7" s="354"/>
      <c r="AG7" s="350" t="s">
        <v>266</v>
      </c>
      <c r="AH7" s="351"/>
      <c r="AI7" s="350"/>
      <c r="AJ7" s="351"/>
      <c r="AK7" s="356"/>
      <c r="AL7" s="351"/>
      <c r="AM7" s="350"/>
      <c r="AN7" s="356"/>
      <c r="AO7" s="362"/>
      <c r="AP7" s="363"/>
    </row>
    <row r="8" spans="2:44" s="3" customFormat="1" ht="13" thickBot="1" x14ac:dyDescent="0.3">
      <c r="B8" s="79" t="s">
        <v>6</v>
      </c>
      <c r="C8" s="80" t="s">
        <v>7</v>
      </c>
      <c r="D8" s="81" t="s">
        <v>8</v>
      </c>
      <c r="E8" s="81" t="s">
        <v>7</v>
      </c>
      <c r="F8" s="81" t="s">
        <v>8</v>
      </c>
      <c r="G8" s="81" t="s">
        <v>7</v>
      </c>
      <c r="H8" s="81" t="s">
        <v>8</v>
      </c>
      <c r="I8" s="81" t="s">
        <v>7</v>
      </c>
      <c r="J8" s="81" t="s">
        <v>8</v>
      </c>
      <c r="K8" s="81" t="s">
        <v>7</v>
      </c>
      <c r="L8" s="81" t="s">
        <v>8</v>
      </c>
      <c r="M8" s="81" t="s">
        <v>7</v>
      </c>
      <c r="N8" s="81" t="s">
        <v>8</v>
      </c>
      <c r="O8" s="81" t="s">
        <v>7</v>
      </c>
      <c r="P8" s="81" t="s">
        <v>8</v>
      </c>
      <c r="Q8" s="82" t="s">
        <v>7</v>
      </c>
      <c r="R8" s="81" t="s">
        <v>8</v>
      </c>
      <c r="S8" s="81" t="s">
        <v>7</v>
      </c>
      <c r="T8" s="83" t="s">
        <v>8</v>
      </c>
      <c r="U8" s="81" t="s">
        <v>7</v>
      </c>
      <c r="V8" s="83" t="s">
        <v>8</v>
      </c>
      <c r="W8" s="80" t="s">
        <v>7</v>
      </c>
      <c r="X8" s="81" t="s">
        <v>8</v>
      </c>
      <c r="Y8" s="81" t="s">
        <v>7</v>
      </c>
      <c r="Z8" s="83" t="s">
        <v>8</v>
      </c>
      <c r="AA8" s="81" t="s">
        <v>7</v>
      </c>
      <c r="AB8" s="83" t="s">
        <v>8</v>
      </c>
      <c r="AC8" s="80" t="s">
        <v>7</v>
      </c>
      <c r="AD8" s="81" t="s">
        <v>8</v>
      </c>
      <c r="AE8" s="81" t="s">
        <v>7</v>
      </c>
      <c r="AF8" s="83" t="s">
        <v>8</v>
      </c>
      <c r="AG8" s="81" t="s">
        <v>7</v>
      </c>
      <c r="AH8" s="83" t="s">
        <v>8</v>
      </c>
      <c r="AI8" s="223" t="s">
        <v>7</v>
      </c>
      <c r="AJ8" s="83" t="s">
        <v>8</v>
      </c>
      <c r="AK8" s="223" t="s">
        <v>7</v>
      </c>
      <c r="AL8" s="83" t="s">
        <v>8</v>
      </c>
      <c r="AM8" s="223" t="s">
        <v>7</v>
      </c>
      <c r="AN8" s="83" t="s">
        <v>8</v>
      </c>
      <c r="AO8" s="223" t="s">
        <v>7</v>
      </c>
      <c r="AP8" s="83" t="s">
        <v>8</v>
      </c>
    </row>
    <row r="9" spans="2:44" s="3" customFormat="1" ht="15" customHeight="1" x14ac:dyDescent="0.25">
      <c r="B9" s="89" t="s">
        <v>105</v>
      </c>
      <c r="C9" s="90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2">
        <v>320224.82900000003</v>
      </c>
      <c r="U9" s="91">
        <f>+C9+E9+G9+I9+K9+M9+O9+Q9+S9</f>
        <v>0</v>
      </c>
      <c r="V9" s="92">
        <f>+D9+F9+H9+J9+L9+N9+P9+R9+T9</f>
        <v>320224.82900000003</v>
      </c>
      <c r="W9" s="90">
        <v>0</v>
      </c>
      <c r="X9" s="91">
        <v>0</v>
      </c>
      <c r="Y9" s="91">
        <v>0</v>
      </c>
      <c r="Z9" s="92">
        <v>0</v>
      </c>
      <c r="AA9" s="91">
        <f>+W9+Y9</f>
        <v>0</v>
      </c>
      <c r="AB9" s="92">
        <f>+X9+Z9</f>
        <v>0</v>
      </c>
      <c r="AC9" s="90">
        <v>0</v>
      </c>
      <c r="AD9" s="91">
        <v>0</v>
      </c>
      <c r="AE9" s="91">
        <v>0</v>
      </c>
      <c r="AF9" s="92">
        <v>0</v>
      </c>
      <c r="AG9" s="91">
        <f>+AC9+AE9</f>
        <v>0</v>
      </c>
      <c r="AH9" s="92">
        <f>+AD9+AF9</f>
        <v>0</v>
      </c>
      <c r="AI9" s="90"/>
      <c r="AJ9" s="92"/>
      <c r="AK9" s="85">
        <f>U9+AA9+AG9+AI9</f>
        <v>0</v>
      </c>
      <c r="AL9" s="87">
        <f>V9+AB9+AH9+AJ9</f>
        <v>320224.82900000003</v>
      </c>
      <c r="AM9" s="90">
        <v>-47375.403020553189</v>
      </c>
      <c r="AN9" s="92">
        <v>0</v>
      </c>
      <c r="AO9" s="85">
        <f>+AK9+AM9</f>
        <v>-47375.403020553189</v>
      </c>
      <c r="AP9" s="87">
        <f>+AL9+AN9</f>
        <v>320224.82900000003</v>
      </c>
    </row>
    <row r="10" spans="2:44" s="3" customFormat="1" ht="15" customHeight="1" x14ac:dyDescent="0.25">
      <c r="B10" s="89" t="s">
        <v>106</v>
      </c>
      <c r="C10" s="90">
        <v>2673296.3194130003</v>
      </c>
      <c r="D10" s="91">
        <v>468478.1669070003</v>
      </c>
      <c r="E10" s="91">
        <v>-236.62700000000001</v>
      </c>
      <c r="F10" s="91">
        <v>-126026.68799999999</v>
      </c>
      <c r="G10" s="91">
        <v>-494.68700000000001</v>
      </c>
      <c r="H10" s="91">
        <v>-34408.258000000002</v>
      </c>
      <c r="I10" s="91">
        <v>0</v>
      </c>
      <c r="J10" s="91">
        <v>0</v>
      </c>
      <c r="K10" s="91">
        <v>0</v>
      </c>
      <c r="L10" s="91">
        <v>-76054.154999999999</v>
      </c>
      <c r="M10" s="91">
        <v>0</v>
      </c>
      <c r="N10" s="91">
        <v>-68214.290999999997</v>
      </c>
      <c r="O10" s="91">
        <v>0</v>
      </c>
      <c r="P10" s="91">
        <v>-1810.2455253636149</v>
      </c>
      <c r="Q10" s="91">
        <v>82.945750999999959</v>
      </c>
      <c r="R10" s="91">
        <v>8613.3077875536219</v>
      </c>
      <c r="S10" s="91">
        <v>2216864.9256990002</v>
      </c>
      <c r="T10" s="92">
        <v>-291474.79467200016</v>
      </c>
      <c r="U10" s="91">
        <f t="shared" ref="U10:U73" si="0">+C10+E10+G10+I10+K10+M10+O10+Q10+S10</f>
        <v>4889512.8768630009</v>
      </c>
      <c r="V10" s="92">
        <f t="shared" ref="V10:V73" si="1">+D10+F10+H10+J10+L10+N10+P10+R10+T10</f>
        <v>-120896.95750280994</v>
      </c>
      <c r="W10" s="90">
        <v>14998.557058802799</v>
      </c>
      <c r="X10" s="91">
        <v>763651.17361082649</v>
      </c>
      <c r="Y10" s="91">
        <v>145933.20624</v>
      </c>
      <c r="Z10" s="92">
        <v>-25455.664076000015</v>
      </c>
      <c r="AA10" s="91">
        <f t="shared" ref="AA10:AA73" si="2">+W10+Y10</f>
        <v>160931.76329880281</v>
      </c>
      <c r="AB10" s="92">
        <f t="shared" ref="AB10:AB73" si="3">+X10+Z10</f>
        <v>738195.5095348265</v>
      </c>
      <c r="AC10" s="90">
        <v>0</v>
      </c>
      <c r="AD10" s="91">
        <v>175727.61069900001</v>
      </c>
      <c r="AE10" s="91">
        <v>-256685.07278197989</v>
      </c>
      <c r="AF10" s="92">
        <v>-147492.01851106796</v>
      </c>
      <c r="AG10" s="91">
        <f t="shared" ref="AG10:AG73" si="4">+AC10+AE10</f>
        <v>-256685.07278197989</v>
      </c>
      <c r="AH10" s="92">
        <f t="shared" ref="AH10:AH73" si="5">+AD10+AF10</f>
        <v>28235.592187932052</v>
      </c>
      <c r="AI10" s="90">
        <v>0</v>
      </c>
      <c r="AJ10" s="92">
        <v>3156980.8115946008</v>
      </c>
      <c r="AK10" s="85">
        <f t="shared" ref="AK10:AK73" si="6">U10+AA10+AG10+AI10</f>
        <v>4793759.5673798239</v>
      </c>
      <c r="AL10" s="87">
        <f t="shared" ref="AL10:AL73" si="7">V10+AB10+AH10+AJ10</f>
        <v>3802514.9558145497</v>
      </c>
      <c r="AM10" s="90">
        <v>-1416797.3929497374</v>
      </c>
      <c r="AN10" s="92">
        <v>-32493.077464358474</v>
      </c>
      <c r="AO10" s="85">
        <f t="shared" ref="AO10:AO73" si="8">+AK10+AM10</f>
        <v>3376962.1744300863</v>
      </c>
      <c r="AP10" s="87">
        <f t="shared" ref="AP10:AP73" si="9">+AL10+AN10</f>
        <v>3770021.8783501913</v>
      </c>
    </row>
    <row r="11" spans="2:44" s="3" customFormat="1" ht="15" customHeight="1" outlineLevel="1" x14ac:dyDescent="0.25">
      <c r="B11" s="44" t="s">
        <v>107</v>
      </c>
      <c r="C11" s="36">
        <v>0</v>
      </c>
      <c r="D11" s="35">
        <v>93201.687495000035</v>
      </c>
      <c r="E11" s="35">
        <v>0</v>
      </c>
      <c r="F11" s="35">
        <v>-8096.9979999999996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0.47499999999999998</v>
      </c>
      <c r="O11" s="35">
        <v>0</v>
      </c>
      <c r="P11" s="35">
        <v>93.798388630002734</v>
      </c>
      <c r="Q11" s="35">
        <v>0</v>
      </c>
      <c r="R11" s="35">
        <v>-930.32073226999933</v>
      </c>
      <c r="S11" s="35">
        <v>1671698</v>
      </c>
      <c r="T11" s="37">
        <v>-3871.2553280000016</v>
      </c>
      <c r="U11" s="35">
        <f t="shared" si="0"/>
        <v>1671698</v>
      </c>
      <c r="V11" s="37">
        <f t="shared" si="1"/>
        <v>80397.386823360037</v>
      </c>
      <c r="W11" s="36">
        <v>0</v>
      </c>
      <c r="X11" s="35">
        <v>9502.2142777829995</v>
      </c>
      <c r="Y11" s="35">
        <v>0</v>
      </c>
      <c r="Z11" s="37">
        <v>-1730.7915130000001</v>
      </c>
      <c r="AA11" s="35">
        <f t="shared" si="2"/>
        <v>0</v>
      </c>
      <c r="AB11" s="37">
        <f t="shared" si="3"/>
        <v>7771.4227647829994</v>
      </c>
      <c r="AC11" s="36">
        <v>0</v>
      </c>
      <c r="AD11" s="35">
        <v>0</v>
      </c>
      <c r="AE11" s="35">
        <v>0</v>
      </c>
      <c r="AF11" s="37">
        <v>0</v>
      </c>
      <c r="AG11" s="35">
        <f t="shared" si="4"/>
        <v>0</v>
      </c>
      <c r="AH11" s="37">
        <f t="shared" si="5"/>
        <v>0</v>
      </c>
      <c r="AI11" s="36">
        <v>0</v>
      </c>
      <c r="AJ11" s="37">
        <v>1567894.049274958</v>
      </c>
      <c r="AK11" s="243">
        <f t="shared" si="6"/>
        <v>1671698</v>
      </c>
      <c r="AL11" s="244">
        <f t="shared" si="7"/>
        <v>1656062.8588631011</v>
      </c>
      <c r="AM11" s="36">
        <v>25138.329973104926</v>
      </c>
      <c r="AN11" s="37">
        <v>0</v>
      </c>
      <c r="AO11" s="243">
        <f t="shared" si="8"/>
        <v>1696836.3299731049</v>
      </c>
      <c r="AP11" s="244">
        <f t="shared" si="9"/>
        <v>1656062.8588631011</v>
      </c>
    </row>
    <row r="12" spans="2:44" ht="15" customHeight="1" outlineLevel="1" x14ac:dyDescent="0.25">
      <c r="B12" s="46" t="s">
        <v>108</v>
      </c>
      <c r="C12" s="38">
        <v>0</v>
      </c>
      <c r="D12" s="39">
        <v>96796.246366000021</v>
      </c>
      <c r="E12" s="39">
        <v>0</v>
      </c>
      <c r="F12" s="39">
        <v>147.36600000000001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40">
        <v>0</v>
      </c>
      <c r="M12" s="39">
        <v>0</v>
      </c>
      <c r="N12" s="39">
        <v>0.47499999999999998</v>
      </c>
      <c r="O12" s="39">
        <v>0</v>
      </c>
      <c r="P12" s="39">
        <v>93.798388630002734</v>
      </c>
      <c r="Q12" s="39">
        <v>0</v>
      </c>
      <c r="R12" s="39">
        <v>-931.02173226999935</v>
      </c>
      <c r="S12" s="39">
        <v>1671698</v>
      </c>
      <c r="T12" s="41">
        <v>-55.762999999999998</v>
      </c>
      <c r="U12" s="39">
        <f t="shared" si="0"/>
        <v>1671698</v>
      </c>
      <c r="V12" s="41">
        <f t="shared" si="1"/>
        <v>96051.101022360017</v>
      </c>
      <c r="W12" s="38">
        <v>0</v>
      </c>
      <c r="X12" s="39">
        <v>9496.8057426821997</v>
      </c>
      <c r="Y12" s="39">
        <v>0</v>
      </c>
      <c r="Z12" s="41">
        <v>-1743.95604</v>
      </c>
      <c r="AA12" s="39">
        <f t="shared" si="2"/>
        <v>0</v>
      </c>
      <c r="AB12" s="41">
        <f t="shared" si="3"/>
        <v>7752.8497026821997</v>
      </c>
      <c r="AC12" s="38">
        <v>0</v>
      </c>
      <c r="AD12" s="39">
        <v>0</v>
      </c>
      <c r="AE12" s="39">
        <v>0</v>
      </c>
      <c r="AF12" s="41">
        <v>0</v>
      </c>
      <c r="AG12" s="39">
        <f t="shared" si="4"/>
        <v>0</v>
      </c>
      <c r="AH12" s="41">
        <f t="shared" si="5"/>
        <v>0</v>
      </c>
      <c r="AI12" s="38">
        <v>0</v>
      </c>
      <c r="AJ12" s="41">
        <v>1567894.049274958</v>
      </c>
      <c r="AK12" s="245">
        <f t="shared" si="6"/>
        <v>1671698</v>
      </c>
      <c r="AL12" s="246">
        <f t="shared" si="7"/>
        <v>1671698.0000000002</v>
      </c>
      <c r="AM12" s="38">
        <v>0</v>
      </c>
      <c r="AN12" s="41">
        <v>0</v>
      </c>
      <c r="AO12" s="245">
        <f t="shared" si="8"/>
        <v>1671698</v>
      </c>
      <c r="AP12" s="246">
        <f t="shared" si="9"/>
        <v>1671698.0000000002</v>
      </c>
      <c r="AQ12" s="3"/>
      <c r="AR12" s="3"/>
    </row>
    <row r="13" spans="2:44" ht="15" customHeight="1" outlineLevel="1" x14ac:dyDescent="0.25">
      <c r="B13" s="46" t="s">
        <v>109</v>
      </c>
      <c r="C13" s="38">
        <v>0</v>
      </c>
      <c r="D13" s="39">
        <v>-3594.558870999992</v>
      </c>
      <c r="E13" s="39">
        <v>0</v>
      </c>
      <c r="F13" s="39">
        <v>-8244.3639999999996</v>
      </c>
      <c r="G13" s="39">
        <v>0</v>
      </c>
      <c r="H13" s="39">
        <v>0</v>
      </c>
      <c r="I13" s="39">
        <v>0</v>
      </c>
      <c r="J13" s="39">
        <v>0</v>
      </c>
      <c r="K13" s="40">
        <v>0</v>
      </c>
      <c r="L13" s="40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0.70099999999999996</v>
      </c>
      <c r="S13" s="39">
        <v>0</v>
      </c>
      <c r="T13" s="41">
        <v>-3815.4923280000016</v>
      </c>
      <c r="U13" s="39">
        <f t="shared" si="0"/>
        <v>0</v>
      </c>
      <c r="V13" s="41">
        <f t="shared" si="1"/>
        <v>-15653.714198999995</v>
      </c>
      <c r="W13" s="38">
        <v>0</v>
      </c>
      <c r="X13" s="39">
        <v>5.4085351008</v>
      </c>
      <c r="Y13" s="39">
        <v>0</v>
      </c>
      <c r="Z13" s="41">
        <v>13.164527</v>
      </c>
      <c r="AA13" s="39">
        <f t="shared" si="2"/>
        <v>0</v>
      </c>
      <c r="AB13" s="41">
        <f t="shared" si="3"/>
        <v>18.573062100800001</v>
      </c>
      <c r="AC13" s="38">
        <v>0</v>
      </c>
      <c r="AD13" s="39">
        <v>0</v>
      </c>
      <c r="AE13" s="39">
        <v>0</v>
      </c>
      <c r="AF13" s="41">
        <v>0</v>
      </c>
      <c r="AG13" s="39">
        <f t="shared" si="4"/>
        <v>0</v>
      </c>
      <c r="AH13" s="41">
        <f t="shared" si="5"/>
        <v>0</v>
      </c>
      <c r="AI13" s="38">
        <v>0</v>
      </c>
      <c r="AJ13" s="41">
        <v>0</v>
      </c>
      <c r="AK13" s="245">
        <f t="shared" si="6"/>
        <v>0</v>
      </c>
      <c r="AL13" s="246">
        <f t="shared" si="7"/>
        <v>-15635.141136899194</v>
      </c>
      <c r="AM13" s="38">
        <v>25138.329973104926</v>
      </c>
      <c r="AN13" s="41">
        <v>0</v>
      </c>
      <c r="AO13" s="245">
        <f t="shared" si="8"/>
        <v>25138.329973104926</v>
      </c>
      <c r="AP13" s="246">
        <f t="shared" si="9"/>
        <v>-15635.141136899194</v>
      </c>
      <c r="AQ13" s="3"/>
      <c r="AR13" s="3"/>
    </row>
    <row r="14" spans="2:44" ht="15" customHeight="1" outlineLevel="1" x14ac:dyDescent="0.25">
      <c r="B14" s="44" t="s">
        <v>110</v>
      </c>
      <c r="C14" s="32">
        <v>0</v>
      </c>
      <c r="D14" s="33">
        <v>0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>
        <v>0</v>
      </c>
      <c r="T14" s="34">
        <v>0</v>
      </c>
      <c r="U14" s="33">
        <f t="shared" si="0"/>
        <v>0</v>
      </c>
      <c r="V14" s="34">
        <f t="shared" si="1"/>
        <v>0</v>
      </c>
      <c r="W14" s="32"/>
      <c r="X14" s="33"/>
      <c r="Y14" s="33"/>
      <c r="Z14" s="34"/>
      <c r="AA14" s="33">
        <f t="shared" si="2"/>
        <v>0</v>
      </c>
      <c r="AB14" s="34">
        <f t="shared" si="3"/>
        <v>0</v>
      </c>
      <c r="AC14" s="32"/>
      <c r="AD14" s="33"/>
      <c r="AE14" s="33"/>
      <c r="AF14" s="34"/>
      <c r="AG14" s="33">
        <f t="shared" si="4"/>
        <v>0</v>
      </c>
      <c r="AH14" s="34">
        <f t="shared" si="5"/>
        <v>0</v>
      </c>
      <c r="AI14" s="32"/>
      <c r="AJ14" s="34"/>
      <c r="AK14" s="85">
        <f t="shared" si="6"/>
        <v>0</v>
      </c>
      <c r="AL14" s="87">
        <f t="shared" si="7"/>
        <v>0</v>
      </c>
      <c r="AM14" s="32">
        <v>0</v>
      </c>
      <c r="AN14" s="34">
        <v>0</v>
      </c>
      <c r="AO14" s="85">
        <f t="shared" si="8"/>
        <v>0</v>
      </c>
      <c r="AP14" s="87">
        <f t="shared" si="9"/>
        <v>0</v>
      </c>
      <c r="AQ14" s="3"/>
      <c r="AR14" s="3"/>
    </row>
    <row r="15" spans="2:44" s="3" customFormat="1" ht="15" customHeight="1" outlineLevel="1" x14ac:dyDescent="0.25">
      <c r="B15" s="44" t="s">
        <v>111</v>
      </c>
      <c r="C15" s="36">
        <v>2524608.1734130001</v>
      </c>
      <c r="D15" s="35">
        <v>310620.11386600026</v>
      </c>
      <c r="E15" s="35">
        <v>0</v>
      </c>
      <c r="F15" s="35">
        <v>-109216.736</v>
      </c>
      <c r="G15" s="35">
        <v>0</v>
      </c>
      <c r="H15" s="35">
        <v>-43856.569000000003</v>
      </c>
      <c r="I15" s="35">
        <v>0</v>
      </c>
      <c r="J15" s="35">
        <v>0</v>
      </c>
      <c r="K15" s="35">
        <v>0</v>
      </c>
      <c r="L15" s="35">
        <v>-87849.726999999999</v>
      </c>
      <c r="M15" s="35">
        <v>0</v>
      </c>
      <c r="N15" s="35">
        <v>-46158.432999999997</v>
      </c>
      <c r="O15" s="35">
        <v>0</v>
      </c>
      <c r="P15" s="35">
        <v>-1714.0465568996417</v>
      </c>
      <c r="Q15" s="35">
        <v>0</v>
      </c>
      <c r="R15" s="35">
        <v>34627.423338979643</v>
      </c>
      <c r="S15" s="35">
        <v>304421.48058675992</v>
      </c>
      <c r="T15" s="37">
        <v>-286745.19454400014</v>
      </c>
      <c r="U15" s="35">
        <f t="shared" si="0"/>
        <v>2829029.6539997598</v>
      </c>
      <c r="V15" s="37">
        <f t="shared" si="1"/>
        <v>-230293.16889591987</v>
      </c>
      <c r="W15" s="36">
        <v>0</v>
      </c>
      <c r="X15" s="35">
        <v>784874.38199999987</v>
      </c>
      <c r="Y15" s="35">
        <v>0</v>
      </c>
      <c r="Z15" s="37">
        <v>49489.926999999996</v>
      </c>
      <c r="AA15" s="35">
        <f t="shared" si="2"/>
        <v>0</v>
      </c>
      <c r="AB15" s="37">
        <f t="shared" si="3"/>
        <v>834364.30899999989</v>
      </c>
      <c r="AC15" s="36">
        <v>0</v>
      </c>
      <c r="AD15" s="35">
        <v>173842.65069900002</v>
      </c>
      <c r="AE15" s="35">
        <v>-78380.272781979904</v>
      </c>
      <c r="AF15" s="37">
        <v>-245336.90251106798</v>
      </c>
      <c r="AG15" s="35">
        <f t="shared" si="4"/>
        <v>-78380.272781979904</v>
      </c>
      <c r="AH15" s="37">
        <f t="shared" si="5"/>
        <v>-71494.25181206796</v>
      </c>
      <c r="AI15" s="36">
        <v>0</v>
      </c>
      <c r="AJ15" s="37">
        <v>1447362.6150000002</v>
      </c>
      <c r="AK15" s="243">
        <f t="shared" si="6"/>
        <v>2750649.3812177801</v>
      </c>
      <c r="AL15" s="244">
        <f t="shared" si="7"/>
        <v>1979939.5032920125</v>
      </c>
      <c r="AM15" s="36">
        <v>-1441935.7229228423</v>
      </c>
      <c r="AN15" s="37">
        <v>-78380.247929292193</v>
      </c>
      <c r="AO15" s="243">
        <f t="shared" si="8"/>
        <v>1308713.6582949378</v>
      </c>
      <c r="AP15" s="244">
        <f t="shared" si="9"/>
        <v>1901559.2553627202</v>
      </c>
    </row>
    <row r="16" spans="2:44" s="3" customFormat="1" ht="15" customHeight="1" outlineLevel="1" x14ac:dyDescent="0.25">
      <c r="B16" s="48" t="s">
        <v>112</v>
      </c>
      <c r="C16" s="36">
        <v>2462217.928413</v>
      </c>
      <c r="D16" s="35">
        <v>220310.00649200022</v>
      </c>
      <c r="E16" s="35">
        <v>0</v>
      </c>
      <c r="F16" s="35">
        <v>-110803.501</v>
      </c>
      <c r="G16" s="35">
        <v>0</v>
      </c>
      <c r="H16" s="35">
        <v>-43614.017</v>
      </c>
      <c r="I16" s="35">
        <v>0</v>
      </c>
      <c r="J16" s="35">
        <v>0</v>
      </c>
      <c r="K16" s="35">
        <v>0</v>
      </c>
      <c r="L16" s="35">
        <v>-87849.726999999999</v>
      </c>
      <c r="M16" s="35">
        <v>0</v>
      </c>
      <c r="N16" s="35">
        <v>-45247.068999999996</v>
      </c>
      <c r="O16" s="35">
        <v>0</v>
      </c>
      <c r="P16" s="35">
        <v>-1866.0128469796416</v>
      </c>
      <c r="Q16" s="35">
        <v>0</v>
      </c>
      <c r="R16" s="35">
        <v>34625.082338979642</v>
      </c>
      <c r="S16" s="35">
        <v>251662.54558675992</v>
      </c>
      <c r="T16" s="37">
        <v>0</v>
      </c>
      <c r="U16" s="35">
        <f t="shared" si="0"/>
        <v>2713880.4739997601</v>
      </c>
      <c r="V16" s="37">
        <f t="shared" si="1"/>
        <v>-34445.238015999799</v>
      </c>
      <c r="W16" s="36">
        <v>0</v>
      </c>
      <c r="X16" s="35">
        <v>733212.30199999991</v>
      </c>
      <c r="Y16" s="35">
        <v>0</v>
      </c>
      <c r="Z16" s="37">
        <v>49187.332999999999</v>
      </c>
      <c r="AA16" s="35">
        <f t="shared" si="2"/>
        <v>0</v>
      </c>
      <c r="AB16" s="37">
        <f t="shared" si="3"/>
        <v>782399.63499999989</v>
      </c>
      <c r="AC16" s="36">
        <v>0</v>
      </c>
      <c r="AD16" s="35">
        <v>172455.67569900001</v>
      </c>
      <c r="AE16" s="35">
        <v>0</v>
      </c>
      <c r="AF16" s="37">
        <v>-10846.978112240089</v>
      </c>
      <c r="AG16" s="35">
        <f t="shared" si="4"/>
        <v>0</v>
      </c>
      <c r="AH16" s="37">
        <f t="shared" si="5"/>
        <v>161608.69758675992</v>
      </c>
      <c r="AI16" s="36">
        <v>0</v>
      </c>
      <c r="AJ16" s="37">
        <v>1454190.9140000001</v>
      </c>
      <c r="AK16" s="243">
        <f t="shared" si="6"/>
        <v>2713880.4739997601</v>
      </c>
      <c r="AL16" s="244">
        <f t="shared" si="7"/>
        <v>2363754.00857076</v>
      </c>
      <c r="AM16" s="36">
        <v>0</v>
      </c>
      <c r="AN16" s="37">
        <v>0</v>
      </c>
      <c r="AO16" s="243">
        <f t="shared" si="8"/>
        <v>2713880.4739997601</v>
      </c>
      <c r="AP16" s="244">
        <f t="shared" si="9"/>
        <v>2363754.00857076</v>
      </c>
    </row>
    <row r="17" spans="2:44" ht="15" customHeight="1" outlineLevel="1" x14ac:dyDescent="0.25">
      <c r="B17" s="46" t="s">
        <v>113</v>
      </c>
      <c r="C17" s="38">
        <v>-82982.129587000003</v>
      </c>
      <c r="D17" s="39">
        <v>-119028.87573199996</v>
      </c>
      <c r="E17" s="39">
        <v>0</v>
      </c>
      <c r="F17" s="39">
        <v>-110803.501</v>
      </c>
      <c r="G17" s="39">
        <v>0</v>
      </c>
      <c r="H17" s="39">
        <v>-43625.142</v>
      </c>
      <c r="I17" s="40">
        <v>0</v>
      </c>
      <c r="J17" s="40">
        <v>0</v>
      </c>
      <c r="K17" s="40">
        <v>0</v>
      </c>
      <c r="L17" s="40">
        <v>-87849.726999999999</v>
      </c>
      <c r="M17" s="39">
        <v>0</v>
      </c>
      <c r="N17" s="39">
        <v>-48731.233999999997</v>
      </c>
      <c r="O17" s="39">
        <v>0</v>
      </c>
      <c r="P17" s="39">
        <v>-1866.0128469796416</v>
      </c>
      <c r="Q17" s="39">
        <v>0</v>
      </c>
      <c r="R17" s="39">
        <v>35474.378846979642</v>
      </c>
      <c r="S17" s="39">
        <v>282226.88</v>
      </c>
      <c r="T17" s="41">
        <v>0</v>
      </c>
      <c r="U17" s="39">
        <f t="shared" si="0"/>
        <v>199244.750413</v>
      </c>
      <c r="V17" s="51">
        <f t="shared" si="1"/>
        <v>-376430.113732</v>
      </c>
      <c r="W17" s="38">
        <v>0</v>
      </c>
      <c r="X17" s="39">
        <v>733212.30199999991</v>
      </c>
      <c r="Y17" s="39">
        <v>0</v>
      </c>
      <c r="Z17" s="41">
        <v>49187.332999999999</v>
      </c>
      <c r="AA17" s="39">
        <f t="shared" si="2"/>
        <v>0</v>
      </c>
      <c r="AB17" s="51">
        <f t="shared" si="3"/>
        <v>782399.63499999989</v>
      </c>
      <c r="AC17" s="38">
        <v>0</v>
      </c>
      <c r="AD17" s="39">
        <v>98984.344000000012</v>
      </c>
      <c r="AE17" s="39">
        <v>0</v>
      </c>
      <c r="AF17" s="41">
        <v>270838.71299999999</v>
      </c>
      <c r="AG17" s="39">
        <f t="shared" si="4"/>
        <v>0</v>
      </c>
      <c r="AH17" s="51">
        <f t="shared" si="5"/>
        <v>369823.05700000003</v>
      </c>
      <c r="AI17" s="38">
        <v>0</v>
      </c>
      <c r="AJ17" s="41">
        <v>1454190.9140000001</v>
      </c>
      <c r="AK17" s="245">
        <f t="shared" si="6"/>
        <v>199244.750413</v>
      </c>
      <c r="AL17" s="246">
        <f t="shared" si="7"/>
        <v>2229983.4922679998</v>
      </c>
      <c r="AM17" s="38">
        <v>0</v>
      </c>
      <c r="AN17" s="41">
        <v>0</v>
      </c>
      <c r="AO17" s="245">
        <f t="shared" si="8"/>
        <v>199244.750413</v>
      </c>
      <c r="AP17" s="246">
        <f t="shared" si="9"/>
        <v>2229983.4922679998</v>
      </c>
      <c r="AQ17" s="3"/>
      <c r="AR17" s="3"/>
    </row>
    <row r="18" spans="2:44" ht="15" customHeight="1" outlineLevel="1" x14ac:dyDescent="0.25">
      <c r="B18" s="46" t="s">
        <v>114</v>
      </c>
      <c r="C18" s="38">
        <v>-110803.501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40">
        <v>0</v>
      </c>
      <c r="J18" s="40">
        <v>0</v>
      </c>
      <c r="K18" s="40">
        <v>0</v>
      </c>
      <c r="L18" s="40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41">
        <v>0</v>
      </c>
      <c r="U18" s="39">
        <f t="shared" si="0"/>
        <v>-110803.501</v>
      </c>
      <c r="V18" s="41">
        <f t="shared" si="1"/>
        <v>0</v>
      </c>
      <c r="W18" s="38">
        <v>0</v>
      </c>
      <c r="X18" s="39">
        <v>0</v>
      </c>
      <c r="Y18" s="39">
        <v>0</v>
      </c>
      <c r="Z18" s="41">
        <v>0</v>
      </c>
      <c r="AA18" s="39">
        <f t="shared" si="2"/>
        <v>0</v>
      </c>
      <c r="AB18" s="41">
        <f t="shared" si="3"/>
        <v>0</v>
      </c>
      <c r="AC18" s="38">
        <v>0</v>
      </c>
      <c r="AD18" s="39">
        <v>0</v>
      </c>
      <c r="AE18" s="39">
        <v>0</v>
      </c>
      <c r="AF18" s="41">
        <v>0</v>
      </c>
      <c r="AG18" s="39">
        <f t="shared" si="4"/>
        <v>0</v>
      </c>
      <c r="AH18" s="41">
        <f t="shared" si="5"/>
        <v>0</v>
      </c>
      <c r="AI18" s="38">
        <v>0</v>
      </c>
      <c r="AJ18" s="41">
        <v>0</v>
      </c>
      <c r="AK18" s="245">
        <f t="shared" si="6"/>
        <v>-110803.501</v>
      </c>
      <c r="AL18" s="246">
        <f t="shared" si="7"/>
        <v>0</v>
      </c>
      <c r="AM18" s="38">
        <v>0</v>
      </c>
      <c r="AN18" s="41">
        <v>0</v>
      </c>
      <c r="AO18" s="245">
        <f t="shared" si="8"/>
        <v>-110803.501</v>
      </c>
      <c r="AP18" s="246">
        <f t="shared" si="9"/>
        <v>0</v>
      </c>
      <c r="AQ18" s="3"/>
      <c r="AR18" s="3"/>
    </row>
    <row r="19" spans="2:44" ht="15" customHeight="1" outlineLevel="1" x14ac:dyDescent="0.25">
      <c r="B19" s="46" t="s">
        <v>147</v>
      </c>
      <c r="C19" s="38">
        <v>-43625.142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40">
        <v>0</v>
      </c>
      <c r="J19" s="40">
        <v>0</v>
      </c>
      <c r="K19" s="40">
        <v>0</v>
      </c>
      <c r="L19" s="40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11.125</v>
      </c>
      <c r="T19" s="41">
        <v>0</v>
      </c>
      <c r="U19" s="39">
        <f t="shared" si="0"/>
        <v>-43614.017</v>
      </c>
      <c r="V19" s="41">
        <f t="shared" si="1"/>
        <v>0</v>
      </c>
      <c r="W19" s="38">
        <v>0</v>
      </c>
      <c r="X19" s="39">
        <v>0</v>
      </c>
      <c r="Y19" s="39">
        <v>0</v>
      </c>
      <c r="Z19" s="41">
        <v>0</v>
      </c>
      <c r="AA19" s="39">
        <f t="shared" si="2"/>
        <v>0</v>
      </c>
      <c r="AB19" s="41">
        <f t="shared" si="3"/>
        <v>0</v>
      </c>
      <c r="AC19" s="38">
        <v>0</v>
      </c>
      <c r="AD19" s="39">
        <v>0</v>
      </c>
      <c r="AE19" s="39">
        <v>0</v>
      </c>
      <c r="AF19" s="41">
        <v>0</v>
      </c>
      <c r="AG19" s="39">
        <f t="shared" si="4"/>
        <v>0</v>
      </c>
      <c r="AH19" s="41">
        <f t="shared" si="5"/>
        <v>0</v>
      </c>
      <c r="AI19" s="38">
        <v>0</v>
      </c>
      <c r="AJ19" s="41">
        <v>0</v>
      </c>
      <c r="AK19" s="245">
        <f t="shared" si="6"/>
        <v>-43614.017</v>
      </c>
      <c r="AL19" s="246">
        <f t="shared" si="7"/>
        <v>0</v>
      </c>
      <c r="AM19" s="38">
        <v>0</v>
      </c>
      <c r="AN19" s="41">
        <v>0</v>
      </c>
      <c r="AO19" s="245">
        <f t="shared" si="8"/>
        <v>-43614.017</v>
      </c>
      <c r="AP19" s="246">
        <f t="shared" si="9"/>
        <v>0</v>
      </c>
      <c r="AQ19" s="3"/>
      <c r="AR19" s="3"/>
    </row>
    <row r="20" spans="2:44" ht="15" customHeight="1" outlineLevel="1" x14ac:dyDescent="0.25">
      <c r="B20" s="46" t="s">
        <v>115</v>
      </c>
      <c r="C20" s="38">
        <v>35474.378846979642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0">
        <v>0</v>
      </c>
      <c r="J20" s="40">
        <v>0</v>
      </c>
      <c r="K20" s="40">
        <v>0</v>
      </c>
      <c r="L20" s="40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41">
        <v>0</v>
      </c>
      <c r="U20" s="39">
        <f t="shared" si="0"/>
        <v>35474.378846979642</v>
      </c>
      <c r="V20" s="41">
        <f t="shared" si="1"/>
        <v>0</v>
      </c>
      <c r="W20" s="38">
        <v>0</v>
      </c>
      <c r="X20" s="39">
        <v>0</v>
      </c>
      <c r="Y20" s="39">
        <v>0</v>
      </c>
      <c r="Z20" s="41">
        <v>0</v>
      </c>
      <c r="AA20" s="39">
        <f t="shared" si="2"/>
        <v>0</v>
      </c>
      <c r="AB20" s="41">
        <f t="shared" si="3"/>
        <v>0</v>
      </c>
      <c r="AC20" s="38">
        <v>0</v>
      </c>
      <c r="AD20" s="39">
        <v>0</v>
      </c>
      <c r="AE20" s="39">
        <v>0</v>
      </c>
      <c r="AF20" s="41">
        <v>0</v>
      </c>
      <c r="AG20" s="39">
        <f t="shared" si="4"/>
        <v>0</v>
      </c>
      <c r="AH20" s="41">
        <f t="shared" si="5"/>
        <v>0</v>
      </c>
      <c r="AI20" s="38">
        <v>0</v>
      </c>
      <c r="AJ20" s="41">
        <v>0</v>
      </c>
      <c r="AK20" s="245">
        <f t="shared" si="6"/>
        <v>35474.378846979642</v>
      </c>
      <c r="AL20" s="246">
        <f t="shared" si="7"/>
        <v>0</v>
      </c>
      <c r="AM20" s="38">
        <v>0</v>
      </c>
      <c r="AN20" s="41">
        <v>0</v>
      </c>
      <c r="AO20" s="245">
        <f t="shared" si="8"/>
        <v>35474.378846979642</v>
      </c>
      <c r="AP20" s="246">
        <f t="shared" si="9"/>
        <v>0</v>
      </c>
      <c r="AQ20" s="3"/>
      <c r="AR20" s="3"/>
    </row>
    <row r="21" spans="2:44" ht="15" customHeight="1" outlineLevel="1" x14ac:dyDescent="0.25">
      <c r="B21" s="46" t="s">
        <v>116</v>
      </c>
      <c r="C21" s="38">
        <v>0</v>
      </c>
      <c r="D21" s="39">
        <v>339338.88222400018</v>
      </c>
      <c r="E21" s="39">
        <v>0</v>
      </c>
      <c r="F21" s="39">
        <v>0</v>
      </c>
      <c r="G21" s="39">
        <v>0</v>
      </c>
      <c r="H21" s="39">
        <v>11.125</v>
      </c>
      <c r="I21" s="40">
        <v>0</v>
      </c>
      <c r="J21" s="40">
        <v>0</v>
      </c>
      <c r="K21" s="40">
        <v>0</v>
      </c>
      <c r="L21" s="40">
        <v>0</v>
      </c>
      <c r="M21" s="39">
        <v>0</v>
      </c>
      <c r="N21" s="39">
        <v>3479.7759999999998</v>
      </c>
      <c r="O21" s="39">
        <v>0</v>
      </c>
      <c r="P21" s="39">
        <v>0</v>
      </c>
      <c r="Q21" s="39">
        <v>0</v>
      </c>
      <c r="R21" s="39">
        <v>-849.2965079999999</v>
      </c>
      <c r="S21" s="39">
        <v>0</v>
      </c>
      <c r="T21" s="41">
        <v>0</v>
      </c>
      <c r="U21" s="39">
        <f t="shared" si="0"/>
        <v>0</v>
      </c>
      <c r="V21" s="41">
        <f t="shared" si="1"/>
        <v>341980.48671600019</v>
      </c>
      <c r="W21" s="38">
        <v>0</v>
      </c>
      <c r="X21" s="39">
        <v>0</v>
      </c>
      <c r="Y21" s="39">
        <v>0</v>
      </c>
      <c r="Z21" s="41">
        <v>0</v>
      </c>
      <c r="AA21" s="39">
        <f t="shared" si="2"/>
        <v>0</v>
      </c>
      <c r="AB21" s="41">
        <f t="shared" si="3"/>
        <v>0</v>
      </c>
      <c r="AC21" s="38">
        <v>0</v>
      </c>
      <c r="AD21" s="39">
        <v>73471.331699000002</v>
      </c>
      <c r="AE21" s="39">
        <v>0</v>
      </c>
      <c r="AF21" s="41">
        <v>-281685.69111224008</v>
      </c>
      <c r="AG21" s="39">
        <f t="shared" si="4"/>
        <v>0</v>
      </c>
      <c r="AH21" s="41">
        <f t="shared" si="5"/>
        <v>-208214.35941324008</v>
      </c>
      <c r="AI21" s="38">
        <v>0</v>
      </c>
      <c r="AJ21" s="41">
        <v>0</v>
      </c>
      <c r="AK21" s="245">
        <f t="shared" si="6"/>
        <v>0</v>
      </c>
      <c r="AL21" s="246">
        <f t="shared" si="7"/>
        <v>133766.12730276011</v>
      </c>
      <c r="AM21" s="38">
        <v>0</v>
      </c>
      <c r="AN21" s="41">
        <v>0</v>
      </c>
      <c r="AO21" s="245">
        <f t="shared" si="8"/>
        <v>0</v>
      </c>
      <c r="AP21" s="246">
        <f t="shared" si="9"/>
        <v>133766.12730276011</v>
      </c>
      <c r="AQ21" s="3"/>
      <c r="AR21" s="3"/>
    </row>
    <row r="22" spans="2:44" ht="15" customHeight="1" outlineLevel="1" x14ac:dyDescent="0.25">
      <c r="B22" s="46" t="s">
        <v>117</v>
      </c>
      <c r="C22" s="38">
        <v>733212.30199999991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40">
        <v>0</v>
      </c>
      <c r="J22" s="40">
        <v>0</v>
      </c>
      <c r="K22" s="40">
        <v>0</v>
      </c>
      <c r="L22" s="40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1.4950000000000001</v>
      </c>
      <c r="T22" s="41">
        <v>0</v>
      </c>
      <c r="U22" s="39">
        <f t="shared" si="0"/>
        <v>733213.7969999999</v>
      </c>
      <c r="V22" s="41">
        <f t="shared" si="1"/>
        <v>0</v>
      </c>
      <c r="W22" s="38">
        <v>0</v>
      </c>
      <c r="X22" s="39">
        <v>0</v>
      </c>
      <c r="Y22" s="39">
        <v>0</v>
      </c>
      <c r="Z22" s="41">
        <v>0</v>
      </c>
      <c r="AA22" s="39">
        <f t="shared" si="2"/>
        <v>0</v>
      </c>
      <c r="AB22" s="41">
        <f t="shared" si="3"/>
        <v>0</v>
      </c>
      <c r="AC22" s="38">
        <v>0</v>
      </c>
      <c r="AD22" s="39">
        <v>0</v>
      </c>
      <c r="AE22" s="39">
        <v>0</v>
      </c>
      <c r="AF22" s="41">
        <v>0</v>
      </c>
      <c r="AG22" s="39">
        <f t="shared" si="4"/>
        <v>0</v>
      </c>
      <c r="AH22" s="41">
        <f t="shared" si="5"/>
        <v>0</v>
      </c>
      <c r="AI22" s="38">
        <v>0</v>
      </c>
      <c r="AJ22" s="41">
        <v>0</v>
      </c>
      <c r="AK22" s="245">
        <f t="shared" si="6"/>
        <v>733213.7969999999</v>
      </c>
      <c r="AL22" s="246">
        <f t="shared" si="7"/>
        <v>0</v>
      </c>
      <c r="AM22" s="38">
        <v>0</v>
      </c>
      <c r="AN22" s="41">
        <v>0</v>
      </c>
      <c r="AO22" s="245">
        <f t="shared" si="8"/>
        <v>733213.7969999999</v>
      </c>
      <c r="AP22" s="246">
        <f t="shared" si="9"/>
        <v>0</v>
      </c>
      <c r="AQ22" s="3"/>
      <c r="AR22" s="3"/>
    </row>
    <row r="23" spans="2:44" ht="15" customHeight="1" outlineLevel="1" x14ac:dyDescent="0.25">
      <c r="B23" s="46" t="s">
        <v>118</v>
      </c>
      <c r="C23" s="38">
        <v>49187.332999999999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40">
        <v>0</v>
      </c>
      <c r="J23" s="40">
        <v>0</v>
      </c>
      <c r="K23" s="40">
        <v>0</v>
      </c>
      <c r="L23" s="40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41">
        <v>0</v>
      </c>
      <c r="U23" s="39">
        <f t="shared" si="0"/>
        <v>49187.332999999999</v>
      </c>
      <c r="V23" s="41">
        <f t="shared" si="1"/>
        <v>0</v>
      </c>
      <c r="W23" s="38">
        <v>0</v>
      </c>
      <c r="X23" s="39">
        <v>0</v>
      </c>
      <c r="Y23" s="39">
        <v>0</v>
      </c>
      <c r="Z23" s="41">
        <v>0</v>
      </c>
      <c r="AA23" s="39">
        <f t="shared" si="2"/>
        <v>0</v>
      </c>
      <c r="AB23" s="41">
        <f t="shared" si="3"/>
        <v>0</v>
      </c>
      <c r="AC23" s="38">
        <v>0</v>
      </c>
      <c r="AD23" s="39">
        <v>0</v>
      </c>
      <c r="AE23" s="39">
        <v>0</v>
      </c>
      <c r="AF23" s="41">
        <v>0</v>
      </c>
      <c r="AG23" s="39">
        <f t="shared" si="4"/>
        <v>0</v>
      </c>
      <c r="AH23" s="41">
        <f t="shared" si="5"/>
        <v>0</v>
      </c>
      <c r="AI23" s="38">
        <v>0</v>
      </c>
      <c r="AJ23" s="41">
        <v>0</v>
      </c>
      <c r="AK23" s="245">
        <f t="shared" si="6"/>
        <v>49187.332999999999</v>
      </c>
      <c r="AL23" s="246">
        <f t="shared" si="7"/>
        <v>0</v>
      </c>
      <c r="AM23" s="38">
        <v>0</v>
      </c>
      <c r="AN23" s="41">
        <v>0</v>
      </c>
      <c r="AO23" s="245">
        <f t="shared" si="8"/>
        <v>49187.332999999999</v>
      </c>
      <c r="AP23" s="246">
        <f t="shared" si="9"/>
        <v>0</v>
      </c>
      <c r="AQ23" s="3"/>
      <c r="AR23" s="3"/>
    </row>
    <row r="24" spans="2:44" ht="15" customHeight="1" outlineLevel="1" x14ac:dyDescent="0.25">
      <c r="B24" s="46" t="s">
        <v>119</v>
      </c>
      <c r="C24" s="38">
        <v>98984.344000000012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40">
        <v>0</v>
      </c>
      <c r="J24" s="40">
        <v>0</v>
      </c>
      <c r="K24" s="40">
        <v>0</v>
      </c>
      <c r="L24" s="40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73471.331699000002</v>
      </c>
      <c r="T24" s="41">
        <v>0</v>
      </c>
      <c r="U24" s="39">
        <f t="shared" si="0"/>
        <v>172455.67569900001</v>
      </c>
      <c r="V24" s="41">
        <f t="shared" si="1"/>
        <v>0</v>
      </c>
      <c r="W24" s="38">
        <v>0</v>
      </c>
      <c r="X24" s="39">
        <v>0</v>
      </c>
      <c r="Y24" s="39">
        <v>0</v>
      </c>
      <c r="Z24" s="41">
        <v>0</v>
      </c>
      <c r="AA24" s="39">
        <f t="shared" si="2"/>
        <v>0</v>
      </c>
      <c r="AB24" s="41">
        <f t="shared" si="3"/>
        <v>0</v>
      </c>
      <c r="AC24" s="38">
        <v>0</v>
      </c>
      <c r="AD24" s="39">
        <v>0</v>
      </c>
      <c r="AE24" s="39">
        <v>0</v>
      </c>
      <c r="AF24" s="41">
        <v>0</v>
      </c>
      <c r="AG24" s="39">
        <f t="shared" si="4"/>
        <v>0</v>
      </c>
      <c r="AH24" s="41">
        <f t="shared" si="5"/>
        <v>0</v>
      </c>
      <c r="AI24" s="38">
        <v>0</v>
      </c>
      <c r="AJ24" s="41">
        <v>0</v>
      </c>
      <c r="AK24" s="245">
        <f t="shared" si="6"/>
        <v>172455.67569900001</v>
      </c>
      <c r="AL24" s="246">
        <f t="shared" si="7"/>
        <v>0</v>
      </c>
      <c r="AM24" s="38">
        <v>0</v>
      </c>
      <c r="AN24" s="41">
        <v>0</v>
      </c>
      <c r="AO24" s="245">
        <f t="shared" si="8"/>
        <v>172455.67569900001</v>
      </c>
      <c r="AP24" s="246">
        <f t="shared" si="9"/>
        <v>0</v>
      </c>
      <c r="AQ24" s="3"/>
      <c r="AR24" s="3"/>
    </row>
    <row r="25" spans="2:44" ht="15" customHeight="1" outlineLevel="1" x14ac:dyDescent="0.25">
      <c r="B25" s="46" t="s">
        <v>120</v>
      </c>
      <c r="C25" s="38">
        <v>270838.71299999999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40">
        <v>0</v>
      </c>
      <c r="J25" s="40">
        <v>0</v>
      </c>
      <c r="K25" s="40">
        <v>0</v>
      </c>
      <c r="L25" s="40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-281685.69111224008</v>
      </c>
      <c r="T25" s="41">
        <v>0</v>
      </c>
      <c r="U25" s="39">
        <f t="shared" si="0"/>
        <v>-10846.978112240089</v>
      </c>
      <c r="V25" s="41">
        <f t="shared" si="1"/>
        <v>0</v>
      </c>
      <c r="W25" s="38">
        <v>0</v>
      </c>
      <c r="X25" s="39">
        <v>0</v>
      </c>
      <c r="Y25" s="39">
        <v>0</v>
      </c>
      <c r="Z25" s="41">
        <v>0</v>
      </c>
      <c r="AA25" s="39">
        <f t="shared" si="2"/>
        <v>0</v>
      </c>
      <c r="AB25" s="41">
        <f t="shared" si="3"/>
        <v>0</v>
      </c>
      <c r="AC25" s="38">
        <v>0</v>
      </c>
      <c r="AD25" s="39">
        <v>0</v>
      </c>
      <c r="AE25" s="39">
        <v>0</v>
      </c>
      <c r="AF25" s="41">
        <v>0</v>
      </c>
      <c r="AG25" s="39">
        <f t="shared" si="4"/>
        <v>0</v>
      </c>
      <c r="AH25" s="41">
        <f t="shared" si="5"/>
        <v>0</v>
      </c>
      <c r="AI25" s="38">
        <v>0</v>
      </c>
      <c r="AJ25" s="41">
        <v>0</v>
      </c>
      <c r="AK25" s="245">
        <f t="shared" si="6"/>
        <v>-10846.978112240089</v>
      </c>
      <c r="AL25" s="246">
        <f t="shared" si="7"/>
        <v>0</v>
      </c>
      <c r="AM25" s="38">
        <v>0</v>
      </c>
      <c r="AN25" s="41">
        <v>0</v>
      </c>
      <c r="AO25" s="245">
        <f t="shared" si="8"/>
        <v>-10846.978112240089</v>
      </c>
      <c r="AP25" s="246">
        <f t="shared" si="9"/>
        <v>0</v>
      </c>
      <c r="AQ25" s="3"/>
      <c r="AR25" s="3"/>
    </row>
    <row r="26" spans="2:44" ht="15" customHeight="1" outlineLevel="1" x14ac:dyDescent="0.25">
      <c r="B26" s="46" t="s">
        <v>121</v>
      </c>
      <c r="C26" s="38">
        <v>1454190.9140000001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40">
        <v>0</v>
      </c>
      <c r="J26" s="40">
        <v>0</v>
      </c>
      <c r="K26" s="40">
        <v>0</v>
      </c>
      <c r="L26" s="40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-1.74</v>
      </c>
      <c r="T26" s="41">
        <v>0</v>
      </c>
      <c r="U26" s="39">
        <f t="shared" si="0"/>
        <v>1454189.1740000001</v>
      </c>
      <c r="V26" s="41">
        <f t="shared" si="1"/>
        <v>0</v>
      </c>
      <c r="W26" s="38">
        <v>0</v>
      </c>
      <c r="X26" s="39">
        <v>0</v>
      </c>
      <c r="Y26" s="39">
        <v>0</v>
      </c>
      <c r="Z26" s="41">
        <v>0</v>
      </c>
      <c r="AA26" s="39">
        <f t="shared" si="2"/>
        <v>0</v>
      </c>
      <c r="AB26" s="41">
        <f t="shared" si="3"/>
        <v>0</v>
      </c>
      <c r="AC26" s="38">
        <v>0</v>
      </c>
      <c r="AD26" s="39">
        <v>0</v>
      </c>
      <c r="AE26" s="39">
        <v>0</v>
      </c>
      <c r="AF26" s="41">
        <v>0</v>
      </c>
      <c r="AG26" s="39">
        <f t="shared" si="4"/>
        <v>0</v>
      </c>
      <c r="AH26" s="41">
        <f t="shared" si="5"/>
        <v>0</v>
      </c>
      <c r="AI26" s="38">
        <v>0</v>
      </c>
      <c r="AJ26" s="41">
        <v>0</v>
      </c>
      <c r="AK26" s="245">
        <f t="shared" si="6"/>
        <v>1454189.1740000001</v>
      </c>
      <c r="AL26" s="246">
        <f t="shared" si="7"/>
        <v>0</v>
      </c>
      <c r="AM26" s="38">
        <v>0</v>
      </c>
      <c r="AN26" s="41">
        <v>0</v>
      </c>
      <c r="AO26" s="245">
        <f t="shared" si="8"/>
        <v>1454189.1740000001</v>
      </c>
      <c r="AP26" s="246">
        <f t="shared" si="9"/>
        <v>0</v>
      </c>
      <c r="AQ26" s="3"/>
      <c r="AR26" s="3"/>
    </row>
    <row r="27" spans="2:44" ht="15" customHeight="1" outlineLevel="1" x14ac:dyDescent="0.25">
      <c r="B27" s="46" t="s">
        <v>122</v>
      </c>
      <c r="C27" s="38">
        <v>59606.728999999999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40">
        <v>0</v>
      </c>
      <c r="J27" s="40">
        <v>0</v>
      </c>
      <c r="K27" s="40">
        <v>0</v>
      </c>
      <c r="L27" s="40">
        <v>0</v>
      </c>
      <c r="M27" s="39">
        <v>0</v>
      </c>
      <c r="N27" s="39">
        <v>4.3890000000000002</v>
      </c>
      <c r="O27" s="39">
        <v>0</v>
      </c>
      <c r="P27" s="39">
        <v>0</v>
      </c>
      <c r="Q27" s="39">
        <v>0</v>
      </c>
      <c r="R27" s="39">
        <v>0</v>
      </c>
      <c r="S27" s="39">
        <v>174159.36900000001</v>
      </c>
      <c r="T27" s="41">
        <v>0</v>
      </c>
      <c r="U27" s="39">
        <f t="shared" si="0"/>
        <v>233766.098</v>
      </c>
      <c r="V27" s="41">
        <f t="shared" si="1"/>
        <v>4.3890000000000002</v>
      </c>
      <c r="W27" s="38">
        <v>0</v>
      </c>
      <c r="X27" s="39">
        <v>0</v>
      </c>
      <c r="Y27" s="39">
        <v>0</v>
      </c>
      <c r="Z27" s="41">
        <v>0</v>
      </c>
      <c r="AA27" s="39">
        <f t="shared" si="2"/>
        <v>0</v>
      </c>
      <c r="AB27" s="41">
        <f t="shared" si="3"/>
        <v>0</v>
      </c>
      <c r="AC27" s="38">
        <v>0</v>
      </c>
      <c r="AD27" s="39">
        <v>0</v>
      </c>
      <c r="AE27" s="39">
        <v>0</v>
      </c>
      <c r="AF27" s="41">
        <v>0</v>
      </c>
      <c r="AG27" s="39">
        <f t="shared" si="4"/>
        <v>0</v>
      </c>
      <c r="AH27" s="41">
        <f t="shared" si="5"/>
        <v>0</v>
      </c>
      <c r="AI27" s="38">
        <v>0</v>
      </c>
      <c r="AJ27" s="41">
        <v>0</v>
      </c>
      <c r="AK27" s="245">
        <f t="shared" si="6"/>
        <v>233766.098</v>
      </c>
      <c r="AL27" s="246">
        <f t="shared" si="7"/>
        <v>4.3890000000000002</v>
      </c>
      <c r="AM27" s="38">
        <v>0</v>
      </c>
      <c r="AN27" s="41">
        <v>0</v>
      </c>
      <c r="AO27" s="245">
        <f t="shared" si="8"/>
        <v>233766.098</v>
      </c>
      <c r="AP27" s="246">
        <f t="shared" si="9"/>
        <v>4.3890000000000002</v>
      </c>
      <c r="AQ27" s="3"/>
      <c r="AR27" s="3"/>
    </row>
    <row r="28" spans="2:44" ht="15" customHeight="1" outlineLevel="1" x14ac:dyDescent="0.25">
      <c r="B28" s="49" t="s">
        <v>123</v>
      </c>
      <c r="C28" s="38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40">
        <v>0</v>
      </c>
      <c r="J28" s="40">
        <v>0</v>
      </c>
      <c r="K28" s="40">
        <v>0</v>
      </c>
      <c r="L28" s="40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41">
        <v>0</v>
      </c>
      <c r="U28" s="39">
        <f t="shared" si="0"/>
        <v>0</v>
      </c>
      <c r="V28" s="41">
        <f t="shared" si="1"/>
        <v>0</v>
      </c>
      <c r="W28" s="38">
        <v>0</v>
      </c>
      <c r="X28" s="39">
        <v>0</v>
      </c>
      <c r="Y28" s="39">
        <v>0</v>
      </c>
      <c r="Z28" s="41">
        <v>0</v>
      </c>
      <c r="AA28" s="39">
        <f t="shared" si="2"/>
        <v>0</v>
      </c>
      <c r="AB28" s="41">
        <f t="shared" si="3"/>
        <v>0</v>
      </c>
      <c r="AC28" s="38">
        <v>0</v>
      </c>
      <c r="AD28" s="39">
        <v>0</v>
      </c>
      <c r="AE28" s="39">
        <v>0</v>
      </c>
      <c r="AF28" s="41">
        <v>0</v>
      </c>
      <c r="AG28" s="39">
        <f t="shared" si="4"/>
        <v>0</v>
      </c>
      <c r="AH28" s="41">
        <f t="shared" si="5"/>
        <v>0</v>
      </c>
      <c r="AI28" s="38">
        <v>0</v>
      </c>
      <c r="AJ28" s="41">
        <v>0</v>
      </c>
      <c r="AK28" s="245">
        <f t="shared" si="6"/>
        <v>0</v>
      </c>
      <c r="AL28" s="246">
        <f t="shared" si="7"/>
        <v>0</v>
      </c>
      <c r="AM28" s="38">
        <v>0</v>
      </c>
      <c r="AN28" s="41">
        <v>0</v>
      </c>
      <c r="AO28" s="245">
        <f t="shared" si="8"/>
        <v>0</v>
      </c>
      <c r="AP28" s="246">
        <f t="shared" si="9"/>
        <v>0</v>
      </c>
      <c r="AQ28" s="3"/>
      <c r="AR28" s="3"/>
    </row>
    <row r="29" spans="2:44" ht="15" customHeight="1" outlineLevel="1" x14ac:dyDescent="0.25">
      <c r="B29" s="49" t="s">
        <v>124</v>
      </c>
      <c r="C29" s="38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40">
        <v>0</v>
      </c>
      <c r="J29" s="40">
        <v>0</v>
      </c>
      <c r="K29" s="40">
        <v>0</v>
      </c>
      <c r="L29" s="40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3479.7759999999998</v>
      </c>
      <c r="T29" s="41">
        <v>0</v>
      </c>
      <c r="U29" s="39">
        <f t="shared" si="0"/>
        <v>3479.7759999999998</v>
      </c>
      <c r="V29" s="41">
        <f t="shared" si="1"/>
        <v>0</v>
      </c>
      <c r="W29" s="38">
        <v>0</v>
      </c>
      <c r="X29" s="39">
        <v>0</v>
      </c>
      <c r="Y29" s="39">
        <v>0</v>
      </c>
      <c r="Z29" s="41">
        <v>0</v>
      </c>
      <c r="AA29" s="39">
        <f t="shared" si="2"/>
        <v>0</v>
      </c>
      <c r="AB29" s="41">
        <f t="shared" si="3"/>
        <v>0</v>
      </c>
      <c r="AC29" s="38">
        <v>0</v>
      </c>
      <c r="AD29" s="39">
        <v>0</v>
      </c>
      <c r="AE29" s="39">
        <v>0</v>
      </c>
      <c r="AF29" s="41">
        <v>0</v>
      </c>
      <c r="AG29" s="39">
        <f t="shared" si="4"/>
        <v>0</v>
      </c>
      <c r="AH29" s="41">
        <f t="shared" si="5"/>
        <v>0</v>
      </c>
      <c r="AI29" s="38">
        <v>0</v>
      </c>
      <c r="AJ29" s="41">
        <v>0</v>
      </c>
      <c r="AK29" s="245">
        <f t="shared" si="6"/>
        <v>3479.7759999999998</v>
      </c>
      <c r="AL29" s="246">
        <f t="shared" si="7"/>
        <v>0</v>
      </c>
      <c r="AM29" s="38">
        <v>0</v>
      </c>
      <c r="AN29" s="41">
        <v>0</v>
      </c>
      <c r="AO29" s="245">
        <f t="shared" si="8"/>
        <v>3479.7759999999998</v>
      </c>
      <c r="AP29" s="246">
        <f t="shared" si="9"/>
        <v>0</v>
      </c>
      <c r="AQ29" s="3"/>
      <c r="AR29" s="3"/>
    </row>
    <row r="30" spans="2:44" ht="15" customHeight="1" outlineLevel="1" x14ac:dyDescent="0.25">
      <c r="B30" s="49" t="s">
        <v>125</v>
      </c>
      <c r="C30" s="38">
        <v>-1866.0128469796416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0">
        <v>0</v>
      </c>
      <c r="J30" s="40">
        <v>0</v>
      </c>
      <c r="K30" s="40">
        <v>0</v>
      </c>
      <c r="L30" s="40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41">
        <v>0</v>
      </c>
      <c r="U30" s="39">
        <f t="shared" si="0"/>
        <v>-1866.0128469796416</v>
      </c>
      <c r="V30" s="41">
        <f t="shared" si="1"/>
        <v>0</v>
      </c>
      <c r="W30" s="38">
        <v>0</v>
      </c>
      <c r="X30" s="39">
        <v>0</v>
      </c>
      <c r="Y30" s="39">
        <v>0</v>
      </c>
      <c r="Z30" s="41">
        <v>0</v>
      </c>
      <c r="AA30" s="39">
        <f t="shared" si="2"/>
        <v>0</v>
      </c>
      <c r="AB30" s="41">
        <f t="shared" si="3"/>
        <v>0</v>
      </c>
      <c r="AC30" s="38">
        <v>0</v>
      </c>
      <c r="AD30" s="39">
        <v>0</v>
      </c>
      <c r="AE30" s="39">
        <v>0</v>
      </c>
      <c r="AF30" s="41">
        <v>0</v>
      </c>
      <c r="AG30" s="39">
        <f t="shared" si="4"/>
        <v>0</v>
      </c>
      <c r="AH30" s="41">
        <f t="shared" si="5"/>
        <v>0</v>
      </c>
      <c r="AI30" s="38">
        <v>0</v>
      </c>
      <c r="AJ30" s="41">
        <v>0</v>
      </c>
      <c r="AK30" s="245">
        <f t="shared" si="6"/>
        <v>-1866.0128469796416</v>
      </c>
      <c r="AL30" s="246">
        <f t="shared" si="7"/>
        <v>0</v>
      </c>
      <c r="AM30" s="38">
        <v>0</v>
      </c>
      <c r="AN30" s="41">
        <v>0</v>
      </c>
      <c r="AO30" s="245">
        <f t="shared" si="8"/>
        <v>-1866.0128469796416</v>
      </c>
      <c r="AP30" s="246">
        <f t="shared" si="9"/>
        <v>0</v>
      </c>
      <c r="AQ30" s="3"/>
      <c r="AR30" s="3"/>
    </row>
    <row r="31" spans="2:44" ht="15" customHeight="1" outlineLevel="1" x14ac:dyDescent="0.25">
      <c r="B31" s="49" t="s">
        <v>126</v>
      </c>
      <c r="C31" s="38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0">
        <v>0</v>
      </c>
      <c r="J31" s="40">
        <v>0</v>
      </c>
      <c r="K31" s="40">
        <v>0</v>
      </c>
      <c r="L31" s="40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41">
        <v>0</v>
      </c>
      <c r="U31" s="39">
        <f t="shared" si="0"/>
        <v>0</v>
      </c>
      <c r="V31" s="41">
        <f t="shared" si="1"/>
        <v>0</v>
      </c>
      <c r="W31" s="38">
        <v>0</v>
      </c>
      <c r="X31" s="39">
        <v>0</v>
      </c>
      <c r="Y31" s="39">
        <v>0</v>
      </c>
      <c r="Z31" s="41">
        <v>0</v>
      </c>
      <c r="AA31" s="39">
        <f t="shared" si="2"/>
        <v>0</v>
      </c>
      <c r="AB31" s="41">
        <f t="shared" si="3"/>
        <v>0</v>
      </c>
      <c r="AC31" s="38">
        <v>0</v>
      </c>
      <c r="AD31" s="39">
        <v>0</v>
      </c>
      <c r="AE31" s="39">
        <v>0</v>
      </c>
      <c r="AF31" s="41">
        <v>0</v>
      </c>
      <c r="AG31" s="39">
        <f t="shared" si="4"/>
        <v>0</v>
      </c>
      <c r="AH31" s="41">
        <f t="shared" si="5"/>
        <v>0</v>
      </c>
      <c r="AI31" s="38">
        <v>0</v>
      </c>
      <c r="AJ31" s="41">
        <v>0</v>
      </c>
      <c r="AK31" s="245">
        <f t="shared" si="6"/>
        <v>0</v>
      </c>
      <c r="AL31" s="246">
        <f t="shared" si="7"/>
        <v>0</v>
      </c>
      <c r="AM31" s="38">
        <v>0</v>
      </c>
      <c r="AN31" s="41">
        <v>0</v>
      </c>
      <c r="AO31" s="245">
        <f t="shared" si="8"/>
        <v>0</v>
      </c>
      <c r="AP31" s="246">
        <f t="shared" si="9"/>
        <v>0</v>
      </c>
      <c r="AQ31" s="3"/>
      <c r="AR31" s="3"/>
    </row>
    <row r="32" spans="2:44" s="3" customFormat="1" ht="15" customHeight="1" outlineLevel="1" x14ac:dyDescent="0.25">
      <c r="B32" s="48" t="s">
        <v>127</v>
      </c>
      <c r="C32" s="36">
        <v>62390.245000000003</v>
      </c>
      <c r="D32" s="35">
        <v>90310.107374000043</v>
      </c>
      <c r="E32" s="35">
        <v>0</v>
      </c>
      <c r="F32" s="35">
        <v>1586.7649999999999</v>
      </c>
      <c r="G32" s="35">
        <v>0</v>
      </c>
      <c r="H32" s="35">
        <v>-242.55199999999999</v>
      </c>
      <c r="I32" s="35">
        <v>0</v>
      </c>
      <c r="J32" s="35">
        <v>0</v>
      </c>
      <c r="K32" s="35">
        <v>0</v>
      </c>
      <c r="L32" s="35">
        <v>0</v>
      </c>
      <c r="M32" s="33">
        <v>0</v>
      </c>
      <c r="N32" s="33">
        <v>-911.36399999999992</v>
      </c>
      <c r="O32" s="33">
        <v>0</v>
      </c>
      <c r="P32" s="33">
        <v>151.96629007999999</v>
      </c>
      <c r="Q32" s="35">
        <v>0</v>
      </c>
      <c r="R32" s="35">
        <v>2.3409999999999997</v>
      </c>
      <c r="S32" s="35">
        <v>52758.935000000005</v>
      </c>
      <c r="T32" s="37">
        <v>-286745.19454400014</v>
      </c>
      <c r="U32" s="35">
        <f t="shared" si="0"/>
        <v>115149.18000000001</v>
      </c>
      <c r="V32" s="37">
        <f t="shared" si="1"/>
        <v>-195847.93087992008</v>
      </c>
      <c r="W32" s="36">
        <v>0</v>
      </c>
      <c r="X32" s="35">
        <v>51662.080000000002</v>
      </c>
      <c r="Y32" s="35">
        <v>0</v>
      </c>
      <c r="Z32" s="37">
        <v>302.59399999999999</v>
      </c>
      <c r="AA32" s="35">
        <f t="shared" si="2"/>
        <v>0</v>
      </c>
      <c r="AB32" s="37">
        <f t="shared" si="3"/>
        <v>51964.673999999999</v>
      </c>
      <c r="AC32" s="36">
        <v>0</v>
      </c>
      <c r="AD32" s="35">
        <v>1386.9750000000001</v>
      </c>
      <c r="AE32" s="35">
        <v>-78380.272781979904</v>
      </c>
      <c r="AF32" s="37">
        <v>-234489.92439882789</v>
      </c>
      <c r="AG32" s="35">
        <f t="shared" si="4"/>
        <v>-78380.272781979904</v>
      </c>
      <c r="AH32" s="37">
        <f t="shared" si="5"/>
        <v>-233102.94939882788</v>
      </c>
      <c r="AI32" s="36">
        <v>0</v>
      </c>
      <c r="AJ32" s="37">
        <v>-6828.2989999999991</v>
      </c>
      <c r="AK32" s="243">
        <f t="shared" si="6"/>
        <v>36768.907218020104</v>
      </c>
      <c r="AL32" s="244">
        <f t="shared" si="7"/>
        <v>-383814.50527874799</v>
      </c>
      <c r="AM32" s="36">
        <v>-1441935.7229228423</v>
      </c>
      <c r="AN32" s="37">
        <v>-78380.247929292193</v>
      </c>
      <c r="AO32" s="243">
        <f t="shared" si="8"/>
        <v>-1405166.8157048221</v>
      </c>
      <c r="AP32" s="244">
        <f t="shared" si="9"/>
        <v>-462194.7532080402</v>
      </c>
    </row>
    <row r="33" spans="2:44" ht="15" customHeight="1" outlineLevel="1" x14ac:dyDescent="0.25">
      <c r="B33" s="46" t="s">
        <v>113</v>
      </c>
      <c r="C33" s="38">
        <v>-1222.777</v>
      </c>
      <c r="D33" s="39">
        <v>-2570.4790000000003</v>
      </c>
      <c r="E33" s="39">
        <v>0</v>
      </c>
      <c r="F33" s="39">
        <v>1586.7649999999999</v>
      </c>
      <c r="G33" s="39">
        <v>0</v>
      </c>
      <c r="H33" s="39">
        <v>-242.55199999999999</v>
      </c>
      <c r="I33" s="40">
        <v>0</v>
      </c>
      <c r="J33" s="40">
        <v>0</v>
      </c>
      <c r="K33" s="40">
        <v>0</v>
      </c>
      <c r="L33" s="40">
        <v>0</v>
      </c>
      <c r="M33" s="39">
        <v>0</v>
      </c>
      <c r="N33" s="39">
        <v>-762.45899999999995</v>
      </c>
      <c r="O33" s="39">
        <v>0</v>
      </c>
      <c r="P33" s="39">
        <v>151.96629007999999</v>
      </c>
      <c r="Q33" s="39">
        <v>0</v>
      </c>
      <c r="R33" s="39">
        <v>2.3409999999999997</v>
      </c>
      <c r="S33" s="39">
        <v>52977.949000000008</v>
      </c>
      <c r="T33" s="41">
        <v>0</v>
      </c>
      <c r="U33" s="39">
        <f t="shared" si="0"/>
        <v>51755.172000000006</v>
      </c>
      <c r="V33" s="51">
        <f t="shared" si="1"/>
        <v>-1834.4177099200006</v>
      </c>
      <c r="W33" s="38">
        <v>0</v>
      </c>
      <c r="X33" s="39">
        <v>51662.080000000002</v>
      </c>
      <c r="Y33" s="39">
        <v>0</v>
      </c>
      <c r="Z33" s="41">
        <v>3.819</v>
      </c>
      <c r="AA33" s="39">
        <f t="shared" si="2"/>
        <v>0</v>
      </c>
      <c r="AB33" s="51">
        <f t="shared" si="3"/>
        <v>51665.899000000005</v>
      </c>
      <c r="AC33" s="38">
        <v>0</v>
      </c>
      <c r="AD33" s="39">
        <v>1386.9750000000001</v>
      </c>
      <c r="AE33" s="39">
        <v>0</v>
      </c>
      <c r="AF33" s="41">
        <v>-3069.7620000000002</v>
      </c>
      <c r="AG33" s="39">
        <f t="shared" si="4"/>
        <v>0</v>
      </c>
      <c r="AH33" s="51">
        <f t="shared" si="5"/>
        <v>-1682.787</v>
      </c>
      <c r="AI33" s="38">
        <v>0</v>
      </c>
      <c r="AJ33" s="41">
        <v>-6828.2989999999991</v>
      </c>
      <c r="AK33" s="245">
        <f t="shared" si="6"/>
        <v>51755.172000000006</v>
      </c>
      <c r="AL33" s="246">
        <f t="shared" si="7"/>
        <v>41320.395290080007</v>
      </c>
      <c r="AM33" s="38">
        <v>15043.949028620817</v>
      </c>
      <c r="AN33" s="41">
        <v>0</v>
      </c>
      <c r="AO33" s="245">
        <f t="shared" si="8"/>
        <v>66799.121028620822</v>
      </c>
      <c r="AP33" s="246">
        <f t="shared" si="9"/>
        <v>41320.395290080007</v>
      </c>
      <c r="AQ33" s="3"/>
      <c r="AR33" s="3"/>
    </row>
    <row r="34" spans="2:44" ht="15" customHeight="1" outlineLevel="1" x14ac:dyDescent="0.25">
      <c r="B34" s="46" t="s">
        <v>114</v>
      </c>
      <c r="C34" s="38">
        <v>1586.7649999999999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40">
        <v>0</v>
      </c>
      <c r="J34" s="40">
        <v>0</v>
      </c>
      <c r="K34" s="40">
        <v>0</v>
      </c>
      <c r="L34" s="40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41">
        <v>0</v>
      </c>
      <c r="U34" s="39">
        <f t="shared" si="0"/>
        <v>1586.7649999999999</v>
      </c>
      <c r="V34" s="41">
        <f t="shared" si="1"/>
        <v>0</v>
      </c>
      <c r="W34" s="38">
        <v>0</v>
      </c>
      <c r="X34" s="39">
        <v>0</v>
      </c>
      <c r="Y34" s="39">
        <v>0</v>
      </c>
      <c r="Z34" s="41">
        <v>0</v>
      </c>
      <c r="AA34" s="39">
        <f t="shared" si="2"/>
        <v>0</v>
      </c>
      <c r="AB34" s="41">
        <f t="shared" si="3"/>
        <v>0</v>
      </c>
      <c r="AC34" s="38">
        <v>0</v>
      </c>
      <c r="AD34" s="39">
        <v>0</v>
      </c>
      <c r="AE34" s="39">
        <v>0</v>
      </c>
      <c r="AF34" s="41">
        <v>0</v>
      </c>
      <c r="AG34" s="39">
        <f t="shared" si="4"/>
        <v>0</v>
      </c>
      <c r="AH34" s="41">
        <f t="shared" si="5"/>
        <v>0</v>
      </c>
      <c r="AI34" s="38">
        <v>0</v>
      </c>
      <c r="AJ34" s="41">
        <v>0</v>
      </c>
      <c r="AK34" s="245">
        <f t="shared" si="6"/>
        <v>1586.7649999999999</v>
      </c>
      <c r="AL34" s="246">
        <f t="shared" si="7"/>
        <v>0</v>
      </c>
      <c r="AM34" s="38">
        <v>0</v>
      </c>
      <c r="AN34" s="41">
        <v>0</v>
      </c>
      <c r="AO34" s="245">
        <f t="shared" si="8"/>
        <v>1586.7649999999999</v>
      </c>
      <c r="AP34" s="246">
        <f t="shared" si="9"/>
        <v>0</v>
      </c>
      <c r="AQ34" s="3"/>
      <c r="AR34" s="3"/>
    </row>
    <row r="35" spans="2:44" ht="15" customHeight="1" outlineLevel="1" x14ac:dyDescent="0.25">
      <c r="B35" s="46" t="s">
        <v>147</v>
      </c>
      <c r="C35" s="38">
        <v>-242.55199999999999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40">
        <v>0</v>
      </c>
      <c r="J35" s="40">
        <v>0</v>
      </c>
      <c r="K35" s="40">
        <v>0</v>
      </c>
      <c r="L35" s="40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41">
        <v>0</v>
      </c>
      <c r="U35" s="39">
        <f t="shared" si="0"/>
        <v>-242.55199999999999</v>
      </c>
      <c r="V35" s="41">
        <f t="shared" si="1"/>
        <v>0</v>
      </c>
      <c r="W35" s="38">
        <v>0</v>
      </c>
      <c r="X35" s="39">
        <v>0</v>
      </c>
      <c r="Y35" s="39">
        <v>0</v>
      </c>
      <c r="Z35" s="41">
        <v>0</v>
      </c>
      <c r="AA35" s="39">
        <f t="shared" si="2"/>
        <v>0</v>
      </c>
      <c r="AB35" s="41">
        <f t="shared" si="3"/>
        <v>0</v>
      </c>
      <c r="AC35" s="38">
        <v>0</v>
      </c>
      <c r="AD35" s="39">
        <v>0</v>
      </c>
      <c r="AE35" s="39">
        <v>0</v>
      </c>
      <c r="AF35" s="41">
        <v>0</v>
      </c>
      <c r="AG35" s="39">
        <f t="shared" si="4"/>
        <v>0</v>
      </c>
      <c r="AH35" s="41">
        <f t="shared" si="5"/>
        <v>0</v>
      </c>
      <c r="AI35" s="38">
        <v>0</v>
      </c>
      <c r="AJ35" s="41">
        <v>0</v>
      </c>
      <c r="AK35" s="245">
        <f t="shared" si="6"/>
        <v>-242.55199999999999</v>
      </c>
      <c r="AL35" s="246">
        <f t="shared" si="7"/>
        <v>0</v>
      </c>
      <c r="AM35" s="38">
        <v>0</v>
      </c>
      <c r="AN35" s="41">
        <v>0</v>
      </c>
      <c r="AO35" s="245">
        <f t="shared" si="8"/>
        <v>-242.55199999999999</v>
      </c>
      <c r="AP35" s="246">
        <f t="shared" si="9"/>
        <v>0</v>
      </c>
      <c r="AQ35" s="3"/>
      <c r="AR35" s="3"/>
    </row>
    <row r="36" spans="2:44" ht="15" customHeight="1" outlineLevel="1" x14ac:dyDescent="0.25">
      <c r="B36" s="46" t="s">
        <v>115</v>
      </c>
      <c r="C36" s="38">
        <v>2.3409999999999997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40">
        <v>0</v>
      </c>
      <c r="J36" s="40">
        <v>0</v>
      </c>
      <c r="K36" s="40">
        <v>0</v>
      </c>
      <c r="L36" s="40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41">
        <v>0</v>
      </c>
      <c r="U36" s="39">
        <f t="shared" si="0"/>
        <v>2.3409999999999997</v>
      </c>
      <c r="V36" s="41">
        <f t="shared" si="1"/>
        <v>0</v>
      </c>
      <c r="W36" s="38">
        <v>0</v>
      </c>
      <c r="X36" s="39">
        <v>0</v>
      </c>
      <c r="Y36" s="39">
        <v>0</v>
      </c>
      <c r="Z36" s="41">
        <v>0</v>
      </c>
      <c r="AA36" s="39">
        <f t="shared" si="2"/>
        <v>0</v>
      </c>
      <c r="AB36" s="41">
        <f t="shared" si="3"/>
        <v>0</v>
      </c>
      <c r="AC36" s="38">
        <v>0</v>
      </c>
      <c r="AD36" s="39">
        <v>0</v>
      </c>
      <c r="AE36" s="39">
        <v>0</v>
      </c>
      <c r="AF36" s="41">
        <v>0</v>
      </c>
      <c r="AG36" s="39">
        <f t="shared" si="4"/>
        <v>0</v>
      </c>
      <c r="AH36" s="41">
        <f t="shared" si="5"/>
        <v>0</v>
      </c>
      <c r="AI36" s="38">
        <v>0</v>
      </c>
      <c r="AJ36" s="41">
        <v>0</v>
      </c>
      <c r="AK36" s="245">
        <f t="shared" si="6"/>
        <v>2.3409999999999997</v>
      </c>
      <c r="AL36" s="246">
        <f t="shared" si="7"/>
        <v>0</v>
      </c>
      <c r="AM36" s="38">
        <v>0</v>
      </c>
      <c r="AN36" s="41">
        <v>0</v>
      </c>
      <c r="AO36" s="245">
        <f t="shared" si="8"/>
        <v>2.3409999999999997</v>
      </c>
      <c r="AP36" s="246">
        <f t="shared" si="9"/>
        <v>0</v>
      </c>
      <c r="AQ36" s="3"/>
      <c r="AR36" s="3"/>
    </row>
    <row r="37" spans="2:44" ht="15" customHeight="1" outlineLevel="1" x14ac:dyDescent="0.25">
      <c r="B37" s="46" t="s">
        <v>116</v>
      </c>
      <c r="C37" s="38">
        <v>0</v>
      </c>
      <c r="D37" s="39">
        <v>69345.669139000034</v>
      </c>
      <c r="E37" s="39">
        <v>0</v>
      </c>
      <c r="F37" s="39">
        <v>0</v>
      </c>
      <c r="G37" s="39">
        <v>0</v>
      </c>
      <c r="H37" s="39">
        <v>0</v>
      </c>
      <c r="I37" s="40">
        <v>0</v>
      </c>
      <c r="J37" s="40">
        <v>0</v>
      </c>
      <c r="K37" s="40">
        <v>0</v>
      </c>
      <c r="L37" s="40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41">
        <v>0</v>
      </c>
      <c r="U37" s="39">
        <f t="shared" si="0"/>
        <v>0</v>
      </c>
      <c r="V37" s="41">
        <f t="shared" si="1"/>
        <v>69345.669139000034</v>
      </c>
      <c r="W37" s="38">
        <v>0</v>
      </c>
      <c r="X37" s="39">
        <v>0</v>
      </c>
      <c r="Y37" s="39">
        <v>0</v>
      </c>
      <c r="Z37" s="41">
        <v>0</v>
      </c>
      <c r="AA37" s="39">
        <f t="shared" si="2"/>
        <v>0</v>
      </c>
      <c r="AB37" s="41">
        <f t="shared" si="3"/>
        <v>0</v>
      </c>
      <c r="AC37" s="38">
        <v>0</v>
      </c>
      <c r="AD37" s="39">
        <v>0</v>
      </c>
      <c r="AE37" s="39">
        <v>0</v>
      </c>
      <c r="AF37" s="41">
        <v>0</v>
      </c>
      <c r="AG37" s="39">
        <f t="shared" si="4"/>
        <v>0</v>
      </c>
      <c r="AH37" s="41">
        <f t="shared" si="5"/>
        <v>0</v>
      </c>
      <c r="AI37" s="38">
        <v>0</v>
      </c>
      <c r="AJ37" s="41">
        <v>0</v>
      </c>
      <c r="AK37" s="245">
        <f t="shared" si="6"/>
        <v>0</v>
      </c>
      <c r="AL37" s="246">
        <f t="shared" si="7"/>
        <v>69345.669139000034</v>
      </c>
      <c r="AM37" s="38">
        <v>-1238705.5637939405</v>
      </c>
      <c r="AN37" s="41">
        <v>0</v>
      </c>
      <c r="AO37" s="245">
        <f t="shared" si="8"/>
        <v>-1238705.5637939405</v>
      </c>
      <c r="AP37" s="246">
        <f t="shared" si="9"/>
        <v>69345.669139000034</v>
      </c>
      <c r="AQ37" s="3"/>
      <c r="AR37" s="3"/>
    </row>
    <row r="38" spans="2:44" ht="15" customHeight="1" outlineLevel="1" x14ac:dyDescent="0.25">
      <c r="B38" s="46" t="s">
        <v>117</v>
      </c>
      <c r="C38" s="38">
        <v>51662.080000000002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40">
        <v>0</v>
      </c>
      <c r="J38" s="40">
        <v>0</v>
      </c>
      <c r="K38" s="40">
        <v>0</v>
      </c>
      <c r="L38" s="40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41">
        <v>0</v>
      </c>
      <c r="U38" s="39">
        <f t="shared" si="0"/>
        <v>51662.080000000002</v>
      </c>
      <c r="V38" s="41">
        <f t="shared" si="1"/>
        <v>0</v>
      </c>
      <c r="W38" s="38">
        <v>0</v>
      </c>
      <c r="X38" s="39">
        <v>0</v>
      </c>
      <c r="Y38" s="39">
        <v>0</v>
      </c>
      <c r="Z38" s="41">
        <v>0</v>
      </c>
      <c r="AA38" s="39">
        <f t="shared" si="2"/>
        <v>0</v>
      </c>
      <c r="AB38" s="41">
        <f t="shared" si="3"/>
        <v>0</v>
      </c>
      <c r="AC38" s="38">
        <v>0</v>
      </c>
      <c r="AD38" s="39">
        <v>0</v>
      </c>
      <c r="AE38" s="39">
        <v>0</v>
      </c>
      <c r="AF38" s="41">
        <v>0</v>
      </c>
      <c r="AG38" s="39">
        <f t="shared" si="4"/>
        <v>0</v>
      </c>
      <c r="AH38" s="41">
        <f t="shared" si="5"/>
        <v>0</v>
      </c>
      <c r="AI38" s="38">
        <v>0</v>
      </c>
      <c r="AJ38" s="41">
        <v>0</v>
      </c>
      <c r="AK38" s="245">
        <f t="shared" si="6"/>
        <v>51662.080000000002</v>
      </c>
      <c r="AL38" s="246">
        <f t="shared" si="7"/>
        <v>0</v>
      </c>
      <c r="AM38" s="38">
        <v>0</v>
      </c>
      <c r="AN38" s="41">
        <v>0</v>
      </c>
      <c r="AO38" s="245">
        <f t="shared" si="8"/>
        <v>51662.080000000002</v>
      </c>
      <c r="AP38" s="246">
        <f t="shared" si="9"/>
        <v>0</v>
      </c>
      <c r="AQ38" s="3"/>
      <c r="AR38" s="3"/>
    </row>
    <row r="39" spans="2:44" ht="15" customHeight="1" outlineLevel="1" x14ac:dyDescent="0.25">
      <c r="B39" s="46" t="s">
        <v>118</v>
      </c>
      <c r="C39" s="38">
        <v>3.819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40">
        <v>0</v>
      </c>
      <c r="J39" s="40">
        <v>0</v>
      </c>
      <c r="K39" s="40">
        <v>0</v>
      </c>
      <c r="L39" s="40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41">
        <v>0</v>
      </c>
      <c r="U39" s="39">
        <f t="shared" si="0"/>
        <v>3.819</v>
      </c>
      <c r="V39" s="41">
        <f t="shared" si="1"/>
        <v>0</v>
      </c>
      <c r="W39" s="38">
        <v>0</v>
      </c>
      <c r="X39" s="39">
        <v>0</v>
      </c>
      <c r="Y39" s="39">
        <v>0</v>
      </c>
      <c r="Z39" s="41">
        <v>298.77499999999998</v>
      </c>
      <c r="AA39" s="39">
        <f t="shared" si="2"/>
        <v>0</v>
      </c>
      <c r="AB39" s="41">
        <f t="shared" si="3"/>
        <v>298.77499999999998</v>
      </c>
      <c r="AC39" s="38">
        <v>0</v>
      </c>
      <c r="AD39" s="39">
        <v>0</v>
      </c>
      <c r="AE39" s="39">
        <v>0</v>
      </c>
      <c r="AF39" s="41">
        <v>0</v>
      </c>
      <c r="AG39" s="39">
        <f t="shared" si="4"/>
        <v>0</v>
      </c>
      <c r="AH39" s="41">
        <f t="shared" si="5"/>
        <v>0</v>
      </c>
      <c r="AI39" s="38">
        <v>0</v>
      </c>
      <c r="AJ39" s="41">
        <v>0</v>
      </c>
      <c r="AK39" s="245">
        <f t="shared" si="6"/>
        <v>3.819</v>
      </c>
      <c r="AL39" s="246">
        <f t="shared" si="7"/>
        <v>298.77499999999998</v>
      </c>
      <c r="AM39" s="38">
        <v>13146.054241305335</v>
      </c>
      <c r="AN39" s="41">
        <v>0</v>
      </c>
      <c r="AO39" s="245">
        <f t="shared" si="8"/>
        <v>13149.873241305335</v>
      </c>
      <c r="AP39" s="246">
        <f t="shared" si="9"/>
        <v>298.77499999999998</v>
      </c>
      <c r="AQ39" s="3"/>
      <c r="AR39" s="3"/>
    </row>
    <row r="40" spans="2:44" ht="15" customHeight="1" outlineLevel="1" x14ac:dyDescent="0.25">
      <c r="B40" s="46" t="s">
        <v>119</v>
      </c>
      <c r="C40" s="38">
        <v>1387.0240000000001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40">
        <v>0</v>
      </c>
      <c r="J40" s="40">
        <v>0</v>
      </c>
      <c r="K40" s="40">
        <v>0</v>
      </c>
      <c r="L40" s="40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41">
        <v>0</v>
      </c>
      <c r="U40" s="39">
        <f t="shared" si="0"/>
        <v>1387.0240000000001</v>
      </c>
      <c r="V40" s="41">
        <f t="shared" si="1"/>
        <v>0</v>
      </c>
      <c r="W40" s="38">
        <v>0</v>
      </c>
      <c r="X40" s="39">
        <v>0</v>
      </c>
      <c r="Y40" s="39">
        <v>0</v>
      </c>
      <c r="Z40" s="41">
        <v>0</v>
      </c>
      <c r="AA40" s="39">
        <f t="shared" si="2"/>
        <v>0</v>
      </c>
      <c r="AB40" s="41">
        <f t="shared" si="3"/>
        <v>0</v>
      </c>
      <c r="AC40" s="38">
        <v>0</v>
      </c>
      <c r="AD40" s="39">
        <v>0</v>
      </c>
      <c r="AE40" s="39">
        <v>0</v>
      </c>
      <c r="AF40" s="41">
        <v>0</v>
      </c>
      <c r="AG40" s="39">
        <f t="shared" si="4"/>
        <v>0</v>
      </c>
      <c r="AH40" s="41">
        <f t="shared" si="5"/>
        <v>0</v>
      </c>
      <c r="AI40" s="38">
        <v>0</v>
      </c>
      <c r="AJ40" s="41">
        <v>0</v>
      </c>
      <c r="AK40" s="245">
        <f t="shared" si="6"/>
        <v>1387.0240000000001</v>
      </c>
      <c r="AL40" s="246">
        <f t="shared" si="7"/>
        <v>0</v>
      </c>
      <c r="AM40" s="38">
        <v>0</v>
      </c>
      <c r="AN40" s="41">
        <v>0</v>
      </c>
      <c r="AO40" s="245">
        <f t="shared" si="8"/>
        <v>1387.0240000000001</v>
      </c>
      <c r="AP40" s="246">
        <f t="shared" si="9"/>
        <v>0</v>
      </c>
      <c r="AQ40" s="3"/>
      <c r="AR40" s="3"/>
    </row>
    <row r="41" spans="2:44" ht="15" customHeight="1" outlineLevel="1" x14ac:dyDescent="0.25">
      <c r="B41" s="46" t="s">
        <v>120</v>
      </c>
      <c r="C41" s="38">
        <v>-3069.7620000000002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40">
        <v>0</v>
      </c>
      <c r="J41" s="40">
        <v>0</v>
      </c>
      <c r="K41" s="40">
        <v>0</v>
      </c>
      <c r="L41" s="40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41">
        <v>0</v>
      </c>
      <c r="U41" s="39">
        <f t="shared" si="0"/>
        <v>-3069.7620000000002</v>
      </c>
      <c r="V41" s="41">
        <f t="shared" si="1"/>
        <v>0</v>
      </c>
      <c r="W41" s="38">
        <v>0</v>
      </c>
      <c r="X41" s="39">
        <v>0</v>
      </c>
      <c r="Y41" s="39">
        <v>0</v>
      </c>
      <c r="Z41" s="41">
        <v>0</v>
      </c>
      <c r="AA41" s="39">
        <f t="shared" si="2"/>
        <v>0</v>
      </c>
      <c r="AB41" s="41">
        <f t="shared" si="3"/>
        <v>0</v>
      </c>
      <c r="AC41" s="38">
        <v>0</v>
      </c>
      <c r="AD41" s="39">
        <v>0</v>
      </c>
      <c r="AE41" s="39">
        <v>0</v>
      </c>
      <c r="AF41" s="41">
        <v>0</v>
      </c>
      <c r="AG41" s="39">
        <f t="shared" si="4"/>
        <v>0</v>
      </c>
      <c r="AH41" s="41">
        <f t="shared" si="5"/>
        <v>0</v>
      </c>
      <c r="AI41" s="38">
        <v>0</v>
      </c>
      <c r="AJ41" s="41">
        <v>0</v>
      </c>
      <c r="AK41" s="245">
        <f t="shared" si="6"/>
        <v>-3069.7620000000002</v>
      </c>
      <c r="AL41" s="246">
        <f t="shared" si="7"/>
        <v>0</v>
      </c>
      <c r="AM41" s="38">
        <v>-231420.1623988279</v>
      </c>
      <c r="AN41" s="41">
        <v>-78380.247929292193</v>
      </c>
      <c r="AO41" s="245">
        <f t="shared" si="8"/>
        <v>-234489.92439882789</v>
      </c>
      <c r="AP41" s="246">
        <f t="shared" si="9"/>
        <v>-78380.247929292193</v>
      </c>
      <c r="AQ41" s="3"/>
      <c r="AR41" s="3"/>
    </row>
    <row r="42" spans="2:44" ht="15" customHeight="1" outlineLevel="1" x14ac:dyDescent="0.25">
      <c r="B42" s="46" t="s">
        <v>121</v>
      </c>
      <c r="C42" s="38">
        <v>-6828.2989999999991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40">
        <v>0</v>
      </c>
      <c r="J42" s="40">
        <v>0</v>
      </c>
      <c r="K42" s="40">
        <v>0</v>
      </c>
      <c r="L42" s="40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41">
        <v>0</v>
      </c>
      <c r="U42" s="39">
        <f t="shared" si="0"/>
        <v>-6828.2989999999991</v>
      </c>
      <c r="V42" s="41">
        <f t="shared" si="1"/>
        <v>0</v>
      </c>
      <c r="W42" s="38">
        <v>0</v>
      </c>
      <c r="X42" s="39">
        <v>0</v>
      </c>
      <c r="Y42" s="39">
        <v>0</v>
      </c>
      <c r="Z42" s="41">
        <v>0</v>
      </c>
      <c r="AA42" s="39">
        <f t="shared" si="2"/>
        <v>0</v>
      </c>
      <c r="AB42" s="41">
        <f t="shared" si="3"/>
        <v>0</v>
      </c>
      <c r="AC42" s="38">
        <v>0</v>
      </c>
      <c r="AD42" s="39">
        <v>0</v>
      </c>
      <c r="AE42" s="39">
        <v>0</v>
      </c>
      <c r="AF42" s="41">
        <v>0</v>
      </c>
      <c r="AG42" s="39">
        <f t="shared" si="4"/>
        <v>0</v>
      </c>
      <c r="AH42" s="41">
        <f t="shared" si="5"/>
        <v>0</v>
      </c>
      <c r="AI42" s="38">
        <v>0</v>
      </c>
      <c r="AJ42" s="41">
        <v>0</v>
      </c>
      <c r="AK42" s="245">
        <f t="shared" si="6"/>
        <v>-6828.2989999999991</v>
      </c>
      <c r="AL42" s="246">
        <f t="shared" si="7"/>
        <v>0</v>
      </c>
      <c r="AM42" s="38">
        <v>0</v>
      </c>
      <c r="AN42" s="41">
        <v>0</v>
      </c>
      <c r="AO42" s="245">
        <f t="shared" si="8"/>
        <v>-6828.2989999999991</v>
      </c>
      <c r="AP42" s="246">
        <f t="shared" si="9"/>
        <v>0</v>
      </c>
      <c r="AQ42" s="3"/>
      <c r="AR42" s="3"/>
    </row>
    <row r="43" spans="2:44" ht="15" customHeight="1" outlineLevel="1" x14ac:dyDescent="0.25">
      <c r="B43" s="46" t="s">
        <v>122</v>
      </c>
      <c r="C43" s="38">
        <v>19111.606</v>
      </c>
      <c r="D43" s="39">
        <v>23534.917235000015</v>
      </c>
      <c r="E43" s="39">
        <v>0</v>
      </c>
      <c r="F43" s="39">
        <v>0</v>
      </c>
      <c r="G43" s="39">
        <v>0</v>
      </c>
      <c r="H43" s="39">
        <v>0</v>
      </c>
      <c r="I43" s="40">
        <v>0</v>
      </c>
      <c r="J43" s="40">
        <v>0</v>
      </c>
      <c r="K43" s="40">
        <v>0</v>
      </c>
      <c r="L43" s="40">
        <v>0</v>
      </c>
      <c r="M43" s="39">
        <v>0</v>
      </c>
      <c r="N43" s="39">
        <v>-148.905</v>
      </c>
      <c r="O43" s="39">
        <v>0</v>
      </c>
      <c r="P43" s="39">
        <v>0</v>
      </c>
      <c r="Q43" s="39">
        <v>0</v>
      </c>
      <c r="R43" s="39">
        <v>0</v>
      </c>
      <c r="S43" s="39">
        <v>-219.01400000000001</v>
      </c>
      <c r="T43" s="41">
        <v>-286745.19454400014</v>
      </c>
      <c r="U43" s="39">
        <f t="shared" si="0"/>
        <v>18892.592000000001</v>
      </c>
      <c r="V43" s="41">
        <f t="shared" si="1"/>
        <v>-263359.18230900011</v>
      </c>
      <c r="W43" s="38">
        <v>0</v>
      </c>
      <c r="X43" s="39">
        <v>0</v>
      </c>
      <c r="Y43" s="39">
        <v>0</v>
      </c>
      <c r="Z43" s="41">
        <v>0</v>
      </c>
      <c r="AA43" s="39">
        <f t="shared" si="2"/>
        <v>0</v>
      </c>
      <c r="AB43" s="41">
        <f t="shared" si="3"/>
        <v>0</v>
      </c>
      <c r="AC43" s="38">
        <v>0</v>
      </c>
      <c r="AD43" s="39">
        <v>0</v>
      </c>
      <c r="AE43" s="39">
        <v>-78380.272781979904</v>
      </c>
      <c r="AF43" s="41">
        <v>-231420.1623988279</v>
      </c>
      <c r="AG43" s="39">
        <f t="shared" si="4"/>
        <v>-78380.272781979904</v>
      </c>
      <c r="AH43" s="41">
        <f t="shared" si="5"/>
        <v>-231420.1623988279</v>
      </c>
      <c r="AI43" s="38">
        <v>0</v>
      </c>
      <c r="AJ43" s="41">
        <v>0</v>
      </c>
      <c r="AK43" s="245">
        <f t="shared" si="6"/>
        <v>-59487.6807819799</v>
      </c>
      <c r="AL43" s="246">
        <f t="shared" si="7"/>
        <v>-494779.34470782802</v>
      </c>
      <c r="AM43" s="38">
        <v>0</v>
      </c>
      <c r="AN43" s="41">
        <v>0</v>
      </c>
      <c r="AO43" s="245">
        <f t="shared" si="8"/>
        <v>-59487.6807819799</v>
      </c>
      <c r="AP43" s="246">
        <f t="shared" si="9"/>
        <v>-494779.34470782802</v>
      </c>
      <c r="AQ43" s="3"/>
      <c r="AR43" s="3"/>
    </row>
    <row r="44" spans="2:44" ht="15" customHeight="1" outlineLevel="1" x14ac:dyDescent="0.25">
      <c r="B44" s="49" t="s">
        <v>123</v>
      </c>
      <c r="C44" s="38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40">
        <v>0</v>
      </c>
      <c r="J44" s="40">
        <v>0</v>
      </c>
      <c r="K44" s="40">
        <v>0</v>
      </c>
      <c r="L44" s="40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41">
        <v>0</v>
      </c>
      <c r="U44" s="39">
        <f t="shared" si="0"/>
        <v>0</v>
      </c>
      <c r="V44" s="41">
        <f t="shared" si="1"/>
        <v>0</v>
      </c>
      <c r="W44" s="38">
        <v>0</v>
      </c>
      <c r="X44" s="39">
        <v>0</v>
      </c>
      <c r="Y44" s="39">
        <v>0</v>
      </c>
      <c r="Z44" s="41">
        <v>0</v>
      </c>
      <c r="AA44" s="39">
        <f t="shared" si="2"/>
        <v>0</v>
      </c>
      <c r="AB44" s="41">
        <f t="shared" si="3"/>
        <v>0</v>
      </c>
      <c r="AC44" s="38">
        <v>0</v>
      </c>
      <c r="AD44" s="39">
        <v>0</v>
      </c>
      <c r="AE44" s="39">
        <v>0</v>
      </c>
      <c r="AF44" s="41">
        <v>0</v>
      </c>
      <c r="AG44" s="39">
        <f t="shared" si="4"/>
        <v>0</v>
      </c>
      <c r="AH44" s="41">
        <f t="shared" si="5"/>
        <v>0</v>
      </c>
      <c r="AI44" s="38">
        <v>0</v>
      </c>
      <c r="AJ44" s="41">
        <v>0</v>
      </c>
      <c r="AK44" s="245">
        <f t="shared" si="6"/>
        <v>0</v>
      </c>
      <c r="AL44" s="246">
        <f t="shared" si="7"/>
        <v>0</v>
      </c>
      <c r="AM44" s="38">
        <v>0</v>
      </c>
      <c r="AN44" s="41">
        <v>0</v>
      </c>
      <c r="AO44" s="245">
        <f t="shared" si="8"/>
        <v>0</v>
      </c>
      <c r="AP44" s="246">
        <f t="shared" si="9"/>
        <v>0</v>
      </c>
      <c r="AQ44" s="3"/>
      <c r="AR44" s="3"/>
    </row>
    <row r="45" spans="2:44" ht="15" customHeight="1" outlineLevel="1" x14ac:dyDescent="0.25">
      <c r="B45" s="49" t="s">
        <v>124</v>
      </c>
      <c r="C45" s="38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40">
        <v>0</v>
      </c>
      <c r="J45" s="40">
        <v>0</v>
      </c>
      <c r="K45" s="40">
        <v>0</v>
      </c>
      <c r="L45" s="40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41">
        <v>0</v>
      </c>
      <c r="U45" s="39">
        <f t="shared" si="0"/>
        <v>0</v>
      </c>
      <c r="V45" s="41">
        <f t="shared" si="1"/>
        <v>0</v>
      </c>
      <c r="W45" s="38">
        <v>0</v>
      </c>
      <c r="X45" s="39">
        <v>0</v>
      </c>
      <c r="Y45" s="39">
        <v>0</v>
      </c>
      <c r="Z45" s="41">
        <v>0</v>
      </c>
      <c r="AA45" s="39">
        <f t="shared" si="2"/>
        <v>0</v>
      </c>
      <c r="AB45" s="41">
        <f t="shared" si="3"/>
        <v>0</v>
      </c>
      <c r="AC45" s="38">
        <v>0</v>
      </c>
      <c r="AD45" s="39">
        <v>0</v>
      </c>
      <c r="AE45" s="39">
        <v>0</v>
      </c>
      <c r="AF45" s="41">
        <v>0</v>
      </c>
      <c r="AG45" s="39">
        <f t="shared" si="4"/>
        <v>0</v>
      </c>
      <c r="AH45" s="41">
        <f t="shared" si="5"/>
        <v>0</v>
      </c>
      <c r="AI45" s="38">
        <v>0</v>
      </c>
      <c r="AJ45" s="41">
        <v>0</v>
      </c>
      <c r="AK45" s="245">
        <f t="shared" si="6"/>
        <v>0</v>
      </c>
      <c r="AL45" s="246">
        <f t="shared" si="7"/>
        <v>0</v>
      </c>
      <c r="AM45" s="38">
        <v>0</v>
      </c>
      <c r="AN45" s="41">
        <v>0</v>
      </c>
      <c r="AO45" s="245">
        <f t="shared" si="8"/>
        <v>0</v>
      </c>
      <c r="AP45" s="246">
        <f t="shared" si="9"/>
        <v>0</v>
      </c>
      <c r="AQ45" s="3"/>
      <c r="AR45" s="3"/>
    </row>
    <row r="46" spans="2:44" ht="15" customHeight="1" outlineLevel="1" x14ac:dyDescent="0.25">
      <c r="B46" s="49" t="s">
        <v>125</v>
      </c>
      <c r="C46" s="38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40">
        <v>0</v>
      </c>
      <c r="J46" s="40">
        <v>0</v>
      </c>
      <c r="K46" s="40">
        <v>0</v>
      </c>
      <c r="L46" s="40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41">
        <v>0</v>
      </c>
      <c r="U46" s="39">
        <f t="shared" si="0"/>
        <v>0</v>
      </c>
      <c r="V46" s="41">
        <f t="shared" si="1"/>
        <v>0</v>
      </c>
      <c r="W46" s="38">
        <v>0</v>
      </c>
      <c r="X46" s="39">
        <v>0</v>
      </c>
      <c r="Y46" s="39">
        <v>0</v>
      </c>
      <c r="Z46" s="41">
        <v>0</v>
      </c>
      <c r="AA46" s="39">
        <f t="shared" si="2"/>
        <v>0</v>
      </c>
      <c r="AB46" s="41">
        <f t="shared" si="3"/>
        <v>0</v>
      </c>
      <c r="AC46" s="38">
        <v>0</v>
      </c>
      <c r="AD46" s="39">
        <v>0</v>
      </c>
      <c r="AE46" s="39">
        <v>0</v>
      </c>
      <c r="AF46" s="41">
        <v>0</v>
      </c>
      <c r="AG46" s="39">
        <f t="shared" si="4"/>
        <v>0</v>
      </c>
      <c r="AH46" s="41">
        <f t="shared" si="5"/>
        <v>0</v>
      </c>
      <c r="AI46" s="38">
        <v>0</v>
      </c>
      <c r="AJ46" s="41">
        <v>0</v>
      </c>
      <c r="AK46" s="245">
        <f t="shared" si="6"/>
        <v>0</v>
      </c>
      <c r="AL46" s="246">
        <f t="shared" si="7"/>
        <v>0</v>
      </c>
      <c r="AM46" s="38">
        <v>0</v>
      </c>
      <c r="AN46" s="41">
        <v>0</v>
      </c>
      <c r="AO46" s="245">
        <f t="shared" si="8"/>
        <v>0</v>
      </c>
      <c r="AP46" s="246">
        <f t="shared" si="9"/>
        <v>0</v>
      </c>
      <c r="AQ46" s="3"/>
      <c r="AR46" s="3"/>
    </row>
    <row r="47" spans="2:44" ht="15" customHeight="1" outlineLevel="1" x14ac:dyDescent="0.25">
      <c r="B47" s="49" t="s">
        <v>126</v>
      </c>
      <c r="C47" s="38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40">
        <v>0</v>
      </c>
      <c r="J47" s="40">
        <v>0</v>
      </c>
      <c r="K47" s="40">
        <v>0</v>
      </c>
      <c r="L47" s="40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41">
        <v>0</v>
      </c>
      <c r="U47" s="39">
        <f t="shared" si="0"/>
        <v>0</v>
      </c>
      <c r="V47" s="41">
        <f t="shared" si="1"/>
        <v>0</v>
      </c>
      <c r="W47" s="38">
        <v>0</v>
      </c>
      <c r="X47" s="39">
        <v>0</v>
      </c>
      <c r="Y47" s="39">
        <v>0</v>
      </c>
      <c r="Z47" s="41">
        <v>0</v>
      </c>
      <c r="AA47" s="39">
        <f t="shared" si="2"/>
        <v>0</v>
      </c>
      <c r="AB47" s="41">
        <f t="shared" si="3"/>
        <v>0</v>
      </c>
      <c r="AC47" s="38">
        <v>0</v>
      </c>
      <c r="AD47" s="39">
        <v>0</v>
      </c>
      <c r="AE47" s="39">
        <v>0</v>
      </c>
      <c r="AF47" s="41">
        <v>0</v>
      </c>
      <c r="AG47" s="39">
        <f t="shared" si="4"/>
        <v>0</v>
      </c>
      <c r="AH47" s="41">
        <f t="shared" si="5"/>
        <v>0</v>
      </c>
      <c r="AI47" s="38">
        <v>0</v>
      </c>
      <c r="AJ47" s="41">
        <v>0</v>
      </c>
      <c r="AK47" s="245">
        <f t="shared" si="6"/>
        <v>0</v>
      </c>
      <c r="AL47" s="246">
        <f t="shared" si="7"/>
        <v>0</v>
      </c>
      <c r="AM47" s="38">
        <v>0</v>
      </c>
      <c r="AN47" s="41">
        <v>0</v>
      </c>
      <c r="AO47" s="245">
        <f t="shared" si="8"/>
        <v>0</v>
      </c>
      <c r="AP47" s="246">
        <f t="shared" si="9"/>
        <v>0</v>
      </c>
      <c r="AQ47" s="3"/>
      <c r="AR47" s="3"/>
    </row>
    <row r="48" spans="2:44" s="3" customFormat="1" ht="15" customHeight="1" outlineLevel="1" x14ac:dyDescent="0.25">
      <c r="B48" s="44" t="s">
        <v>128</v>
      </c>
      <c r="C48" s="36">
        <v>148688.14600000001</v>
      </c>
      <c r="D48" s="35">
        <v>64656.365546000008</v>
      </c>
      <c r="E48" s="35">
        <v>-236.62700000000001</v>
      </c>
      <c r="F48" s="35">
        <v>-8712.9540000000015</v>
      </c>
      <c r="G48" s="35">
        <v>-494.68700000000001</v>
      </c>
      <c r="H48" s="35">
        <v>9448.3109999999997</v>
      </c>
      <c r="I48" s="35">
        <v>0</v>
      </c>
      <c r="J48" s="35">
        <v>0</v>
      </c>
      <c r="K48" s="35">
        <v>0</v>
      </c>
      <c r="L48" s="35">
        <v>11795.572</v>
      </c>
      <c r="M48" s="33">
        <v>0</v>
      </c>
      <c r="N48" s="33">
        <v>-22056.332999999999</v>
      </c>
      <c r="O48" s="33">
        <v>0</v>
      </c>
      <c r="P48" s="33">
        <v>-189.99735709397612</v>
      </c>
      <c r="Q48" s="35">
        <v>82.945750999999959</v>
      </c>
      <c r="R48" s="35">
        <v>-25083.794819156024</v>
      </c>
      <c r="S48" s="35">
        <v>240745.44511224004</v>
      </c>
      <c r="T48" s="37">
        <v>-858.34480000000008</v>
      </c>
      <c r="U48" s="35">
        <f t="shared" si="0"/>
        <v>388785.22286324005</v>
      </c>
      <c r="V48" s="37">
        <f t="shared" si="1"/>
        <v>28998.824569750006</v>
      </c>
      <c r="W48" s="36">
        <v>14998.557058802799</v>
      </c>
      <c r="X48" s="35">
        <v>-30725.422666956263</v>
      </c>
      <c r="Y48" s="35">
        <v>145933.20624</v>
      </c>
      <c r="Z48" s="37">
        <v>-73214.799563000008</v>
      </c>
      <c r="AA48" s="35">
        <f t="shared" si="2"/>
        <v>160931.76329880281</v>
      </c>
      <c r="AB48" s="37">
        <f t="shared" si="3"/>
        <v>-103940.22222995627</v>
      </c>
      <c r="AC48" s="36">
        <v>0</v>
      </c>
      <c r="AD48" s="35">
        <v>1884.96</v>
      </c>
      <c r="AE48" s="35">
        <v>-178304.8</v>
      </c>
      <c r="AF48" s="37">
        <v>97844.884000000005</v>
      </c>
      <c r="AG48" s="35">
        <f t="shared" si="4"/>
        <v>-178304.8</v>
      </c>
      <c r="AH48" s="37">
        <f t="shared" si="5"/>
        <v>99729.844000000012</v>
      </c>
      <c r="AI48" s="36">
        <v>0</v>
      </c>
      <c r="AJ48" s="37">
        <v>141724.1473196428</v>
      </c>
      <c r="AK48" s="243">
        <f t="shared" si="6"/>
        <v>371412.18616204284</v>
      </c>
      <c r="AL48" s="244">
        <f t="shared" si="7"/>
        <v>166512.59365943656</v>
      </c>
      <c r="AM48" s="36">
        <v>0</v>
      </c>
      <c r="AN48" s="37">
        <v>45887.170464933719</v>
      </c>
      <c r="AO48" s="243">
        <f t="shared" si="8"/>
        <v>371412.18616204284</v>
      </c>
      <c r="AP48" s="244">
        <f t="shared" si="9"/>
        <v>212399.7641243703</v>
      </c>
    </row>
    <row r="49" spans="2:44" s="3" customFormat="1" ht="15" customHeight="1" outlineLevel="1" x14ac:dyDescent="0.25">
      <c r="B49" s="48" t="s">
        <v>129</v>
      </c>
      <c r="C49" s="36">
        <v>38718.762000000024</v>
      </c>
      <c r="D49" s="35">
        <v>-3334.847453999997</v>
      </c>
      <c r="E49" s="35">
        <v>-236.62700000000001</v>
      </c>
      <c r="F49" s="35">
        <v>-8598.3160000000007</v>
      </c>
      <c r="G49" s="35">
        <v>-494.68700000000001</v>
      </c>
      <c r="H49" s="35">
        <v>14038.175999999999</v>
      </c>
      <c r="I49" s="35">
        <v>0</v>
      </c>
      <c r="J49" s="35">
        <v>0</v>
      </c>
      <c r="K49" s="35">
        <v>0</v>
      </c>
      <c r="L49" s="35">
        <v>11795.572</v>
      </c>
      <c r="M49" s="33">
        <v>0</v>
      </c>
      <c r="N49" s="33">
        <v>-22056.332999999999</v>
      </c>
      <c r="O49" s="33">
        <v>0</v>
      </c>
      <c r="P49" s="33">
        <v>-189.99735709397612</v>
      </c>
      <c r="Q49" s="35">
        <v>82.945750999999959</v>
      </c>
      <c r="R49" s="35">
        <v>-25083.794819156024</v>
      </c>
      <c r="S49" s="35">
        <v>65448.344112240004</v>
      </c>
      <c r="T49" s="37">
        <v>-858.34480000000008</v>
      </c>
      <c r="U49" s="35">
        <f t="shared" si="0"/>
        <v>103518.73786324004</v>
      </c>
      <c r="V49" s="37">
        <f t="shared" si="1"/>
        <v>-34287.885430249997</v>
      </c>
      <c r="W49" s="36">
        <v>14998.557058802799</v>
      </c>
      <c r="X49" s="35">
        <v>-100320.23266695626</v>
      </c>
      <c r="Y49" s="35">
        <v>145933.20624</v>
      </c>
      <c r="Z49" s="37">
        <v>-72431.370364000002</v>
      </c>
      <c r="AA49" s="35">
        <f t="shared" si="2"/>
        <v>160931.76329880281</v>
      </c>
      <c r="AB49" s="37">
        <f t="shared" si="3"/>
        <v>-172751.60303095626</v>
      </c>
      <c r="AC49" s="36">
        <v>0</v>
      </c>
      <c r="AD49" s="35">
        <v>1884.96</v>
      </c>
      <c r="AE49" s="35">
        <v>-178304.8</v>
      </c>
      <c r="AF49" s="37">
        <v>98947.44200000001</v>
      </c>
      <c r="AG49" s="35">
        <f t="shared" si="4"/>
        <v>-178304.8</v>
      </c>
      <c r="AH49" s="37">
        <f t="shared" si="5"/>
        <v>100832.40200000002</v>
      </c>
      <c r="AI49" s="36">
        <v>0</v>
      </c>
      <c r="AJ49" s="37">
        <v>94607.226319642796</v>
      </c>
      <c r="AK49" s="243">
        <f t="shared" si="6"/>
        <v>86145.701162042853</v>
      </c>
      <c r="AL49" s="244">
        <f t="shared" si="7"/>
        <v>-11599.860141563448</v>
      </c>
      <c r="AM49" s="36">
        <v>0</v>
      </c>
      <c r="AN49" s="37">
        <v>45887.170464933719</v>
      </c>
      <c r="AO49" s="243">
        <f t="shared" si="8"/>
        <v>86145.701162042853</v>
      </c>
      <c r="AP49" s="244">
        <f t="shared" si="9"/>
        <v>34287.310323370271</v>
      </c>
    </row>
    <row r="50" spans="2:44" ht="15" customHeight="1" outlineLevel="1" x14ac:dyDescent="0.25">
      <c r="B50" s="46" t="s">
        <v>113</v>
      </c>
      <c r="C50" s="38">
        <v>-2469.7540000000008</v>
      </c>
      <c r="D50" s="39">
        <v>2531.2200000000021</v>
      </c>
      <c r="E50" s="39">
        <v>-243.99</v>
      </c>
      <c r="F50" s="39">
        <v>-9171.2649999999994</v>
      </c>
      <c r="G50" s="39">
        <v>-18.87</v>
      </c>
      <c r="H50" s="39">
        <v>13641.195</v>
      </c>
      <c r="I50" s="40">
        <v>0</v>
      </c>
      <c r="J50" s="40">
        <v>0</v>
      </c>
      <c r="K50" s="40">
        <v>0</v>
      </c>
      <c r="L50" s="40">
        <v>11795.572</v>
      </c>
      <c r="M50" s="39">
        <v>0</v>
      </c>
      <c r="N50" s="39">
        <v>-22061.685999999998</v>
      </c>
      <c r="O50" s="39">
        <v>0</v>
      </c>
      <c r="P50" s="39">
        <v>-189.99735709397612</v>
      </c>
      <c r="Q50" s="39">
        <v>0</v>
      </c>
      <c r="R50" s="39">
        <v>-25073.348269156024</v>
      </c>
      <c r="S50" s="39">
        <v>970.42899999999997</v>
      </c>
      <c r="T50" s="41">
        <v>-858.34480000000008</v>
      </c>
      <c r="U50" s="39">
        <f t="shared" si="0"/>
        <v>-1762.1850000000004</v>
      </c>
      <c r="V50" s="51">
        <f t="shared" si="1"/>
        <v>-29386.654426249996</v>
      </c>
      <c r="W50" s="38">
        <v>0</v>
      </c>
      <c r="X50" s="39">
        <v>-133176.68299999999</v>
      </c>
      <c r="Y50" s="39">
        <v>0</v>
      </c>
      <c r="Z50" s="41">
        <v>-40177.144999999997</v>
      </c>
      <c r="AA50" s="39">
        <f t="shared" si="2"/>
        <v>0</v>
      </c>
      <c r="AB50" s="51">
        <f t="shared" si="3"/>
        <v>-173353.82799999998</v>
      </c>
      <c r="AC50" s="38">
        <v>0</v>
      </c>
      <c r="AD50" s="39">
        <v>1884.96</v>
      </c>
      <c r="AE50" s="39">
        <v>0</v>
      </c>
      <c r="AF50" s="41">
        <v>98405.944000000003</v>
      </c>
      <c r="AG50" s="39">
        <f t="shared" si="4"/>
        <v>0</v>
      </c>
      <c r="AH50" s="51">
        <f t="shared" si="5"/>
        <v>100290.90400000001</v>
      </c>
      <c r="AI50" s="38">
        <v>0</v>
      </c>
      <c r="AJ50" s="41">
        <v>118137.156</v>
      </c>
      <c r="AK50" s="245">
        <f t="shared" si="6"/>
        <v>-1762.1850000000004</v>
      </c>
      <c r="AL50" s="246">
        <f t="shared" si="7"/>
        <v>15687.577573750037</v>
      </c>
      <c r="AM50" s="38">
        <v>0</v>
      </c>
      <c r="AN50" s="41">
        <v>45887.170464933719</v>
      </c>
      <c r="AO50" s="245">
        <f t="shared" si="8"/>
        <v>-1762.1850000000004</v>
      </c>
      <c r="AP50" s="246">
        <f t="shared" si="9"/>
        <v>61574.748038683756</v>
      </c>
      <c r="AQ50" s="3"/>
      <c r="AR50" s="3"/>
    </row>
    <row r="51" spans="2:44" ht="15" customHeight="1" outlineLevel="1" x14ac:dyDescent="0.25">
      <c r="B51" s="46" t="s">
        <v>114</v>
      </c>
      <c r="C51" s="38">
        <v>-9166.9470000000001</v>
      </c>
      <c r="D51" s="39">
        <v>-243.99</v>
      </c>
      <c r="E51" s="39">
        <v>0</v>
      </c>
      <c r="F51" s="39">
        <v>0</v>
      </c>
      <c r="G51" s="39">
        <v>0</v>
      </c>
      <c r="H51" s="39">
        <v>0</v>
      </c>
      <c r="I51" s="40">
        <v>0</v>
      </c>
      <c r="J51" s="40">
        <v>0</v>
      </c>
      <c r="K51" s="40">
        <v>0</v>
      </c>
      <c r="L51" s="40">
        <v>0</v>
      </c>
      <c r="M51" s="39">
        <v>0</v>
      </c>
      <c r="N51" s="39">
        <v>5.3529999999999998</v>
      </c>
      <c r="O51" s="39">
        <v>0</v>
      </c>
      <c r="P51" s="39">
        <v>0</v>
      </c>
      <c r="Q51" s="39">
        <v>0</v>
      </c>
      <c r="R51" s="39">
        <v>0</v>
      </c>
      <c r="S51" s="39">
        <v>460.23399999999998</v>
      </c>
      <c r="T51" s="41">
        <v>0</v>
      </c>
      <c r="U51" s="39">
        <f t="shared" si="0"/>
        <v>-8706.7129999999997</v>
      </c>
      <c r="V51" s="41">
        <f t="shared" si="1"/>
        <v>-238.637</v>
      </c>
      <c r="W51" s="38">
        <v>0</v>
      </c>
      <c r="X51" s="39">
        <v>0</v>
      </c>
      <c r="Y51" s="39">
        <v>0</v>
      </c>
      <c r="Z51" s="41">
        <v>0</v>
      </c>
      <c r="AA51" s="39">
        <f t="shared" si="2"/>
        <v>0</v>
      </c>
      <c r="AB51" s="41">
        <f t="shared" si="3"/>
        <v>0</v>
      </c>
      <c r="AC51" s="38">
        <v>0</v>
      </c>
      <c r="AD51" s="39">
        <v>0</v>
      </c>
      <c r="AE51" s="39">
        <v>0</v>
      </c>
      <c r="AF51" s="41">
        <v>0</v>
      </c>
      <c r="AG51" s="39">
        <f t="shared" si="4"/>
        <v>0</v>
      </c>
      <c r="AH51" s="41">
        <f t="shared" si="5"/>
        <v>0</v>
      </c>
      <c r="AI51" s="38">
        <v>0</v>
      </c>
      <c r="AJ51" s="41">
        <v>2.0099999999999998</v>
      </c>
      <c r="AK51" s="245">
        <f t="shared" si="6"/>
        <v>-8706.7129999999997</v>
      </c>
      <c r="AL51" s="246">
        <f t="shared" si="7"/>
        <v>-236.62700000000001</v>
      </c>
      <c r="AM51" s="38">
        <v>0</v>
      </c>
      <c r="AN51" s="41">
        <v>0</v>
      </c>
      <c r="AO51" s="245">
        <f t="shared" si="8"/>
        <v>-8706.7129999999997</v>
      </c>
      <c r="AP51" s="246">
        <f t="shared" si="9"/>
        <v>-236.62700000000001</v>
      </c>
      <c r="AQ51" s="3"/>
      <c r="AR51" s="3"/>
    </row>
    <row r="52" spans="2:44" ht="15" customHeight="1" outlineLevel="1" x14ac:dyDescent="0.25">
      <c r="B52" s="46" t="s">
        <v>147</v>
      </c>
      <c r="C52" s="38">
        <v>13641.195</v>
      </c>
      <c r="D52" s="39">
        <v>0</v>
      </c>
      <c r="E52" s="39">
        <v>0</v>
      </c>
      <c r="F52" s="39">
        <v>-18.87</v>
      </c>
      <c r="G52" s="39">
        <v>0</v>
      </c>
      <c r="H52" s="39">
        <v>0</v>
      </c>
      <c r="I52" s="40">
        <v>0</v>
      </c>
      <c r="J52" s="40">
        <v>0</v>
      </c>
      <c r="K52" s="40">
        <v>0</v>
      </c>
      <c r="L52" s="40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396.98099999999999</v>
      </c>
      <c r="T52" s="41">
        <v>0</v>
      </c>
      <c r="U52" s="39">
        <f t="shared" si="0"/>
        <v>14038.175999999999</v>
      </c>
      <c r="V52" s="41">
        <f t="shared" si="1"/>
        <v>-18.87</v>
      </c>
      <c r="W52" s="38">
        <v>0</v>
      </c>
      <c r="X52" s="39">
        <v>-14.558999999999999</v>
      </c>
      <c r="Y52" s="39">
        <v>0</v>
      </c>
      <c r="Z52" s="41">
        <v>-455.32800000000003</v>
      </c>
      <c r="AA52" s="39">
        <f t="shared" si="2"/>
        <v>0</v>
      </c>
      <c r="AB52" s="41">
        <f t="shared" si="3"/>
        <v>-469.88700000000006</v>
      </c>
      <c r="AC52" s="38">
        <v>0</v>
      </c>
      <c r="AD52" s="39">
        <v>0</v>
      </c>
      <c r="AE52" s="39">
        <v>0</v>
      </c>
      <c r="AF52" s="41">
        <v>0</v>
      </c>
      <c r="AG52" s="39">
        <f t="shared" si="4"/>
        <v>0</v>
      </c>
      <c r="AH52" s="41">
        <f t="shared" si="5"/>
        <v>0</v>
      </c>
      <c r="AI52" s="38">
        <v>0</v>
      </c>
      <c r="AJ52" s="41">
        <v>0</v>
      </c>
      <c r="AK52" s="245">
        <f t="shared" si="6"/>
        <v>14038.175999999999</v>
      </c>
      <c r="AL52" s="246">
        <f t="shared" si="7"/>
        <v>-488.75700000000006</v>
      </c>
      <c r="AM52" s="38">
        <v>0</v>
      </c>
      <c r="AN52" s="41">
        <v>0</v>
      </c>
      <c r="AO52" s="245">
        <f t="shared" si="8"/>
        <v>14038.175999999999</v>
      </c>
      <c r="AP52" s="246">
        <f t="shared" si="9"/>
        <v>-488.75700000000006</v>
      </c>
      <c r="AQ52" s="3"/>
      <c r="AR52" s="3"/>
    </row>
    <row r="53" spans="2:44" ht="15" customHeight="1" outlineLevel="1" x14ac:dyDescent="0.25">
      <c r="B53" s="46" t="s">
        <v>115</v>
      </c>
      <c r="C53" s="38">
        <v>-25073.348269156024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0">
        <v>0</v>
      </c>
      <c r="J53" s="40">
        <v>0</v>
      </c>
      <c r="K53" s="40">
        <v>0</v>
      </c>
      <c r="L53" s="40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141.83500000000001</v>
      </c>
      <c r="T53" s="41">
        <v>0</v>
      </c>
      <c r="U53" s="39">
        <f t="shared" si="0"/>
        <v>-24931.513269156025</v>
      </c>
      <c r="V53" s="41">
        <f t="shared" si="1"/>
        <v>0</v>
      </c>
      <c r="W53" s="38">
        <v>0</v>
      </c>
      <c r="X53" s="39">
        <v>0</v>
      </c>
      <c r="Y53" s="39">
        <v>0</v>
      </c>
      <c r="Z53" s="41">
        <v>0</v>
      </c>
      <c r="AA53" s="39">
        <f t="shared" si="2"/>
        <v>0</v>
      </c>
      <c r="AB53" s="41">
        <f t="shared" si="3"/>
        <v>0</v>
      </c>
      <c r="AC53" s="38">
        <v>0</v>
      </c>
      <c r="AD53" s="39">
        <v>0</v>
      </c>
      <c r="AE53" s="39">
        <v>0</v>
      </c>
      <c r="AF53" s="41">
        <v>0</v>
      </c>
      <c r="AG53" s="39">
        <f t="shared" si="4"/>
        <v>0</v>
      </c>
      <c r="AH53" s="41">
        <f t="shared" si="5"/>
        <v>0</v>
      </c>
      <c r="AI53" s="38">
        <v>0</v>
      </c>
      <c r="AJ53" s="41">
        <v>82.94583499999996</v>
      </c>
      <c r="AK53" s="245">
        <f t="shared" si="6"/>
        <v>-24931.513269156025</v>
      </c>
      <c r="AL53" s="246">
        <f t="shared" si="7"/>
        <v>82.94583499999996</v>
      </c>
      <c r="AM53" s="38">
        <v>0</v>
      </c>
      <c r="AN53" s="41">
        <v>0</v>
      </c>
      <c r="AO53" s="245">
        <f t="shared" si="8"/>
        <v>-24931.513269156025</v>
      </c>
      <c r="AP53" s="246">
        <f t="shared" si="9"/>
        <v>82.94583499999996</v>
      </c>
      <c r="AQ53" s="3"/>
      <c r="AR53" s="3"/>
    </row>
    <row r="54" spans="2:44" ht="15" customHeight="1" outlineLevel="1" x14ac:dyDescent="0.25">
      <c r="B54" s="46" t="s">
        <v>116</v>
      </c>
      <c r="C54" s="38">
        <v>-2499.9960000000001</v>
      </c>
      <c r="D54" s="39">
        <v>-5518.5082139999995</v>
      </c>
      <c r="E54" s="39">
        <v>0</v>
      </c>
      <c r="F54" s="39">
        <v>591.81899999999996</v>
      </c>
      <c r="G54" s="39">
        <v>0</v>
      </c>
      <c r="H54" s="39">
        <v>396.98099999999999</v>
      </c>
      <c r="I54" s="40">
        <v>0</v>
      </c>
      <c r="J54" s="40">
        <v>0</v>
      </c>
      <c r="K54" s="40">
        <v>0</v>
      </c>
      <c r="L54" s="40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-10.446549999999988</v>
      </c>
      <c r="S54" s="39">
        <v>0</v>
      </c>
      <c r="T54" s="41">
        <v>0</v>
      </c>
      <c r="U54" s="39">
        <f t="shared" si="0"/>
        <v>-2499.9960000000001</v>
      </c>
      <c r="V54" s="41">
        <f t="shared" si="1"/>
        <v>-4540.1547639999999</v>
      </c>
      <c r="W54" s="38">
        <v>0</v>
      </c>
      <c r="X54" s="39">
        <v>0</v>
      </c>
      <c r="Y54" s="39">
        <v>0</v>
      </c>
      <c r="Z54" s="41">
        <v>0</v>
      </c>
      <c r="AA54" s="39">
        <f t="shared" si="2"/>
        <v>0</v>
      </c>
      <c r="AB54" s="41">
        <f t="shared" si="3"/>
        <v>0</v>
      </c>
      <c r="AC54" s="38">
        <v>0</v>
      </c>
      <c r="AD54" s="39">
        <v>0</v>
      </c>
      <c r="AE54" s="39">
        <v>0</v>
      </c>
      <c r="AF54" s="41">
        <v>541.49800000000005</v>
      </c>
      <c r="AG54" s="39">
        <f t="shared" si="4"/>
        <v>0</v>
      </c>
      <c r="AH54" s="41">
        <f t="shared" si="5"/>
        <v>541.49800000000005</v>
      </c>
      <c r="AI54" s="38">
        <v>0</v>
      </c>
      <c r="AJ54" s="41">
        <v>6136.7071122400012</v>
      </c>
      <c r="AK54" s="245">
        <f t="shared" si="6"/>
        <v>-2499.9960000000001</v>
      </c>
      <c r="AL54" s="246">
        <f t="shared" si="7"/>
        <v>2138.0503482400013</v>
      </c>
      <c r="AM54" s="38">
        <v>0</v>
      </c>
      <c r="AN54" s="41">
        <v>0</v>
      </c>
      <c r="AO54" s="245">
        <f t="shared" si="8"/>
        <v>-2499.9960000000001</v>
      </c>
      <c r="AP54" s="246">
        <f t="shared" si="9"/>
        <v>2138.0503482400013</v>
      </c>
      <c r="AQ54" s="3"/>
      <c r="AR54" s="3"/>
    </row>
    <row r="55" spans="2:44" ht="15" customHeight="1" outlineLevel="1" x14ac:dyDescent="0.25">
      <c r="B55" s="46" t="s">
        <v>117</v>
      </c>
      <c r="C55" s="38">
        <v>-133176.68299999999</v>
      </c>
      <c r="D55" s="39">
        <v>0</v>
      </c>
      <c r="E55" s="39">
        <v>0</v>
      </c>
      <c r="F55" s="39">
        <v>0</v>
      </c>
      <c r="G55" s="39">
        <v>-20.488999999999997</v>
      </c>
      <c r="H55" s="39">
        <v>0</v>
      </c>
      <c r="I55" s="40">
        <v>0</v>
      </c>
      <c r="J55" s="40">
        <v>0</v>
      </c>
      <c r="K55" s="40">
        <v>0</v>
      </c>
      <c r="L55" s="40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41">
        <v>0</v>
      </c>
      <c r="U55" s="39">
        <f t="shared" si="0"/>
        <v>-133197.17199999999</v>
      </c>
      <c r="V55" s="41">
        <f t="shared" si="1"/>
        <v>0</v>
      </c>
      <c r="W55" s="38">
        <v>-0.62897159999999996</v>
      </c>
      <c r="X55" s="39">
        <v>4.4158904591999999</v>
      </c>
      <c r="Y55" s="39">
        <v>10902.637164999998</v>
      </c>
      <c r="Z55" s="41">
        <v>162.30418900000001</v>
      </c>
      <c r="AA55" s="39">
        <f t="shared" si="2"/>
        <v>10902.008193399999</v>
      </c>
      <c r="AB55" s="41">
        <f t="shared" si="3"/>
        <v>166.72007945920001</v>
      </c>
      <c r="AC55" s="38">
        <v>0</v>
      </c>
      <c r="AD55" s="39">
        <v>0</v>
      </c>
      <c r="AE55" s="39">
        <v>0</v>
      </c>
      <c r="AF55" s="41">
        <v>0</v>
      </c>
      <c r="AG55" s="39">
        <f t="shared" si="4"/>
        <v>0</v>
      </c>
      <c r="AH55" s="41">
        <f t="shared" si="5"/>
        <v>0</v>
      </c>
      <c r="AI55" s="38">
        <v>0</v>
      </c>
      <c r="AJ55" s="41">
        <v>14836.881841402799</v>
      </c>
      <c r="AK55" s="245">
        <f t="shared" si="6"/>
        <v>-122295.16380659999</v>
      </c>
      <c r="AL55" s="246">
        <f t="shared" si="7"/>
        <v>15003.601920862</v>
      </c>
      <c r="AM55" s="38">
        <v>0</v>
      </c>
      <c r="AN55" s="41">
        <v>0</v>
      </c>
      <c r="AO55" s="245">
        <f t="shared" si="8"/>
        <v>-122295.16380659999</v>
      </c>
      <c r="AP55" s="246">
        <f t="shared" si="9"/>
        <v>15003.601920862</v>
      </c>
      <c r="AQ55" s="3"/>
      <c r="AR55" s="3"/>
    </row>
    <row r="56" spans="2:44" ht="15" customHeight="1" outlineLevel="1" x14ac:dyDescent="0.25">
      <c r="B56" s="46" t="s">
        <v>118</v>
      </c>
      <c r="C56" s="38">
        <v>-40177.144999999997</v>
      </c>
      <c r="D56" s="39">
        <v>-103.56924000000001</v>
      </c>
      <c r="E56" s="39">
        <v>0</v>
      </c>
      <c r="F56" s="39">
        <v>0</v>
      </c>
      <c r="G56" s="39">
        <v>-455.32800000000003</v>
      </c>
      <c r="H56" s="39">
        <v>0</v>
      </c>
      <c r="I56" s="40">
        <v>0</v>
      </c>
      <c r="J56" s="40">
        <v>0</v>
      </c>
      <c r="K56" s="40">
        <v>0</v>
      </c>
      <c r="L56" s="40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41">
        <v>0</v>
      </c>
      <c r="U56" s="39">
        <f t="shared" si="0"/>
        <v>-40632.472999999998</v>
      </c>
      <c r="V56" s="41">
        <f t="shared" si="1"/>
        <v>-103.56924000000001</v>
      </c>
      <c r="W56" s="38">
        <v>162.30418900000001</v>
      </c>
      <c r="X56" s="39">
        <v>10902.637164999998</v>
      </c>
      <c r="Y56" s="39">
        <v>1307.3205439999999</v>
      </c>
      <c r="Z56" s="41">
        <v>-32146.624552999998</v>
      </c>
      <c r="AA56" s="39">
        <f t="shared" si="2"/>
        <v>1469.6247329999999</v>
      </c>
      <c r="AB56" s="41">
        <f t="shared" si="3"/>
        <v>-21243.987388000001</v>
      </c>
      <c r="AC56" s="38">
        <v>0</v>
      </c>
      <c r="AD56" s="39">
        <v>0</v>
      </c>
      <c r="AE56" s="39">
        <v>6.923</v>
      </c>
      <c r="AF56" s="41">
        <v>0</v>
      </c>
      <c r="AG56" s="39">
        <f t="shared" si="4"/>
        <v>6.923</v>
      </c>
      <c r="AH56" s="41">
        <f t="shared" si="5"/>
        <v>0</v>
      </c>
      <c r="AI56" s="38">
        <v>0</v>
      </c>
      <c r="AJ56" s="41">
        <v>133723.24853099999</v>
      </c>
      <c r="AK56" s="245">
        <f t="shared" si="6"/>
        <v>-39155.925266999999</v>
      </c>
      <c r="AL56" s="246">
        <f t="shared" si="7"/>
        <v>112375.69190299998</v>
      </c>
      <c r="AM56" s="38">
        <v>0</v>
      </c>
      <c r="AN56" s="41">
        <v>0</v>
      </c>
      <c r="AO56" s="245">
        <f t="shared" si="8"/>
        <v>-39155.925266999999</v>
      </c>
      <c r="AP56" s="246">
        <f t="shared" si="9"/>
        <v>112375.69190299998</v>
      </c>
      <c r="AQ56" s="3"/>
      <c r="AR56" s="3"/>
    </row>
    <row r="57" spans="2:44" ht="15" customHeight="1" outlineLevel="1" x14ac:dyDescent="0.25">
      <c r="B57" s="46" t="s">
        <v>119</v>
      </c>
      <c r="C57" s="38">
        <v>1884.96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40">
        <v>0</v>
      </c>
      <c r="J57" s="40">
        <v>0</v>
      </c>
      <c r="K57" s="40">
        <v>0</v>
      </c>
      <c r="L57" s="40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41">
        <v>0</v>
      </c>
      <c r="U57" s="39">
        <f t="shared" si="0"/>
        <v>1884.96</v>
      </c>
      <c r="V57" s="41">
        <f t="shared" si="1"/>
        <v>0</v>
      </c>
      <c r="W57" s="38">
        <v>0</v>
      </c>
      <c r="X57" s="39">
        <v>0</v>
      </c>
      <c r="Y57" s="39">
        <v>0</v>
      </c>
      <c r="Z57" s="41">
        <v>0</v>
      </c>
      <c r="AA57" s="39">
        <f t="shared" si="2"/>
        <v>0</v>
      </c>
      <c r="AB57" s="41">
        <f t="shared" si="3"/>
        <v>0</v>
      </c>
      <c r="AC57" s="38">
        <v>0</v>
      </c>
      <c r="AD57" s="39">
        <v>0</v>
      </c>
      <c r="AE57" s="39">
        <v>0</v>
      </c>
      <c r="AF57" s="41">
        <v>0</v>
      </c>
      <c r="AG57" s="39">
        <f t="shared" si="4"/>
        <v>0</v>
      </c>
      <c r="AH57" s="41">
        <f t="shared" si="5"/>
        <v>0</v>
      </c>
      <c r="AI57" s="38">
        <v>0</v>
      </c>
      <c r="AJ57" s="41">
        <v>0</v>
      </c>
      <c r="AK57" s="245">
        <f t="shared" si="6"/>
        <v>1884.96</v>
      </c>
      <c r="AL57" s="246">
        <f t="shared" si="7"/>
        <v>0</v>
      </c>
      <c r="AM57" s="38">
        <v>0</v>
      </c>
      <c r="AN57" s="41">
        <v>0</v>
      </c>
      <c r="AO57" s="245">
        <f t="shared" si="8"/>
        <v>1884.96</v>
      </c>
      <c r="AP57" s="246">
        <f t="shared" si="9"/>
        <v>0</v>
      </c>
      <c r="AQ57" s="3"/>
      <c r="AR57" s="3"/>
    </row>
    <row r="58" spans="2:44" ht="15" customHeight="1" outlineLevel="1" x14ac:dyDescent="0.25">
      <c r="B58" s="46" t="s">
        <v>120</v>
      </c>
      <c r="C58" s="38">
        <v>98405.944000000003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40">
        <v>0</v>
      </c>
      <c r="J58" s="40">
        <v>0</v>
      </c>
      <c r="K58" s="40">
        <v>0</v>
      </c>
      <c r="L58" s="40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541.49800000000005</v>
      </c>
      <c r="T58" s="41">
        <v>0</v>
      </c>
      <c r="U58" s="39">
        <f t="shared" si="0"/>
        <v>98947.44200000001</v>
      </c>
      <c r="V58" s="41">
        <f t="shared" si="1"/>
        <v>0</v>
      </c>
      <c r="W58" s="38">
        <v>0</v>
      </c>
      <c r="X58" s="39">
        <v>0</v>
      </c>
      <c r="Y58" s="39">
        <v>0</v>
      </c>
      <c r="Z58" s="41">
        <v>6.923</v>
      </c>
      <c r="AA58" s="39">
        <f t="shared" si="2"/>
        <v>0</v>
      </c>
      <c r="AB58" s="41">
        <f t="shared" si="3"/>
        <v>6.923</v>
      </c>
      <c r="AC58" s="38">
        <v>0</v>
      </c>
      <c r="AD58" s="39">
        <v>0</v>
      </c>
      <c r="AE58" s="39">
        <v>0</v>
      </c>
      <c r="AF58" s="41">
        <v>0</v>
      </c>
      <c r="AG58" s="39">
        <f t="shared" si="4"/>
        <v>0</v>
      </c>
      <c r="AH58" s="41">
        <f t="shared" si="5"/>
        <v>0</v>
      </c>
      <c r="AI58" s="38">
        <v>0</v>
      </c>
      <c r="AJ58" s="41">
        <v>-178311.723</v>
      </c>
      <c r="AK58" s="245">
        <f t="shared" si="6"/>
        <v>98947.44200000001</v>
      </c>
      <c r="AL58" s="246">
        <f t="shared" si="7"/>
        <v>-178304.8</v>
      </c>
      <c r="AM58" s="38">
        <v>0</v>
      </c>
      <c r="AN58" s="41">
        <v>0</v>
      </c>
      <c r="AO58" s="245">
        <f t="shared" si="8"/>
        <v>98947.44200000001</v>
      </c>
      <c r="AP58" s="246">
        <f t="shared" si="9"/>
        <v>-178304.8</v>
      </c>
      <c r="AQ58" s="3"/>
      <c r="AR58" s="3"/>
    </row>
    <row r="59" spans="2:44" ht="15" customHeight="1" outlineLevel="1" x14ac:dyDescent="0.25">
      <c r="B59" s="46" t="s">
        <v>121</v>
      </c>
      <c r="C59" s="38">
        <v>118137.156</v>
      </c>
      <c r="D59" s="39">
        <v>0</v>
      </c>
      <c r="E59" s="39">
        <v>2.0099999999999998</v>
      </c>
      <c r="F59" s="39">
        <v>0</v>
      </c>
      <c r="G59" s="39">
        <v>0</v>
      </c>
      <c r="H59" s="39">
        <v>0</v>
      </c>
      <c r="I59" s="40">
        <v>0</v>
      </c>
      <c r="J59" s="40">
        <v>0</v>
      </c>
      <c r="K59" s="40">
        <v>0</v>
      </c>
      <c r="L59" s="40">
        <v>0</v>
      </c>
      <c r="M59" s="39">
        <v>0</v>
      </c>
      <c r="N59" s="39">
        <v>0</v>
      </c>
      <c r="O59" s="39">
        <v>0</v>
      </c>
      <c r="P59" s="39">
        <v>0</v>
      </c>
      <c r="Q59" s="39">
        <v>82.945750999999959</v>
      </c>
      <c r="R59" s="39">
        <v>0</v>
      </c>
      <c r="S59" s="39">
        <v>6136.7071122400012</v>
      </c>
      <c r="T59" s="41">
        <v>0</v>
      </c>
      <c r="U59" s="39">
        <f t="shared" si="0"/>
        <v>124358.81886324001</v>
      </c>
      <c r="V59" s="41">
        <f t="shared" si="1"/>
        <v>0</v>
      </c>
      <c r="W59" s="38">
        <v>14836.881841402799</v>
      </c>
      <c r="X59" s="39">
        <v>0</v>
      </c>
      <c r="Y59" s="39">
        <v>133723.24853099999</v>
      </c>
      <c r="Z59" s="41">
        <v>0</v>
      </c>
      <c r="AA59" s="39">
        <f t="shared" si="2"/>
        <v>148560.13037240278</v>
      </c>
      <c r="AB59" s="41">
        <f t="shared" si="3"/>
        <v>0</v>
      </c>
      <c r="AC59" s="38">
        <v>0</v>
      </c>
      <c r="AD59" s="39">
        <v>0</v>
      </c>
      <c r="AE59" s="39">
        <v>-178311.723</v>
      </c>
      <c r="AF59" s="41">
        <v>0</v>
      </c>
      <c r="AG59" s="39">
        <f t="shared" si="4"/>
        <v>-178311.723</v>
      </c>
      <c r="AH59" s="41">
        <f t="shared" si="5"/>
        <v>0</v>
      </c>
      <c r="AI59" s="38">
        <v>0</v>
      </c>
      <c r="AJ59" s="41">
        <v>0</v>
      </c>
      <c r="AK59" s="245">
        <f t="shared" si="6"/>
        <v>94607.226235642796</v>
      </c>
      <c r="AL59" s="246">
        <f t="shared" si="7"/>
        <v>0</v>
      </c>
      <c r="AM59" s="38">
        <v>0</v>
      </c>
      <c r="AN59" s="41">
        <v>0</v>
      </c>
      <c r="AO59" s="245">
        <f t="shared" si="8"/>
        <v>94607.226235642796</v>
      </c>
      <c r="AP59" s="246">
        <f t="shared" si="9"/>
        <v>0</v>
      </c>
      <c r="AQ59" s="3"/>
      <c r="AR59" s="3"/>
    </row>
    <row r="60" spans="2:44" ht="15" customHeight="1" outlineLevel="1" x14ac:dyDescent="0.25">
      <c r="B60" s="46" t="s">
        <v>122</v>
      </c>
      <c r="C60" s="38">
        <v>19213.378000000001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40">
        <v>0</v>
      </c>
      <c r="J60" s="40">
        <v>0</v>
      </c>
      <c r="K60" s="40">
        <v>0</v>
      </c>
      <c r="L60" s="40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56800.66</v>
      </c>
      <c r="T60" s="41">
        <v>0</v>
      </c>
      <c r="U60" s="39">
        <f t="shared" si="0"/>
        <v>76014.038</v>
      </c>
      <c r="V60" s="41">
        <f t="shared" si="1"/>
        <v>0</v>
      </c>
      <c r="W60" s="38">
        <v>0</v>
      </c>
      <c r="X60" s="39">
        <v>21963.956277584537</v>
      </c>
      <c r="Y60" s="39">
        <v>0</v>
      </c>
      <c r="Z60" s="41">
        <v>178.5</v>
      </c>
      <c r="AA60" s="39">
        <f t="shared" si="2"/>
        <v>0</v>
      </c>
      <c r="AB60" s="41">
        <f t="shared" si="3"/>
        <v>22142.456277584537</v>
      </c>
      <c r="AC60" s="38">
        <v>0</v>
      </c>
      <c r="AD60" s="39">
        <v>0</v>
      </c>
      <c r="AE60" s="39">
        <v>0</v>
      </c>
      <c r="AF60" s="41">
        <v>0</v>
      </c>
      <c r="AG60" s="39">
        <f t="shared" si="4"/>
        <v>0</v>
      </c>
      <c r="AH60" s="41">
        <f t="shared" si="5"/>
        <v>0</v>
      </c>
      <c r="AI60" s="38">
        <v>0</v>
      </c>
      <c r="AJ60" s="41">
        <v>0</v>
      </c>
      <c r="AK60" s="245">
        <f t="shared" si="6"/>
        <v>76014.038</v>
      </c>
      <c r="AL60" s="246">
        <f t="shared" si="7"/>
        <v>22142.456277584537</v>
      </c>
      <c r="AM60" s="38">
        <v>0</v>
      </c>
      <c r="AN60" s="41">
        <v>0</v>
      </c>
      <c r="AO60" s="245">
        <f t="shared" si="8"/>
        <v>76014.038</v>
      </c>
      <c r="AP60" s="246">
        <f t="shared" si="9"/>
        <v>22142.456277584537</v>
      </c>
      <c r="AQ60" s="3"/>
      <c r="AR60" s="3"/>
    </row>
    <row r="61" spans="2:44" ht="15" customHeight="1" outlineLevel="1" x14ac:dyDescent="0.25">
      <c r="B61" s="49" t="s">
        <v>123</v>
      </c>
      <c r="C61" s="38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40">
        <v>0</v>
      </c>
      <c r="J61" s="40">
        <v>0</v>
      </c>
      <c r="K61" s="40">
        <v>0</v>
      </c>
      <c r="L61" s="40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41">
        <v>0</v>
      </c>
      <c r="U61" s="39">
        <f t="shared" si="0"/>
        <v>0</v>
      </c>
      <c r="V61" s="41">
        <f t="shared" si="1"/>
        <v>0</v>
      </c>
      <c r="W61" s="38">
        <v>0</v>
      </c>
      <c r="X61" s="39">
        <v>0</v>
      </c>
      <c r="Y61" s="39">
        <v>0</v>
      </c>
      <c r="Z61" s="41">
        <v>0</v>
      </c>
      <c r="AA61" s="39">
        <f t="shared" si="2"/>
        <v>0</v>
      </c>
      <c r="AB61" s="41">
        <f t="shared" si="3"/>
        <v>0</v>
      </c>
      <c r="AC61" s="38">
        <v>0</v>
      </c>
      <c r="AD61" s="39">
        <v>0</v>
      </c>
      <c r="AE61" s="39">
        <v>0</v>
      </c>
      <c r="AF61" s="41">
        <v>0</v>
      </c>
      <c r="AG61" s="39">
        <f t="shared" si="4"/>
        <v>0</v>
      </c>
      <c r="AH61" s="41">
        <f t="shared" si="5"/>
        <v>0</v>
      </c>
      <c r="AI61" s="38">
        <v>0</v>
      </c>
      <c r="AJ61" s="41">
        <v>0</v>
      </c>
      <c r="AK61" s="245">
        <f t="shared" si="6"/>
        <v>0</v>
      </c>
      <c r="AL61" s="246">
        <f t="shared" si="7"/>
        <v>0</v>
      </c>
      <c r="AM61" s="38">
        <v>0</v>
      </c>
      <c r="AN61" s="41">
        <v>0</v>
      </c>
      <c r="AO61" s="245">
        <f t="shared" si="8"/>
        <v>0</v>
      </c>
      <c r="AP61" s="246">
        <f t="shared" si="9"/>
        <v>0</v>
      </c>
      <c r="AQ61" s="3"/>
      <c r="AR61" s="3"/>
    </row>
    <row r="62" spans="2:44" ht="15" customHeight="1" outlineLevel="1" x14ac:dyDescent="0.25">
      <c r="B62" s="49" t="s">
        <v>124</v>
      </c>
      <c r="C62" s="38">
        <v>0</v>
      </c>
      <c r="D62" s="39">
        <v>0</v>
      </c>
      <c r="E62" s="39">
        <v>5.3529999999999998</v>
      </c>
      <c r="F62" s="39">
        <v>0</v>
      </c>
      <c r="G62" s="39">
        <v>0</v>
      </c>
      <c r="H62" s="39">
        <v>0</v>
      </c>
      <c r="I62" s="40">
        <v>0</v>
      </c>
      <c r="J62" s="40">
        <v>0</v>
      </c>
      <c r="K62" s="40">
        <v>0</v>
      </c>
      <c r="L62" s="40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41">
        <v>0</v>
      </c>
      <c r="U62" s="39">
        <f t="shared" si="0"/>
        <v>5.3529999999999998</v>
      </c>
      <c r="V62" s="41">
        <f t="shared" si="1"/>
        <v>0</v>
      </c>
      <c r="W62" s="38">
        <v>0</v>
      </c>
      <c r="X62" s="39">
        <v>0</v>
      </c>
      <c r="Y62" s="39">
        <v>0</v>
      </c>
      <c r="Z62" s="41">
        <v>0</v>
      </c>
      <c r="AA62" s="39">
        <f t="shared" si="2"/>
        <v>0</v>
      </c>
      <c r="AB62" s="41">
        <f t="shared" si="3"/>
        <v>0</v>
      </c>
      <c r="AC62" s="38">
        <v>0</v>
      </c>
      <c r="AD62" s="39">
        <v>0</v>
      </c>
      <c r="AE62" s="39">
        <v>0</v>
      </c>
      <c r="AF62" s="41">
        <v>0</v>
      </c>
      <c r="AG62" s="39">
        <f t="shared" si="4"/>
        <v>0</v>
      </c>
      <c r="AH62" s="41">
        <f t="shared" si="5"/>
        <v>0</v>
      </c>
      <c r="AI62" s="38">
        <v>0</v>
      </c>
      <c r="AJ62" s="41">
        <v>0</v>
      </c>
      <c r="AK62" s="245">
        <f t="shared" si="6"/>
        <v>5.3529999999999998</v>
      </c>
      <c r="AL62" s="246">
        <f t="shared" si="7"/>
        <v>0</v>
      </c>
      <c r="AM62" s="38">
        <v>0</v>
      </c>
      <c r="AN62" s="41">
        <v>0</v>
      </c>
      <c r="AO62" s="245">
        <f t="shared" si="8"/>
        <v>5.3529999999999998</v>
      </c>
      <c r="AP62" s="246">
        <f t="shared" si="9"/>
        <v>0</v>
      </c>
      <c r="AQ62" s="3"/>
      <c r="AR62" s="3"/>
    </row>
    <row r="63" spans="2:44" ht="15" customHeight="1" outlineLevel="1" x14ac:dyDescent="0.25">
      <c r="B63" s="49" t="s">
        <v>125</v>
      </c>
      <c r="C63" s="38">
        <v>2.2691560238599778E-3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40">
        <v>0</v>
      </c>
      <c r="J63" s="40">
        <v>0</v>
      </c>
      <c r="K63" s="40">
        <v>0</v>
      </c>
      <c r="L63" s="40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41">
        <v>0</v>
      </c>
      <c r="U63" s="39">
        <f t="shared" si="0"/>
        <v>2.2691560238599778E-3</v>
      </c>
      <c r="V63" s="41">
        <f t="shared" si="1"/>
        <v>0</v>
      </c>
      <c r="W63" s="38">
        <v>0</v>
      </c>
      <c r="X63" s="39">
        <v>0</v>
      </c>
      <c r="Y63" s="39">
        <v>0</v>
      </c>
      <c r="Z63" s="41">
        <v>0</v>
      </c>
      <c r="AA63" s="39">
        <f t="shared" si="2"/>
        <v>0</v>
      </c>
      <c r="AB63" s="41">
        <f t="shared" si="3"/>
        <v>0</v>
      </c>
      <c r="AC63" s="38">
        <v>0</v>
      </c>
      <c r="AD63" s="39">
        <v>0</v>
      </c>
      <c r="AE63" s="39">
        <v>0</v>
      </c>
      <c r="AF63" s="41">
        <v>0</v>
      </c>
      <c r="AG63" s="39">
        <f t="shared" si="4"/>
        <v>0</v>
      </c>
      <c r="AH63" s="41">
        <f t="shared" si="5"/>
        <v>0</v>
      </c>
      <c r="AI63" s="38">
        <v>0</v>
      </c>
      <c r="AJ63" s="41">
        <v>0</v>
      </c>
      <c r="AK63" s="245">
        <f t="shared" si="6"/>
        <v>2.2691560238599778E-3</v>
      </c>
      <c r="AL63" s="246">
        <f t="shared" si="7"/>
        <v>0</v>
      </c>
      <c r="AM63" s="38">
        <v>0</v>
      </c>
      <c r="AN63" s="41">
        <v>0</v>
      </c>
      <c r="AO63" s="245">
        <f t="shared" si="8"/>
        <v>2.2691560238599778E-3</v>
      </c>
      <c r="AP63" s="246">
        <f t="shared" si="9"/>
        <v>0</v>
      </c>
      <c r="AQ63" s="3"/>
      <c r="AR63" s="3"/>
    </row>
    <row r="64" spans="2:44" ht="15" customHeight="1" outlineLevel="1" x14ac:dyDescent="0.25">
      <c r="B64" s="49" t="s">
        <v>126</v>
      </c>
      <c r="C64" s="38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40">
        <v>0</v>
      </c>
      <c r="J64" s="40">
        <v>0</v>
      </c>
      <c r="K64" s="40">
        <v>0</v>
      </c>
      <c r="L64" s="40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41">
        <v>0</v>
      </c>
      <c r="U64" s="39">
        <f t="shared" si="0"/>
        <v>0</v>
      </c>
      <c r="V64" s="41">
        <f t="shared" si="1"/>
        <v>0</v>
      </c>
      <c r="W64" s="38">
        <v>0</v>
      </c>
      <c r="X64" s="39">
        <v>0</v>
      </c>
      <c r="Y64" s="39">
        <v>0</v>
      </c>
      <c r="Z64" s="41">
        <v>0</v>
      </c>
      <c r="AA64" s="39">
        <f t="shared" si="2"/>
        <v>0</v>
      </c>
      <c r="AB64" s="41">
        <f t="shared" si="3"/>
        <v>0</v>
      </c>
      <c r="AC64" s="38">
        <v>0</v>
      </c>
      <c r="AD64" s="39">
        <v>0</v>
      </c>
      <c r="AE64" s="39">
        <v>0</v>
      </c>
      <c r="AF64" s="41">
        <v>0</v>
      </c>
      <c r="AG64" s="39">
        <f t="shared" si="4"/>
        <v>0</v>
      </c>
      <c r="AH64" s="41">
        <f t="shared" si="5"/>
        <v>0</v>
      </c>
      <c r="AI64" s="38">
        <v>0</v>
      </c>
      <c r="AJ64" s="41">
        <v>0</v>
      </c>
      <c r="AK64" s="245">
        <f t="shared" si="6"/>
        <v>0</v>
      </c>
      <c r="AL64" s="246">
        <f t="shared" si="7"/>
        <v>0</v>
      </c>
      <c r="AM64" s="38">
        <v>0</v>
      </c>
      <c r="AN64" s="41">
        <v>0</v>
      </c>
      <c r="AO64" s="245">
        <f t="shared" si="8"/>
        <v>0</v>
      </c>
      <c r="AP64" s="246">
        <f t="shared" si="9"/>
        <v>0</v>
      </c>
      <c r="AQ64" s="3"/>
      <c r="AR64" s="3"/>
    </row>
    <row r="65" spans="2:44" s="3" customFormat="1" ht="15" customHeight="1" outlineLevel="1" x14ac:dyDescent="0.25">
      <c r="B65" s="48" t="s">
        <v>127</v>
      </c>
      <c r="C65" s="36">
        <v>109969.38399999998</v>
      </c>
      <c r="D65" s="35">
        <v>67991.213000000003</v>
      </c>
      <c r="E65" s="35">
        <v>0</v>
      </c>
      <c r="F65" s="35">
        <v>-114.63800000000001</v>
      </c>
      <c r="G65" s="35">
        <v>0</v>
      </c>
      <c r="H65" s="35">
        <v>-4589.8649999999998</v>
      </c>
      <c r="I65" s="35">
        <v>0</v>
      </c>
      <c r="J65" s="35">
        <v>0</v>
      </c>
      <c r="K65" s="35">
        <v>0</v>
      </c>
      <c r="L65" s="35">
        <v>0</v>
      </c>
      <c r="M65" s="33">
        <v>0</v>
      </c>
      <c r="N65" s="33">
        <v>0</v>
      </c>
      <c r="O65" s="33">
        <v>0</v>
      </c>
      <c r="P65" s="33">
        <v>0</v>
      </c>
      <c r="Q65" s="35">
        <v>0</v>
      </c>
      <c r="R65" s="35">
        <v>0</v>
      </c>
      <c r="S65" s="35">
        <v>175297.10100000002</v>
      </c>
      <c r="T65" s="37">
        <v>0</v>
      </c>
      <c r="U65" s="35">
        <f t="shared" si="0"/>
        <v>285266.48499999999</v>
      </c>
      <c r="V65" s="37">
        <f t="shared" si="1"/>
        <v>63286.71</v>
      </c>
      <c r="W65" s="36">
        <v>0</v>
      </c>
      <c r="X65" s="35">
        <v>69594.81</v>
      </c>
      <c r="Y65" s="35">
        <v>0</v>
      </c>
      <c r="Z65" s="37">
        <v>-783.42919900000004</v>
      </c>
      <c r="AA65" s="35">
        <f t="shared" si="2"/>
        <v>0</v>
      </c>
      <c r="AB65" s="37">
        <f t="shared" si="3"/>
        <v>68811.380800999992</v>
      </c>
      <c r="AC65" s="36">
        <v>0</v>
      </c>
      <c r="AD65" s="35">
        <v>0</v>
      </c>
      <c r="AE65" s="35">
        <v>0</v>
      </c>
      <c r="AF65" s="37">
        <v>-1102.5580000000004</v>
      </c>
      <c r="AG65" s="35">
        <f t="shared" si="4"/>
        <v>0</v>
      </c>
      <c r="AH65" s="37">
        <f t="shared" si="5"/>
        <v>-1102.5580000000004</v>
      </c>
      <c r="AI65" s="36">
        <v>0</v>
      </c>
      <c r="AJ65" s="37">
        <v>47116.921000000002</v>
      </c>
      <c r="AK65" s="243">
        <f t="shared" si="6"/>
        <v>285266.48499999999</v>
      </c>
      <c r="AL65" s="244">
        <f t="shared" si="7"/>
        <v>178112.45380099997</v>
      </c>
      <c r="AM65" s="36">
        <v>0</v>
      </c>
      <c r="AN65" s="37">
        <v>0</v>
      </c>
      <c r="AO65" s="243">
        <f t="shared" si="8"/>
        <v>285266.48499999999</v>
      </c>
      <c r="AP65" s="244">
        <f t="shared" si="9"/>
        <v>178112.45380099997</v>
      </c>
    </row>
    <row r="66" spans="2:44" ht="15" customHeight="1" outlineLevel="1" x14ac:dyDescent="0.25">
      <c r="B66" s="46" t="s">
        <v>113</v>
      </c>
      <c r="C66" s="38">
        <v>0</v>
      </c>
      <c r="D66" s="39">
        <v>326.69299999999998</v>
      </c>
      <c r="E66" s="39">
        <v>0</v>
      </c>
      <c r="F66" s="39">
        <v>9.2620000000000005</v>
      </c>
      <c r="G66" s="39">
        <v>0</v>
      </c>
      <c r="H66" s="39">
        <v>-4589.8649999999998</v>
      </c>
      <c r="I66" s="40">
        <v>0</v>
      </c>
      <c r="J66" s="40">
        <v>0</v>
      </c>
      <c r="K66" s="40">
        <v>0</v>
      </c>
      <c r="L66" s="40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2856.0120000000002</v>
      </c>
      <c r="T66" s="41">
        <v>0</v>
      </c>
      <c r="U66" s="39">
        <f t="shared" si="0"/>
        <v>2856.0120000000002</v>
      </c>
      <c r="V66" s="51">
        <f t="shared" si="1"/>
        <v>-4253.91</v>
      </c>
      <c r="W66" s="38">
        <v>0</v>
      </c>
      <c r="X66" s="39">
        <v>69594.81</v>
      </c>
      <c r="Y66" s="39">
        <v>0</v>
      </c>
      <c r="Z66" s="41">
        <v>-784.87800000000004</v>
      </c>
      <c r="AA66" s="39">
        <f t="shared" si="2"/>
        <v>0</v>
      </c>
      <c r="AB66" s="51">
        <f t="shared" si="3"/>
        <v>68809.932000000001</v>
      </c>
      <c r="AC66" s="38">
        <v>0</v>
      </c>
      <c r="AD66" s="39">
        <v>0</v>
      </c>
      <c r="AE66" s="39">
        <v>0</v>
      </c>
      <c r="AF66" s="41">
        <v>2163.8239999999996</v>
      </c>
      <c r="AG66" s="39">
        <f t="shared" si="4"/>
        <v>0</v>
      </c>
      <c r="AH66" s="51">
        <f t="shared" si="5"/>
        <v>2163.8239999999996</v>
      </c>
      <c r="AI66" s="38">
        <v>0</v>
      </c>
      <c r="AJ66" s="41">
        <v>38079.065999999999</v>
      </c>
      <c r="AK66" s="245">
        <f t="shared" si="6"/>
        <v>2856.0120000000002</v>
      </c>
      <c r="AL66" s="246">
        <f t="shared" si="7"/>
        <v>104798.91199999998</v>
      </c>
      <c r="AM66" s="38">
        <v>0</v>
      </c>
      <c r="AN66" s="41">
        <v>0</v>
      </c>
      <c r="AO66" s="245">
        <f t="shared" si="8"/>
        <v>2856.0120000000002</v>
      </c>
      <c r="AP66" s="246">
        <f t="shared" si="9"/>
        <v>104798.91199999998</v>
      </c>
      <c r="AQ66" s="3"/>
      <c r="AR66" s="3"/>
    </row>
    <row r="67" spans="2:44" ht="15" customHeight="1" outlineLevel="1" x14ac:dyDescent="0.25">
      <c r="B67" s="46" t="s">
        <v>114</v>
      </c>
      <c r="C67" s="38">
        <v>9.2620000000000005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40">
        <v>0</v>
      </c>
      <c r="J67" s="40">
        <v>0</v>
      </c>
      <c r="K67" s="40">
        <v>0</v>
      </c>
      <c r="L67" s="40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41">
        <v>0</v>
      </c>
      <c r="U67" s="39">
        <f t="shared" si="0"/>
        <v>9.2620000000000005</v>
      </c>
      <c r="V67" s="41">
        <f t="shared" si="1"/>
        <v>0</v>
      </c>
      <c r="W67" s="38">
        <v>0</v>
      </c>
      <c r="X67" s="39">
        <v>0</v>
      </c>
      <c r="Y67" s="39">
        <v>0</v>
      </c>
      <c r="Z67" s="41">
        <v>0</v>
      </c>
      <c r="AA67" s="39">
        <f t="shared" si="2"/>
        <v>0</v>
      </c>
      <c r="AB67" s="41">
        <f t="shared" si="3"/>
        <v>0</v>
      </c>
      <c r="AC67" s="38">
        <v>0</v>
      </c>
      <c r="AD67" s="39">
        <v>0</v>
      </c>
      <c r="AE67" s="39">
        <v>0</v>
      </c>
      <c r="AF67" s="41">
        <v>0</v>
      </c>
      <c r="AG67" s="39">
        <f t="shared" si="4"/>
        <v>0</v>
      </c>
      <c r="AH67" s="41">
        <f t="shared" si="5"/>
        <v>0</v>
      </c>
      <c r="AI67" s="38">
        <v>0</v>
      </c>
      <c r="AJ67" s="41">
        <v>0</v>
      </c>
      <c r="AK67" s="245">
        <f t="shared" si="6"/>
        <v>9.2620000000000005</v>
      </c>
      <c r="AL67" s="246">
        <f t="shared" si="7"/>
        <v>0</v>
      </c>
      <c r="AM67" s="38">
        <v>0</v>
      </c>
      <c r="AN67" s="41">
        <v>0</v>
      </c>
      <c r="AO67" s="245">
        <f t="shared" si="8"/>
        <v>9.2620000000000005</v>
      </c>
      <c r="AP67" s="246">
        <f t="shared" si="9"/>
        <v>0</v>
      </c>
      <c r="AQ67" s="3"/>
      <c r="AR67" s="3"/>
    </row>
    <row r="68" spans="2:44" ht="15" customHeight="1" outlineLevel="1" x14ac:dyDescent="0.25">
      <c r="B68" s="46" t="s">
        <v>147</v>
      </c>
      <c r="C68" s="38">
        <v>-4589.8649999999998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40">
        <v>0</v>
      </c>
      <c r="J68" s="40">
        <v>0</v>
      </c>
      <c r="K68" s="40">
        <v>0</v>
      </c>
      <c r="L68" s="40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41">
        <v>0</v>
      </c>
      <c r="U68" s="39">
        <f t="shared" si="0"/>
        <v>-4589.8649999999998</v>
      </c>
      <c r="V68" s="41">
        <f t="shared" si="1"/>
        <v>0</v>
      </c>
      <c r="W68" s="38">
        <v>0</v>
      </c>
      <c r="X68" s="39">
        <v>0</v>
      </c>
      <c r="Y68" s="39">
        <v>0</v>
      </c>
      <c r="Z68" s="41">
        <v>1.448801</v>
      </c>
      <c r="AA68" s="39">
        <f t="shared" si="2"/>
        <v>0</v>
      </c>
      <c r="AB68" s="41">
        <f t="shared" si="3"/>
        <v>1.448801</v>
      </c>
      <c r="AC68" s="38">
        <v>0</v>
      </c>
      <c r="AD68" s="39">
        <v>0</v>
      </c>
      <c r="AE68" s="39">
        <v>0</v>
      </c>
      <c r="AF68" s="41">
        <v>0</v>
      </c>
      <c r="AG68" s="39">
        <f t="shared" si="4"/>
        <v>0</v>
      </c>
      <c r="AH68" s="41">
        <f t="shared" si="5"/>
        <v>0</v>
      </c>
      <c r="AI68" s="38">
        <v>0</v>
      </c>
      <c r="AJ68" s="41">
        <v>0</v>
      </c>
      <c r="AK68" s="245">
        <f t="shared" si="6"/>
        <v>-4589.8649999999998</v>
      </c>
      <c r="AL68" s="246">
        <f t="shared" si="7"/>
        <v>1.448801</v>
      </c>
      <c r="AM68" s="38">
        <v>0</v>
      </c>
      <c r="AN68" s="41">
        <v>0</v>
      </c>
      <c r="AO68" s="245">
        <f t="shared" si="8"/>
        <v>-4589.8649999999998</v>
      </c>
      <c r="AP68" s="246">
        <f t="shared" si="9"/>
        <v>1.448801</v>
      </c>
      <c r="AQ68" s="3"/>
      <c r="AR68" s="3"/>
    </row>
    <row r="69" spans="2:44" ht="15" customHeight="1" outlineLevel="1" x14ac:dyDescent="0.25">
      <c r="B69" s="46" t="s">
        <v>115</v>
      </c>
      <c r="C69" s="38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40">
        <v>0</v>
      </c>
      <c r="J69" s="40">
        <v>0</v>
      </c>
      <c r="K69" s="40">
        <v>0</v>
      </c>
      <c r="L69" s="40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41">
        <v>0</v>
      </c>
      <c r="U69" s="39">
        <f t="shared" si="0"/>
        <v>0</v>
      </c>
      <c r="V69" s="41">
        <f t="shared" si="1"/>
        <v>0</v>
      </c>
      <c r="W69" s="38">
        <v>0</v>
      </c>
      <c r="X69" s="39">
        <v>0</v>
      </c>
      <c r="Y69" s="39">
        <v>0</v>
      </c>
      <c r="Z69" s="41">
        <v>0</v>
      </c>
      <c r="AA69" s="39">
        <f t="shared" si="2"/>
        <v>0</v>
      </c>
      <c r="AB69" s="41">
        <f t="shared" si="3"/>
        <v>0</v>
      </c>
      <c r="AC69" s="38">
        <v>0</v>
      </c>
      <c r="AD69" s="39">
        <v>0</v>
      </c>
      <c r="AE69" s="39">
        <v>0</v>
      </c>
      <c r="AF69" s="41">
        <v>0</v>
      </c>
      <c r="AG69" s="39">
        <f t="shared" si="4"/>
        <v>0</v>
      </c>
      <c r="AH69" s="41">
        <f t="shared" si="5"/>
        <v>0</v>
      </c>
      <c r="AI69" s="38">
        <v>0</v>
      </c>
      <c r="AJ69" s="41">
        <v>0</v>
      </c>
      <c r="AK69" s="245">
        <f t="shared" si="6"/>
        <v>0</v>
      </c>
      <c r="AL69" s="246">
        <f t="shared" si="7"/>
        <v>0</v>
      </c>
      <c r="AM69" s="38">
        <v>0</v>
      </c>
      <c r="AN69" s="41">
        <v>0</v>
      </c>
      <c r="AO69" s="245">
        <f t="shared" si="8"/>
        <v>0</v>
      </c>
      <c r="AP69" s="246">
        <f t="shared" si="9"/>
        <v>0</v>
      </c>
      <c r="AQ69" s="3"/>
      <c r="AR69" s="3"/>
    </row>
    <row r="70" spans="2:44" ht="15" customHeight="1" outlineLevel="1" x14ac:dyDescent="0.25">
      <c r="B70" s="46" t="s">
        <v>116</v>
      </c>
      <c r="C70" s="38">
        <v>0</v>
      </c>
      <c r="D70" s="39">
        <v>3102.047</v>
      </c>
      <c r="E70" s="39">
        <v>0</v>
      </c>
      <c r="F70" s="39">
        <v>9.4870000000000001</v>
      </c>
      <c r="G70" s="39">
        <v>0</v>
      </c>
      <c r="H70" s="39">
        <v>0</v>
      </c>
      <c r="I70" s="40">
        <v>0</v>
      </c>
      <c r="J70" s="40">
        <v>0</v>
      </c>
      <c r="K70" s="40">
        <v>0</v>
      </c>
      <c r="L70" s="40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41">
        <v>0</v>
      </c>
      <c r="U70" s="39">
        <f t="shared" si="0"/>
        <v>0</v>
      </c>
      <c r="V70" s="41">
        <f t="shared" si="1"/>
        <v>3111.5340000000001</v>
      </c>
      <c r="W70" s="38">
        <v>0</v>
      </c>
      <c r="X70" s="39">
        <v>0</v>
      </c>
      <c r="Y70" s="39">
        <v>0</v>
      </c>
      <c r="Z70" s="41">
        <v>0</v>
      </c>
      <c r="AA70" s="39">
        <f t="shared" si="2"/>
        <v>0</v>
      </c>
      <c r="AB70" s="41">
        <f t="shared" si="3"/>
        <v>0</v>
      </c>
      <c r="AC70" s="38">
        <v>0</v>
      </c>
      <c r="AD70" s="39">
        <v>0</v>
      </c>
      <c r="AE70" s="39">
        <v>0</v>
      </c>
      <c r="AF70" s="41">
        <v>-3266.3820000000001</v>
      </c>
      <c r="AG70" s="39">
        <f t="shared" si="4"/>
        <v>0</v>
      </c>
      <c r="AH70" s="41">
        <f t="shared" si="5"/>
        <v>-3266.3820000000001</v>
      </c>
      <c r="AI70" s="38">
        <v>0</v>
      </c>
      <c r="AJ70" s="41">
        <v>9037.8549999999996</v>
      </c>
      <c r="AK70" s="245">
        <f t="shared" si="6"/>
        <v>0</v>
      </c>
      <c r="AL70" s="246">
        <f t="shared" si="7"/>
        <v>8883.0069999999996</v>
      </c>
      <c r="AM70" s="38">
        <v>0</v>
      </c>
      <c r="AN70" s="41">
        <v>0</v>
      </c>
      <c r="AO70" s="245">
        <f t="shared" si="8"/>
        <v>0</v>
      </c>
      <c r="AP70" s="246">
        <f t="shared" si="9"/>
        <v>8883.0069999999996</v>
      </c>
      <c r="AQ70" s="3"/>
      <c r="AR70" s="3"/>
    </row>
    <row r="71" spans="2:44" ht="15" customHeight="1" outlineLevel="1" x14ac:dyDescent="0.25">
      <c r="B71" s="46" t="s">
        <v>117</v>
      </c>
      <c r="C71" s="38">
        <v>69594.81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40">
        <v>0</v>
      </c>
      <c r="J71" s="40">
        <v>0</v>
      </c>
      <c r="K71" s="40">
        <v>0</v>
      </c>
      <c r="L71" s="40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41">
        <v>0</v>
      </c>
      <c r="U71" s="39">
        <f t="shared" si="0"/>
        <v>69594.81</v>
      </c>
      <c r="V71" s="41">
        <f t="shared" si="1"/>
        <v>0</v>
      </c>
      <c r="W71" s="38">
        <v>0</v>
      </c>
      <c r="X71" s="39">
        <v>0</v>
      </c>
      <c r="Y71" s="39">
        <v>0</v>
      </c>
      <c r="Z71" s="41">
        <v>0</v>
      </c>
      <c r="AA71" s="39">
        <f t="shared" si="2"/>
        <v>0</v>
      </c>
      <c r="AB71" s="41">
        <f t="shared" si="3"/>
        <v>0</v>
      </c>
      <c r="AC71" s="38">
        <v>0</v>
      </c>
      <c r="AD71" s="39">
        <v>0</v>
      </c>
      <c r="AE71" s="39">
        <v>0</v>
      </c>
      <c r="AF71" s="41">
        <v>0</v>
      </c>
      <c r="AG71" s="39">
        <f t="shared" si="4"/>
        <v>0</v>
      </c>
      <c r="AH71" s="41">
        <f t="shared" si="5"/>
        <v>0</v>
      </c>
      <c r="AI71" s="38">
        <v>0</v>
      </c>
      <c r="AJ71" s="41">
        <v>0</v>
      </c>
      <c r="AK71" s="245">
        <f t="shared" si="6"/>
        <v>69594.81</v>
      </c>
      <c r="AL71" s="246">
        <f t="shared" si="7"/>
        <v>0</v>
      </c>
      <c r="AM71" s="38">
        <v>0</v>
      </c>
      <c r="AN71" s="41">
        <v>0</v>
      </c>
      <c r="AO71" s="245">
        <f t="shared" si="8"/>
        <v>69594.81</v>
      </c>
      <c r="AP71" s="246">
        <f t="shared" si="9"/>
        <v>0</v>
      </c>
      <c r="AQ71" s="3"/>
      <c r="AR71" s="3"/>
    </row>
    <row r="72" spans="2:44" ht="15" customHeight="1" outlineLevel="1" x14ac:dyDescent="0.25">
      <c r="B72" s="46" t="s">
        <v>118</v>
      </c>
      <c r="C72" s="38">
        <v>-784.87800000000004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40">
        <v>0</v>
      </c>
      <c r="J72" s="40">
        <v>0</v>
      </c>
      <c r="K72" s="40">
        <v>0</v>
      </c>
      <c r="L72" s="40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41">
        <v>0</v>
      </c>
      <c r="U72" s="39">
        <f t="shared" si="0"/>
        <v>-784.87800000000004</v>
      </c>
      <c r="V72" s="41">
        <f t="shared" si="1"/>
        <v>0</v>
      </c>
      <c r="W72" s="38">
        <v>0</v>
      </c>
      <c r="X72" s="39">
        <v>0</v>
      </c>
      <c r="Y72" s="39">
        <v>0</v>
      </c>
      <c r="Z72" s="41">
        <v>0</v>
      </c>
      <c r="AA72" s="39">
        <f t="shared" si="2"/>
        <v>0</v>
      </c>
      <c r="AB72" s="41">
        <f t="shared" si="3"/>
        <v>0</v>
      </c>
      <c r="AC72" s="38">
        <v>0</v>
      </c>
      <c r="AD72" s="39">
        <v>0</v>
      </c>
      <c r="AE72" s="39">
        <v>0</v>
      </c>
      <c r="AF72" s="41">
        <v>0</v>
      </c>
      <c r="AG72" s="39">
        <f t="shared" si="4"/>
        <v>0</v>
      </c>
      <c r="AH72" s="41">
        <f t="shared" si="5"/>
        <v>0</v>
      </c>
      <c r="AI72" s="38">
        <v>0</v>
      </c>
      <c r="AJ72" s="41">
        <v>0</v>
      </c>
      <c r="AK72" s="245">
        <f t="shared" si="6"/>
        <v>-784.87800000000004</v>
      </c>
      <c r="AL72" s="246">
        <f t="shared" si="7"/>
        <v>0</v>
      </c>
      <c r="AM72" s="38">
        <v>0</v>
      </c>
      <c r="AN72" s="41">
        <v>0</v>
      </c>
      <c r="AO72" s="245">
        <f t="shared" si="8"/>
        <v>-784.87800000000004</v>
      </c>
      <c r="AP72" s="246">
        <f t="shared" si="9"/>
        <v>0</v>
      </c>
      <c r="AQ72" s="3"/>
      <c r="AR72" s="3"/>
    </row>
    <row r="73" spans="2:44" ht="15" customHeight="1" outlineLevel="1" x14ac:dyDescent="0.25">
      <c r="B73" s="46" t="s">
        <v>119</v>
      </c>
      <c r="C73" s="38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40">
        <v>0</v>
      </c>
      <c r="J73" s="40">
        <v>0</v>
      </c>
      <c r="K73" s="40">
        <v>0</v>
      </c>
      <c r="L73" s="40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41">
        <v>0</v>
      </c>
      <c r="U73" s="39">
        <f t="shared" si="0"/>
        <v>0</v>
      </c>
      <c r="V73" s="41">
        <f t="shared" si="1"/>
        <v>0</v>
      </c>
      <c r="W73" s="38">
        <v>0</v>
      </c>
      <c r="X73" s="39">
        <v>0</v>
      </c>
      <c r="Y73" s="39">
        <v>0</v>
      </c>
      <c r="Z73" s="41">
        <v>0</v>
      </c>
      <c r="AA73" s="39">
        <f t="shared" si="2"/>
        <v>0</v>
      </c>
      <c r="AB73" s="41">
        <f t="shared" si="3"/>
        <v>0</v>
      </c>
      <c r="AC73" s="38">
        <v>0</v>
      </c>
      <c r="AD73" s="39">
        <v>0</v>
      </c>
      <c r="AE73" s="39">
        <v>0</v>
      </c>
      <c r="AF73" s="41">
        <v>0</v>
      </c>
      <c r="AG73" s="39">
        <f t="shared" si="4"/>
        <v>0</v>
      </c>
      <c r="AH73" s="41">
        <f t="shared" si="5"/>
        <v>0</v>
      </c>
      <c r="AI73" s="38">
        <v>0</v>
      </c>
      <c r="AJ73" s="41">
        <v>0</v>
      </c>
      <c r="AK73" s="245">
        <f t="shared" si="6"/>
        <v>0</v>
      </c>
      <c r="AL73" s="246">
        <f t="shared" si="7"/>
        <v>0</v>
      </c>
      <c r="AM73" s="38">
        <v>0</v>
      </c>
      <c r="AN73" s="41">
        <v>0</v>
      </c>
      <c r="AO73" s="245">
        <f t="shared" si="8"/>
        <v>0</v>
      </c>
      <c r="AP73" s="246">
        <f t="shared" si="9"/>
        <v>0</v>
      </c>
      <c r="AQ73" s="3"/>
      <c r="AR73" s="3"/>
    </row>
    <row r="74" spans="2:44" ht="15" customHeight="1" outlineLevel="1" x14ac:dyDescent="0.25">
      <c r="B74" s="46" t="s">
        <v>120</v>
      </c>
      <c r="C74" s="38">
        <v>2163.8239999999996</v>
      </c>
      <c r="D74" s="39">
        <v>0</v>
      </c>
      <c r="E74" s="39">
        <v>0</v>
      </c>
      <c r="F74" s="39">
        <v>-133.387</v>
      </c>
      <c r="G74" s="39">
        <v>0</v>
      </c>
      <c r="H74" s="39">
        <v>0</v>
      </c>
      <c r="I74" s="40">
        <v>0</v>
      </c>
      <c r="J74" s="40">
        <v>0</v>
      </c>
      <c r="K74" s="40">
        <v>0</v>
      </c>
      <c r="L74" s="40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-3266.3820000000001</v>
      </c>
      <c r="T74" s="41">
        <v>0</v>
      </c>
      <c r="U74" s="39">
        <f t="shared" ref="U74:U137" si="10">+C74+E74+G74+I74+K74+M74+O74+Q74+S74</f>
        <v>-1102.5580000000004</v>
      </c>
      <c r="V74" s="41">
        <f t="shared" ref="V74:V137" si="11">+D74+F74+H74+J74+L74+N74+P74+R74+T74</f>
        <v>-133.387</v>
      </c>
      <c r="W74" s="38">
        <v>0</v>
      </c>
      <c r="X74" s="39">
        <v>0</v>
      </c>
      <c r="Y74" s="39">
        <v>0</v>
      </c>
      <c r="Z74" s="41">
        <v>0</v>
      </c>
      <c r="AA74" s="39">
        <f t="shared" ref="AA74:AA137" si="12">+W74+Y74</f>
        <v>0</v>
      </c>
      <c r="AB74" s="41">
        <f t="shared" ref="AB74:AB137" si="13">+X74+Z74</f>
        <v>0</v>
      </c>
      <c r="AC74" s="38">
        <v>0</v>
      </c>
      <c r="AD74" s="39">
        <v>0</v>
      </c>
      <c r="AE74" s="39">
        <v>0</v>
      </c>
      <c r="AF74" s="41">
        <v>0</v>
      </c>
      <c r="AG74" s="39">
        <f t="shared" ref="AG74:AG137" si="14">+AC74+AE74</f>
        <v>0</v>
      </c>
      <c r="AH74" s="41">
        <f t="shared" ref="AH74:AH137" si="15">+AD74+AF74</f>
        <v>0</v>
      </c>
      <c r="AI74" s="38">
        <v>0</v>
      </c>
      <c r="AJ74" s="41">
        <v>0</v>
      </c>
      <c r="AK74" s="245">
        <f t="shared" ref="AK74:AK137" si="16">U74+AA74+AG74+AI74</f>
        <v>-1102.5580000000004</v>
      </c>
      <c r="AL74" s="246">
        <f t="shared" ref="AL74:AL137" si="17">V74+AB74+AH74+AJ74</f>
        <v>-133.387</v>
      </c>
      <c r="AM74" s="38">
        <v>0</v>
      </c>
      <c r="AN74" s="41">
        <v>0</v>
      </c>
      <c r="AO74" s="245">
        <f t="shared" ref="AO74:AO137" si="18">+AK74+AM74</f>
        <v>-1102.5580000000004</v>
      </c>
      <c r="AP74" s="246">
        <f t="shared" ref="AP74:AP137" si="19">+AL74+AN74</f>
        <v>-133.387</v>
      </c>
      <c r="AQ74" s="3"/>
      <c r="AR74" s="3"/>
    </row>
    <row r="75" spans="2:44" ht="15" customHeight="1" outlineLevel="1" x14ac:dyDescent="0.25">
      <c r="B75" s="46" t="s">
        <v>121</v>
      </c>
      <c r="C75" s="38">
        <v>38079.065999999999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40">
        <v>0</v>
      </c>
      <c r="J75" s="40">
        <v>0</v>
      </c>
      <c r="K75" s="40">
        <v>0</v>
      </c>
      <c r="L75" s="40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9037.8549999999996</v>
      </c>
      <c r="T75" s="41">
        <v>0</v>
      </c>
      <c r="U75" s="39">
        <f t="shared" si="10"/>
        <v>47116.921000000002</v>
      </c>
      <c r="V75" s="41">
        <f t="shared" si="11"/>
        <v>0</v>
      </c>
      <c r="W75" s="38">
        <v>0</v>
      </c>
      <c r="X75" s="39">
        <v>0</v>
      </c>
      <c r="Y75" s="39">
        <v>0</v>
      </c>
      <c r="Z75" s="41">
        <v>0</v>
      </c>
      <c r="AA75" s="39">
        <f t="shared" si="12"/>
        <v>0</v>
      </c>
      <c r="AB75" s="41">
        <f t="shared" si="13"/>
        <v>0</v>
      </c>
      <c r="AC75" s="38">
        <v>0</v>
      </c>
      <c r="AD75" s="39">
        <v>0</v>
      </c>
      <c r="AE75" s="39">
        <v>0</v>
      </c>
      <c r="AF75" s="41">
        <v>0</v>
      </c>
      <c r="AG75" s="39">
        <f t="shared" si="14"/>
        <v>0</v>
      </c>
      <c r="AH75" s="41">
        <f t="shared" si="15"/>
        <v>0</v>
      </c>
      <c r="AI75" s="38">
        <v>0</v>
      </c>
      <c r="AJ75" s="41">
        <v>0</v>
      </c>
      <c r="AK75" s="245">
        <f t="shared" si="16"/>
        <v>47116.921000000002</v>
      </c>
      <c r="AL75" s="246">
        <f t="shared" si="17"/>
        <v>0</v>
      </c>
      <c r="AM75" s="38">
        <v>0</v>
      </c>
      <c r="AN75" s="41">
        <v>0</v>
      </c>
      <c r="AO75" s="245">
        <f t="shared" si="18"/>
        <v>47116.921000000002</v>
      </c>
      <c r="AP75" s="246">
        <f t="shared" si="19"/>
        <v>0</v>
      </c>
      <c r="AQ75" s="3"/>
      <c r="AR75" s="3"/>
    </row>
    <row r="76" spans="2:44" ht="15" customHeight="1" outlineLevel="1" x14ac:dyDescent="0.25">
      <c r="B76" s="46" t="s">
        <v>122</v>
      </c>
      <c r="C76" s="38">
        <v>5497.165</v>
      </c>
      <c r="D76" s="39">
        <v>64562.472999999998</v>
      </c>
      <c r="E76" s="39">
        <v>0</v>
      </c>
      <c r="F76" s="39">
        <v>0</v>
      </c>
      <c r="G76" s="39">
        <v>0</v>
      </c>
      <c r="H76" s="39">
        <v>0</v>
      </c>
      <c r="I76" s="40">
        <v>0</v>
      </c>
      <c r="J76" s="40">
        <v>0</v>
      </c>
      <c r="K76" s="40">
        <v>0</v>
      </c>
      <c r="L76" s="40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166669.61600000001</v>
      </c>
      <c r="T76" s="41">
        <v>0</v>
      </c>
      <c r="U76" s="39">
        <f t="shared" si="10"/>
        <v>172166.78100000002</v>
      </c>
      <c r="V76" s="41">
        <f t="shared" si="11"/>
        <v>64562.472999999998</v>
      </c>
      <c r="W76" s="38">
        <v>0</v>
      </c>
      <c r="X76" s="39">
        <v>0</v>
      </c>
      <c r="Y76" s="39">
        <v>0</v>
      </c>
      <c r="Z76" s="41">
        <v>0</v>
      </c>
      <c r="AA76" s="39">
        <f t="shared" si="12"/>
        <v>0</v>
      </c>
      <c r="AB76" s="41">
        <f t="shared" si="13"/>
        <v>0</v>
      </c>
      <c r="AC76" s="38">
        <v>0</v>
      </c>
      <c r="AD76" s="39">
        <v>0</v>
      </c>
      <c r="AE76" s="39">
        <v>0</v>
      </c>
      <c r="AF76" s="41">
        <v>0</v>
      </c>
      <c r="AG76" s="39">
        <f t="shared" si="14"/>
        <v>0</v>
      </c>
      <c r="AH76" s="41">
        <f t="shared" si="15"/>
        <v>0</v>
      </c>
      <c r="AI76" s="38">
        <v>0</v>
      </c>
      <c r="AJ76" s="41">
        <v>0</v>
      </c>
      <c r="AK76" s="245">
        <f t="shared" si="16"/>
        <v>172166.78100000002</v>
      </c>
      <c r="AL76" s="246">
        <f t="shared" si="17"/>
        <v>64562.472999999998</v>
      </c>
      <c r="AM76" s="38">
        <v>0</v>
      </c>
      <c r="AN76" s="41">
        <v>0</v>
      </c>
      <c r="AO76" s="245">
        <f t="shared" si="18"/>
        <v>172166.78100000002</v>
      </c>
      <c r="AP76" s="246">
        <f t="shared" si="19"/>
        <v>64562.472999999998</v>
      </c>
      <c r="AQ76" s="3"/>
      <c r="AR76" s="3"/>
    </row>
    <row r="77" spans="2:44" ht="15" customHeight="1" outlineLevel="1" x14ac:dyDescent="0.25">
      <c r="B77" s="49" t="s">
        <v>123</v>
      </c>
      <c r="C77" s="38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40">
        <v>0</v>
      </c>
      <c r="J77" s="40">
        <v>0</v>
      </c>
      <c r="K77" s="40">
        <v>0</v>
      </c>
      <c r="L77" s="40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41">
        <v>0</v>
      </c>
      <c r="U77" s="39">
        <f t="shared" si="10"/>
        <v>0</v>
      </c>
      <c r="V77" s="41">
        <f t="shared" si="11"/>
        <v>0</v>
      </c>
      <c r="W77" s="38">
        <v>0</v>
      </c>
      <c r="X77" s="39">
        <v>0</v>
      </c>
      <c r="Y77" s="39">
        <v>0</v>
      </c>
      <c r="Z77" s="41">
        <v>0</v>
      </c>
      <c r="AA77" s="39">
        <f t="shared" si="12"/>
        <v>0</v>
      </c>
      <c r="AB77" s="41">
        <f t="shared" si="13"/>
        <v>0</v>
      </c>
      <c r="AC77" s="38">
        <v>0</v>
      </c>
      <c r="AD77" s="39">
        <v>0</v>
      </c>
      <c r="AE77" s="39">
        <v>0</v>
      </c>
      <c r="AF77" s="41">
        <v>0</v>
      </c>
      <c r="AG77" s="39">
        <f t="shared" si="14"/>
        <v>0</v>
      </c>
      <c r="AH77" s="41">
        <f t="shared" si="15"/>
        <v>0</v>
      </c>
      <c r="AI77" s="38">
        <v>0</v>
      </c>
      <c r="AJ77" s="41">
        <v>0</v>
      </c>
      <c r="AK77" s="245">
        <f t="shared" si="16"/>
        <v>0</v>
      </c>
      <c r="AL77" s="246">
        <f t="shared" si="17"/>
        <v>0</v>
      </c>
      <c r="AM77" s="38">
        <v>0</v>
      </c>
      <c r="AN77" s="41">
        <v>0</v>
      </c>
      <c r="AO77" s="245">
        <f t="shared" si="18"/>
        <v>0</v>
      </c>
      <c r="AP77" s="246">
        <f t="shared" si="19"/>
        <v>0</v>
      </c>
      <c r="AQ77" s="3"/>
      <c r="AR77" s="3"/>
    </row>
    <row r="78" spans="2:44" ht="15" customHeight="1" outlineLevel="1" x14ac:dyDescent="0.25">
      <c r="B78" s="49" t="s">
        <v>124</v>
      </c>
      <c r="C78" s="38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40">
        <v>0</v>
      </c>
      <c r="J78" s="40">
        <v>0</v>
      </c>
      <c r="K78" s="40">
        <v>0</v>
      </c>
      <c r="L78" s="40">
        <v>0</v>
      </c>
      <c r="M78" s="39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39">
        <v>0</v>
      </c>
      <c r="T78" s="41">
        <v>0</v>
      </c>
      <c r="U78" s="39">
        <f t="shared" si="10"/>
        <v>0</v>
      </c>
      <c r="V78" s="41">
        <f t="shared" si="11"/>
        <v>0</v>
      </c>
      <c r="W78" s="38">
        <v>0</v>
      </c>
      <c r="X78" s="39">
        <v>0</v>
      </c>
      <c r="Y78" s="39">
        <v>0</v>
      </c>
      <c r="Z78" s="41">
        <v>0</v>
      </c>
      <c r="AA78" s="39">
        <f t="shared" si="12"/>
        <v>0</v>
      </c>
      <c r="AB78" s="41">
        <f t="shared" si="13"/>
        <v>0</v>
      </c>
      <c r="AC78" s="38">
        <v>0</v>
      </c>
      <c r="AD78" s="39">
        <v>0</v>
      </c>
      <c r="AE78" s="39">
        <v>0</v>
      </c>
      <c r="AF78" s="41">
        <v>0</v>
      </c>
      <c r="AG78" s="39">
        <f t="shared" si="14"/>
        <v>0</v>
      </c>
      <c r="AH78" s="41">
        <f t="shared" si="15"/>
        <v>0</v>
      </c>
      <c r="AI78" s="38">
        <v>0</v>
      </c>
      <c r="AJ78" s="41">
        <v>0</v>
      </c>
      <c r="AK78" s="245">
        <f t="shared" si="16"/>
        <v>0</v>
      </c>
      <c r="AL78" s="246">
        <f t="shared" si="17"/>
        <v>0</v>
      </c>
      <c r="AM78" s="38">
        <v>0</v>
      </c>
      <c r="AN78" s="41">
        <v>0</v>
      </c>
      <c r="AO78" s="245">
        <f t="shared" si="18"/>
        <v>0</v>
      </c>
      <c r="AP78" s="246">
        <f t="shared" si="19"/>
        <v>0</v>
      </c>
      <c r="AQ78" s="3"/>
      <c r="AR78" s="3"/>
    </row>
    <row r="79" spans="2:44" ht="15" customHeight="1" outlineLevel="1" x14ac:dyDescent="0.25">
      <c r="B79" s="49" t="s">
        <v>125</v>
      </c>
      <c r="C79" s="38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40">
        <v>0</v>
      </c>
      <c r="J79" s="40">
        <v>0</v>
      </c>
      <c r="K79" s="40">
        <v>0</v>
      </c>
      <c r="L79" s="40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41">
        <v>0</v>
      </c>
      <c r="U79" s="39">
        <f t="shared" si="10"/>
        <v>0</v>
      </c>
      <c r="V79" s="41">
        <f t="shared" si="11"/>
        <v>0</v>
      </c>
      <c r="W79" s="38">
        <v>0</v>
      </c>
      <c r="X79" s="39">
        <v>0</v>
      </c>
      <c r="Y79" s="39">
        <v>0</v>
      </c>
      <c r="Z79" s="41">
        <v>0</v>
      </c>
      <c r="AA79" s="39">
        <f t="shared" si="12"/>
        <v>0</v>
      </c>
      <c r="AB79" s="41">
        <f t="shared" si="13"/>
        <v>0</v>
      </c>
      <c r="AC79" s="38">
        <v>0</v>
      </c>
      <c r="AD79" s="39">
        <v>0</v>
      </c>
      <c r="AE79" s="39">
        <v>0</v>
      </c>
      <c r="AF79" s="41">
        <v>0</v>
      </c>
      <c r="AG79" s="39">
        <f t="shared" si="14"/>
        <v>0</v>
      </c>
      <c r="AH79" s="41">
        <f t="shared" si="15"/>
        <v>0</v>
      </c>
      <c r="AI79" s="38">
        <v>0</v>
      </c>
      <c r="AJ79" s="41">
        <v>0</v>
      </c>
      <c r="AK79" s="245">
        <f t="shared" si="16"/>
        <v>0</v>
      </c>
      <c r="AL79" s="246">
        <f t="shared" si="17"/>
        <v>0</v>
      </c>
      <c r="AM79" s="38">
        <v>0</v>
      </c>
      <c r="AN79" s="41">
        <v>0</v>
      </c>
      <c r="AO79" s="245">
        <f t="shared" si="18"/>
        <v>0</v>
      </c>
      <c r="AP79" s="246">
        <f t="shared" si="19"/>
        <v>0</v>
      </c>
      <c r="AQ79" s="3"/>
      <c r="AR79" s="3"/>
    </row>
    <row r="80" spans="2:44" ht="15" customHeight="1" outlineLevel="1" x14ac:dyDescent="0.25">
      <c r="B80" s="49" t="s">
        <v>126</v>
      </c>
      <c r="C80" s="38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40">
        <v>0</v>
      </c>
      <c r="J80" s="40">
        <v>0</v>
      </c>
      <c r="K80" s="40">
        <v>0</v>
      </c>
      <c r="L80" s="40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T80" s="41">
        <v>0</v>
      </c>
      <c r="U80" s="39">
        <f t="shared" si="10"/>
        <v>0</v>
      </c>
      <c r="V80" s="41">
        <f t="shared" si="11"/>
        <v>0</v>
      </c>
      <c r="W80" s="38">
        <v>0</v>
      </c>
      <c r="X80" s="39">
        <v>0</v>
      </c>
      <c r="Y80" s="39">
        <v>0</v>
      </c>
      <c r="Z80" s="41">
        <v>0</v>
      </c>
      <c r="AA80" s="39">
        <f t="shared" si="12"/>
        <v>0</v>
      </c>
      <c r="AB80" s="41">
        <f t="shared" si="13"/>
        <v>0</v>
      </c>
      <c r="AC80" s="38">
        <v>0</v>
      </c>
      <c r="AD80" s="39">
        <v>0</v>
      </c>
      <c r="AE80" s="39">
        <v>0</v>
      </c>
      <c r="AF80" s="41">
        <v>0</v>
      </c>
      <c r="AG80" s="39">
        <f t="shared" si="14"/>
        <v>0</v>
      </c>
      <c r="AH80" s="41">
        <f t="shared" si="15"/>
        <v>0</v>
      </c>
      <c r="AI80" s="38">
        <v>0</v>
      </c>
      <c r="AJ80" s="41">
        <v>0</v>
      </c>
      <c r="AK80" s="245">
        <f t="shared" si="16"/>
        <v>0</v>
      </c>
      <c r="AL80" s="246">
        <f t="shared" si="17"/>
        <v>0</v>
      </c>
      <c r="AM80" s="38">
        <v>0</v>
      </c>
      <c r="AN80" s="41">
        <v>0</v>
      </c>
      <c r="AO80" s="245">
        <f t="shared" si="18"/>
        <v>0</v>
      </c>
      <c r="AP80" s="246">
        <f t="shared" si="19"/>
        <v>0</v>
      </c>
      <c r="AQ80" s="3"/>
      <c r="AR80" s="3"/>
    </row>
    <row r="81" spans="2:44" s="3" customFormat="1" ht="15" customHeight="1" x14ac:dyDescent="0.25">
      <c r="B81" s="89" t="s">
        <v>130</v>
      </c>
      <c r="C81" s="90">
        <v>23052.066000000003</v>
      </c>
      <c r="D81" s="91">
        <v>6147033.4249399994</v>
      </c>
      <c r="E81" s="91">
        <v>0</v>
      </c>
      <c r="F81" s="91">
        <v>4795.5170000000007</v>
      </c>
      <c r="G81" s="91">
        <v>28859.125209999998</v>
      </c>
      <c r="H81" s="91">
        <v>60078.7</v>
      </c>
      <c r="I81" s="91">
        <v>0</v>
      </c>
      <c r="J81" s="91">
        <v>0</v>
      </c>
      <c r="K81" s="91">
        <v>0</v>
      </c>
      <c r="L81" s="91">
        <v>390631.34399999998</v>
      </c>
      <c r="M81" s="91">
        <v>0</v>
      </c>
      <c r="N81" s="91">
        <v>19957.337</v>
      </c>
      <c r="O81" s="91">
        <v>0</v>
      </c>
      <c r="P81" s="91">
        <v>8441.5561666513531</v>
      </c>
      <c r="Q81" s="91">
        <v>-625.58399999999995</v>
      </c>
      <c r="R81" s="91">
        <v>271363.70896161377</v>
      </c>
      <c r="S81" s="91">
        <v>0</v>
      </c>
      <c r="T81" s="92">
        <v>-423092.14468999999</v>
      </c>
      <c r="U81" s="91">
        <f t="shared" si="10"/>
        <v>51285.607210000002</v>
      </c>
      <c r="V81" s="92">
        <f t="shared" si="11"/>
        <v>6479209.4433782641</v>
      </c>
      <c r="W81" s="90">
        <v>-337.82951443499951</v>
      </c>
      <c r="X81" s="91">
        <v>-119076.4905004452</v>
      </c>
      <c r="Y81" s="91">
        <v>77137.947166999991</v>
      </c>
      <c r="Z81" s="92">
        <v>74405.517226000011</v>
      </c>
      <c r="AA81" s="91">
        <f t="shared" si="12"/>
        <v>76800.117652564993</v>
      </c>
      <c r="AB81" s="92">
        <f t="shared" si="13"/>
        <v>-44670.97327444519</v>
      </c>
      <c r="AC81" s="90">
        <v>0</v>
      </c>
      <c r="AD81" s="91">
        <v>0</v>
      </c>
      <c r="AE81" s="91">
        <v>7774041.6441464638</v>
      </c>
      <c r="AF81" s="92">
        <v>-4216.6596</v>
      </c>
      <c r="AG81" s="91">
        <f t="shared" si="14"/>
        <v>7774041.6441464638</v>
      </c>
      <c r="AH81" s="92">
        <f t="shared" si="15"/>
        <v>-4216.6596</v>
      </c>
      <c r="AI81" s="90">
        <v>0</v>
      </c>
      <c r="AJ81" s="92">
        <v>1707192.1804260397</v>
      </c>
      <c r="AK81" s="85">
        <f t="shared" si="16"/>
        <v>7902127.3690090291</v>
      </c>
      <c r="AL81" s="87">
        <f t="shared" si="17"/>
        <v>8137513.9909298588</v>
      </c>
      <c r="AM81" s="90">
        <v>4712.7364261283283</v>
      </c>
      <c r="AN81" s="92">
        <v>-234921.3160266458</v>
      </c>
      <c r="AO81" s="85">
        <f t="shared" si="18"/>
        <v>7906840.1054351572</v>
      </c>
      <c r="AP81" s="87">
        <f t="shared" si="19"/>
        <v>7902592.674903213</v>
      </c>
    </row>
    <row r="82" spans="2:44" s="3" customFormat="1" ht="15" customHeight="1" outlineLevel="1" x14ac:dyDescent="0.25">
      <c r="B82" s="43" t="s">
        <v>131</v>
      </c>
      <c r="C82" s="36">
        <v>-17.89</v>
      </c>
      <c r="D82" s="35">
        <v>1508789.6788990004</v>
      </c>
      <c r="E82" s="35">
        <v>0</v>
      </c>
      <c r="F82" s="35">
        <v>4767.045000000001</v>
      </c>
      <c r="G82" s="35">
        <v>23595.070209999998</v>
      </c>
      <c r="H82" s="35">
        <v>26606.969000000001</v>
      </c>
      <c r="I82" s="35">
        <v>0</v>
      </c>
      <c r="J82" s="35">
        <v>0</v>
      </c>
      <c r="K82" s="35">
        <v>0</v>
      </c>
      <c r="L82" s="35">
        <v>329156.66800000001</v>
      </c>
      <c r="M82" s="33">
        <v>0</v>
      </c>
      <c r="N82" s="33">
        <v>4296.9159999999993</v>
      </c>
      <c r="O82" s="33">
        <v>0</v>
      </c>
      <c r="P82" s="33">
        <v>4795.3163537652172</v>
      </c>
      <c r="Q82" s="35">
        <v>-645.82299999999998</v>
      </c>
      <c r="R82" s="35">
        <v>119687.83055973076</v>
      </c>
      <c r="S82" s="35">
        <v>0</v>
      </c>
      <c r="T82" s="37">
        <v>-68839.649999999994</v>
      </c>
      <c r="U82" s="35">
        <f t="shared" si="10"/>
        <v>22931.357209999998</v>
      </c>
      <c r="V82" s="37">
        <f t="shared" si="11"/>
        <v>1929260.7738124966</v>
      </c>
      <c r="W82" s="36">
        <v>-8434.6442292805987</v>
      </c>
      <c r="X82" s="35">
        <v>-30017.040687445202</v>
      </c>
      <c r="Y82" s="35">
        <v>14522.334000000001</v>
      </c>
      <c r="Z82" s="37">
        <v>12399.507</v>
      </c>
      <c r="AA82" s="35">
        <f t="shared" si="12"/>
        <v>6087.6897707194021</v>
      </c>
      <c r="AB82" s="37">
        <f t="shared" si="13"/>
        <v>-17617.533687445204</v>
      </c>
      <c r="AC82" s="36">
        <v>0</v>
      </c>
      <c r="AD82" s="35">
        <v>0</v>
      </c>
      <c r="AE82" s="35">
        <v>2914429.9341626614</v>
      </c>
      <c r="AF82" s="37">
        <v>-4216.6596</v>
      </c>
      <c r="AG82" s="35">
        <f t="shared" si="14"/>
        <v>2914429.9341626614</v>
      </c>
      <c r="AH82" s="37">
        <f t="shared" si="15"/>
        <v>-4216.6596</v>
      </c>
      <c r="AI82" s="36">
        <v>0</v>
      </c>
      <c r="AJ82" s="37">
        <v>1038010.8621001308</v>
      </c>
      <c r="AK82" s="243">
        <f t="shared" si="16"/>
        <v>2943448.981143381</v>
      </c>
      <c r="AL82" s="244">
        <f t="shared" si="17"/>
        <v>2945437.4426251822</v>
      </c>
      <c r="AM82" s="36">
        <v>0</v>
      </c>
      <c r="AN82" s="37">
        <v>0</v>
      </c>
      <c r="AO82" s="243">
        <f t="shared" si="18"/>
        <v>2943448.981143381</v>
      </c>
      <c r="AP82" s="244">
        <f t="shared" si="19"/>
        <v>2945437.4426251822</v>
      </c>
    </row>
    <row r="83" spans="2:44" ht="15" customHeight="1" outlineLevel="1" x14ac:dyDescent="0.25">
      <c r="B83" s="45" t="s">
        <v>113</v>
      </c>
      <c r="C83" s="38">
        <v>0</v>
      </c>
      <c r="D83" s="39">
        <v>-6773.5698549999997</v>
      </c>
      <c r="E83" s="39">
        <v>0</v>
      </c>
      <c r="F83" s="39">
        <v>-14.65</v>
      </c>
      <c r="G83" s="39">
        <v>1372.17821</v>
      </c>
      <c r="H83" s="39">
        <v>0</v>
      </c>
      <c r="I83" s="40">
        <v>0</v>
      </c>
      <c r="J83" s="40">
        <v>0</v>
      </c>
      <c r="K83" s="40">
        <v>0</v>
      </c>
      <c r="L83" s="40">
        <v>0</v>
      </c>
      <c r="M83" s="39">
        <v>0</v>
      </c>
      <c r="N83" s="39">
        <v>-10675.717000000001</v>
      </c>
      <c r="O83" s="39">
        <v>0</v>
      </c>
      <c r="P83" s="39">
        <v>1605.9979390752171</v>
      </c>
      <c r="Q83" s="39">
        <v>-645.82299999999998</v>
      </c>
      <c r="R83" s="39">
        <v>-14.65</v>
      </c>
      <c r="S83" s="39">
        <v>0</v>
      </c>
      <c r="T83" s="41">
        <v>0</v>
      </c>
      <c r="U83" s="39">
        <f t="shared" si="10"/>
        <v>726.35521000000006</v>
      </c>
      <c r="V83" s="51">
        <f t="shared" si="11"/>
        <v>-15872.588915924782</v>
      </c>
      <c r="W83" s="38">
        <v>-6040.1519460000009</v>
      </c>
      <c r="X83" s="39">
        <v>-3.24</v>
      </c>
      <c r="Y83" s="39">
        <v>1260.037</v>
      </c>
      <c r="Z83" s="41">
        <v>0</v>
      </c>
      <c r="AA83" s="39">
        <f t="shared" si="12"/>
        <v>-4780.1149460000006</v>
      </c>
      <c r="AB83" s="51">
        <f t="shared" si="13"/>
        <v>-3.24</v>
      </c>
      <c r="AC83" s="38">
        <v>0</v>
      </c>
      <c r="AD83" s="39">
        <v>0</v>
      </c>
      <c r="AE83" s="39">
        <v>1524059.6104900003</v>
      </c>
      <c r="AF83" s="41">
        <v>0</v>
      </c>
      <c r="AG83" s="39">
        <f t="shared" si="14"/>
        <v>1524059.6104900003</v>
      </c>
      <c r="AH83" s="51">
        <f t="shared" si="15"/>
        <v>0</v>
      </c>
      <c r="AI83" s="38">
        <v>0</v>
      </c>
      <c r="AJ83" s="41">
        <v>0</v>
      </c>
      <c r="AK83" s="245">
        <f t="shared" si="16"/>
        <v>1520005.8507540002</v>
      </c>
      <c r="AL83" s="246">
        <f t="shared" si="17"/>
        <v>-15875.828915924782</v>
      </c>
      <c r="AM83" s="38">
        <v>0</v>
      </c>
      <c r="AN83" s="41">
        <v>0</v>
      </c>
      <c r="AO83" s="245">
        <f t="shared" si="18"/>
        <v>1520005.8507540002</v>
      </c>
      <c r="AP83" s="246">
        <f t="shared" si="19"/>
        <v>-15875.828915924782</v>
      </c>
      <c r="AQ83" s="3"/>
      <c r="AR83" s="3"/>
    </row>
    <row r="84" spans="2:44" ht="15" customHeight="1" outlineLevel="1" x14ac:dyDescent="0.25">
      <c r="B84" s="45" t="s">
        <v>114</v>
      </c>
      <c r="C84" s="38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40">
        <v>0</v>
      </c>
      <c r="J84" s="40">
        <v>0</v>
      </c>
      <c r="K84" s="40">
        <v>0</v>
      </c>
      <c r="L84" s="40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39">
        <v>0</v>
      </c>
      <c r="T84" s="41">
        <v>0</v>
      </c>
      <c r="U84" s="39">
        <f t="shared" si="10"/>
        <v>0</v>
      </c>
      <c r="V84" s="41">
        <f t="shared" si="11"/>
        <v>0</v>
      </c>
      <c r="W84" s="38">
        <v>37.6</v>
      </c>
      <c r="X84" s="39">
        <v>0</v>
      </c>
      <c r="Y84" s="39">
        <v>0</v>
      </c>
      <c r="Z84" s="41">
        <v>0</v>
      </c>
      <c r="AA84" s="39">
        <f t="shared" si="12"/>
        <v>37.6</v>
      </c>
      <c r="AB84" s="41">
        <f t="shared" si="13"/>
        <v>0</v>
      </c>
      <c r="AC84" s="38">
        <v>0</v>
      </c>
      <c r="AD84" s="39">
        <v>0</v>
      </c>
      <c r="AE84" s="39">
        <v>301.49299999999999</v>
      </c>
      <c r="AF84" s="41">
        <v>0</v>
      </c>
      <c r="AG84" s="39">
        <f t="shared" si="14"/>
        <v>301.49299999999999</v>
      </c>
      <c r="AH84" s="41">
        <f t="shared" si="15"/>
        <v>0</v>
      </c>
      <c r="AI84" s="38">
        <v>0</v>
      </c>
      <c r="AJ84" s="41">
        <v>0</v>
      </c>
      <c r="AK84" s="245">
        <f t="shared" si="16"/>
        <v>339.09300000000002</v>
      </c>
      <c r="AL84" s="246">
        <f t="shared" si="17"/>
        <v>0</v>
      </c>
      <c r="AM84" s="38">
        <v>0</v>
      </c>
      <c r="AN84" s="41">
        <v>0</v>
      </c>
      <c r="AO84" s="245">
        <f t="shared" si="18"/>
        <v>339.09300000000002</v>
      </c>
      <c r="AP84" s="246">
        <f t="shared" si="19"/>
        <v>0</v>
      </c>
      <c r="AQ84" s="3"/>
      <c r="AR84" s="3"/>
    </row>
    <row r="85" spans="2:44" ht="15" customHeight="1" outlineLevel="1" x14ac:dyDescent="0.25">
      <c r="B85" s="45" t="s">
        <v>147</v>
      </c>
      <c r="C85" s="38">
        <v>0</v>
      </c>
      <c r="D85" s="39">
        <v>-3070.4237899999998</v>
      </c>
      <c r="E85" s="39">
        <v>0</v>
      </c>
      <c r="F85" s="39">
        <v>4442.6019999999999</v>
      </c>
      <c r="G85" s="39">
        <v>0</v>
      </c>
      <c r="H85" s="39">
        <v>0</v>
      </c>
      <c r="I85" s="40">
        <v>0</v>
      </c>
      <c r="J85" s="40">
        <v>0</v>
      </c>
      <c r="K85" s="40">
        <v>0</v>
      </c>
      <c r="L85" s="40">
        <v>26004.027999999998</v>
      </c>
      <c r="M85" s="39">
        <v>0</v>
      </c>
      <c r="N85" s="39">
        <v>-3755.6260000000002</v>
      </c>
      <c r="O85" s="39">
        <v>0</v>
      </c>
      <c r="P85" s="39">
        <v>0</v>
      </c>
      <c r="Q85" s="39">
        <v>0</v>
      </c>
      <c r="R85" s="39">
        <v>-10</v>
      </c>
      <c r="S85" s="39">
        <v>0</v>
      </c>
      <c r="T85" s="41">
        <v>0</v>
      </c>
      <c r="U85" s="39">
        <f t="shared" si="10"/>
        <v>0</v>
      </c>
      <c r="V85" s="41">
        <f t="shared" si="11"/>
        <v>23610.580209999996</v>
      </c>
      <c r="W85" s="38">
        <v>-11.997999999999999</v>
      </c>
      <c r="X85" s="39">
        <v>-15.51</v>
      </c>
      <c r="Y85" s="39">
        <v>0</v>
      </c>
      <c r="Z85" s="41">
        <v>0</v>
      </c>
      <c r="AA85" s="39">
        <f t="shared" si="12"/>
        <v>-11.997999999999999</v>
      </c>
      <c r="AB85" s="41">
        <f t="shared" si="13"/>
        <v>-15.51</v>
      </c>
      <c r="AC85" s="38">
        <v>0</v>
      </c>
      <c r="AD85" s="39">
        <v>0</v>
      </c>
      <c r="AE85" s="39">
        <v>26618.967000000001</v>
      </c>
      <c r="AF85" s="41">
        <v>0</v>
      </c>
      <c r="AG85" s="39">
        <f t="shared" si="14"/>
        <v>26618.967000000001</v>
      </c>
      <c r="AH85" s="41">
        <f t="shared" si="15"/>
        <v>0</v>
      </c>
      <c r="AI85" s="38">
        <v>0</v>
      </c>
      <c r="AJ85" s="41">
        <v>0</v>
      </c>
      <c r="AK85" s="245">
        <f t="shared" si="16"/>
        <v>26606.969000000001</v>
      </c>
      <c r="AL85" s="246">
        <f t="shared" si="17"/>
        <v>23595.070209999998</v>
      </c>
      <c r="AM85" s="38">
        <v>0</v>
      </c>
      <c r="AN85" s="41">
        <v>0</v>
      </c>
      <c r="AO85" s="245">
        <f t="shared" si="18"/>
        <v>26606.969000000001</v>
      </c>
      <c r="AP85" s="246">
        <f t="shared" si="19"/>
        <v>23595.070209999998</v>
      </c>
      <c r="AQ85" s="3"/>
      <c r="AR85" s="3"/>
    </row>
    <row r="86" spans="2:44" ht="15" customHeight="1" outlineLevel="1" x14ac:dyDescent="0.25">
      <c r="B86" s="45" t="s">
        <v>115</v>
      </c>
      <c r="C86" s="38">
        <v>-14.65</v>
      </c>
      <c r="D86" s="39">
        <v>-645.82299999999998</v>
      </c>
      <c r="E86" s="39">
        <v>0</v>
      </c>
      <c r="F86" s="39">
        <v>0</v>
      </c>
      <c r="G86" s="39">
        <v>-10</v>
      </c>
      <c r="H86" s="39">
        <v>0</v>
      </c>
      <c r="I86" s="40">
        <v>0</v>
      </c>
      <c r="J86" s="40">
        <v>0</v>
      </c>
      <c r="K86" s="40">
        <v>0</v>
      </c>
      <c r="L86" s="40">
        <v>0</v>
      </c>
      <c r="M86" s="39">
        <v>0</v>
      </c>
      <c r="N86" s="39">
        <v>0</v>
      </c>
      <c r="O86" s="39">
        <v>0</v>
      </c>
      <c r="P86" s="39">
        <v>-37.521999999999998</v>
      </c>
      <c r="Q86" s="39">
        <v>0</v>
      </c>
      <c r="R86" s="39">
        <v>5.6109999999999998</v>
      </c>
      <c r="S86" s="39">
        <v>0</v>
      </c>
      <c r="T86" s="41">
        <v>0</v>
      </c>
      <c r="U86" s="39">
        <f t="shared" si="10"/>
        <v>-24.65</v>
      </c>
      <c r="V86" s="41">
        <f t="shared" si="11"/>
        <v>-677.73400000000004</v>
      </c>
      <c r="W86" s="38">
        <v>-11824.585999999999</v>
      </c>
      <c r="X86" s="39">
        <v>0</v>
      </c>
      <c r="Y86" s="39">
        <v>12517.484</v>
      </c>
      <c r="Z86" s="41">
        <v>0</v>
      </c>
      <c r="AA86" s="39">
        <f t="shared" si="12"/>
        <v>692.89800000000105</v>
      </c>
      <c r="AB86" s="41">
        <f t="shared" si="13"/>
        <v>0</v>
      </c>
      <c r="AC86" s="38">
        <v>0</v>
      </c>
      <c r="AD86" s="39">
        <v>0</v>
      </c>
      <c r="AE86" s="39">
        <v>118953.38455973077</v>
      </c>
      <c r="AF86" s="41">
        <v>0</v>
      </c>
      <c r="AG86" s="39">
        <f t="shared" si="14"/>
        <v>118953.38455973077</v>
      </c>
      <c r="AH86" s="41">
        <f t="shared" si="15"/>
        <v>0</v>
      </c>
      <c r="AI86" s="38">
        <v>0</v>
      </c>
      <c r="AJ86" s="41">
        <v>0</v>
      </c>
      <c r="AK86" s="245">
        <f t="shared" si="16"/>
        <v>119621.63255973077</v>
      </c>
      <c r="AL86" s="246">
        <f t="shared" si="17"/>
        <v>-677.73400000000004</v>
      </c>
      <c r="AM86" s="38">
        <v>0</v>
      </c>
      <c r="AN86" s="41">
        <v>0</v>
      </c>
      <c r="AO86" s="245">
        <f t="shared" si="18"/>
        <v>119621.63255973077</v>
      </c>
      <c r="AP86" s="246">
        <f t="shared" si="19"/>
        <v>-677.73400000000004</v>
      </c>
      <c r="AQ86" s="3"/>
      <c r="AR86" s="3"/>
    </row>
    <row r="87" spans="2:44" ht="15" customHeight="1" outlineLevel="1" x14ac:dyDescent="0.25">
      <c r="B87" s="45" t="s">
        <v>116</v>
      </c>
      <c r="C87" s="38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40">
        <v>0</v>
      </c>
      <c r="J87" s="40">
        <v>0</v>
      </c>
      <c r="K87" s="40">
        <v>0</v>
      </c>
      <c r="L87" s="40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41">
        <v>0</v>
      </c>
      <c r="U87" s="39">
        <f t="shared" si="10"/>
        <v>0</v>
      </c>
      <c r="V87" s="41">
        <f t="shared" si="11"/>
        <v>0</v>
      </c>
      <c r="W87" s="38">
        <v>0</v>
      </c>
      <c r="X87" s="39">
        <v>0</v>
      </c>
      <c r="Y87" s="39">
        <v>0</v>
      </c>
      <c r="Z87" s="41">
        <v>0</v>
      </c>
      <c r="AA87" s="39">
        <f t="shared" si="12"/>
        <v>0</v>
      </c>
      <c r="AB87" s="41">
        <f t="shared" si="13"/>
        <v>0</v>
      </c>
      <c r="AC87" s="38">
        <v>0</v>
      </c>
      <c r="AD87" s="39">
        <v>0</v>
      </c>
      <c r="AE87" s="39">
        <v>0</v>
      </c>
      <c r="AF87" s="41">
        <v>0</v>
      </c>
      <c r="AG87" s="39">
        <f t="shared" si="14"/>
        <v>0</v>
      </c>
      <c r="AH87" s="41">
        <f t="shared" si="15"/>
        <v>0</v>
      </c>
      <c r="AI87" s="38">
        <v>0</v>
      </c>
      <c r="AJ87" s="41">
        <v>0</v>
      </c>
      <c r="AK87" s="245">
        <f t="shared" si="16"/>
        <v>0</v>
      </c>
      <c r="AL87" s="246">
        <f t="shared" si="17"/>
        <v>0</v>
      </c>
      <c r="AM87" s="38">
        <v>0</v>
      </c>
      <c r="AN87" s="41">
        <v>0</v>
      </c>
      <c r="AO87" s="245">
        <f t="shared" si="18"/>
        <v>0</v>
      </c>
      <c r="AP87" s="246">
        <f t="shared" si="19"/>
        <v>0</v>
      </c>
      <c r="AQ87" s="3"/>
      <c r="AR87" s="3"/>
    </row>
    <row r="88" spans="2:44" ht="15" customHeight="1" outlineLevel="1" x14ac:dyDescent="0.25">
      <c r="B88" s="45" t="s">
        <v>117</v>
      </c>
      <c r="C88" s="38">
        <v>-3.24</v>
      </c>
      <c r="D88" s="39">
        <v>-6040.1519460000009</v>
      </c>
      <c r="E88" s="39">
        <v>0</v>
      </c>
      <c r="F88" s="39">
        <v>37.6</v>
      </c>
      <c r="G88" s="39">
        <v>-15.51</v>
      </c>
      <c r="H88" s="39">
        <v>-11.997999999999999</v>
      </c>
      <c r="I88" s="40">
        <v>0</v>
      </c>
      <c r="J88" s="40">
        <v>0</v>
      </c>
      <c r="K88" s="40">
        <v>0</v>
      </c>
      <c r="L88" s="40">
        <v>31362.267</v>
      </c>
      <c r="M88" s="39">
        <v>0</v>
      </c>
      <c r="N88" s="39">
        <v>-3317.9780000000001</v>
      </c>
      <c r="O88" s="39">
        <v>0</v>
      </c>
      <c r="P88" s="39">
        <v>290.72666301999999</v>
      </c>
      <c r="Q88" s="39">
        <v>0</v>
      </c>
      <c r="R88" s="39">
        <v>-11824.585999999999</v>
      </c>
      <c r="S88" s="39">
        <v>0</v>
      </c>
      <c r="T88" s="41">
        <v>0</v>
      </c>
      <c r="U88" s="39">
        <f t="shared" si="10"/>
        <v>-18.75</v>
      </c>
      <c r="V88" s="41">
        <f t="shared" si="11"/>
        <v>10495.879717020001</v>
      </c>
      <c r="W88" s="38">
        <v>9404.4917167193998</v>
      </c>
      <c r="X88" s="39">
        <v>14842.5133788</v>
      </c>
      <c r="Y88" s="39">
        <v>0</v>
      </c>
      <c r="Z88" s="41">
        <v>0</v>
      </c>
      <c r="AA88" s="39">
        <f t="shared" si="12"/>
        <v>9404.4917167193998</v>
      </c>
      <c r="AB88" s="41">
        <f t="shared" si="13"/>
        <v>14842.5133788</v>
      </c>
      <c r="AC88" s="38">
        <v>0</v>
      </c>
      <c r="AD88" s="39">
        <v>0</v>
      </c>
      <c r="AE88" s="39">
        <v>-101341.4709588702</v>
      </c>
      <c r="AF88" s="41">
        <v>0</v>
      </c>
      <c r="AG88" s="39">
        <f t="shared" si="14"/>
        <v>-101341.4709588702</v>
      </c>
      <c r="AH88" s="41">
        <f t="shared" si="15"/>
        <v>0</v>
      </c>
      <c r="AI88" s="38">
        <v>0</v>
      </c>
      <c r="AJ88" s="41">
        <v>0</v>
      </c>
      <c r="AK88" s="245">
        <f t="shared" si="16"/>
        <v>-91955.729242150788</v>
      </c>
      <c r="AL88" s="246">
        <f t="shared" si="17"/>
        <v>25338.39309582</v>
      </c>
      <c r="AM88" s="38">
        <v>0</v>
      </c>
      <c r="AN88" s="41">
        <v>0</v>
      </c>
      <c r="AO88" s="245">
        <f t="shared" si="18"/>
        <v>-91955.729242150788</v>
      </c>
      <c r="AP88" s="246">
        <f t="shared" si="19"/>
        <v>25338.39309582</v>
      </c>
      <c r="AQ88" s="3"/>
      <c r="AR88" s="3"/>
    </row>
    <row r="89" spans="2:44" ht="15" customHeight="1" outlineLevel="1" x14ac:dyDescent="0.25">
      <c r="B89" s="45" t="s">
        <v>118</v>
      </c>
      <c r="C89" s="38">
        <v>0</v>
      </c>
      <c r="D89" s="39">
        <v>1260.037</v>
      </c>
      <c r="E89" s="39">
        <v>0</v>
      </c>
      <c r="F89" s="39">
        <v>0</v>
      </c>
      <c r="G89" s="39">
        <v>0</v>
      </c>
      <c r="H89" s="39">
        <v>0</v>
      </c>
      <c r="I89" s="40">
        <v>0</v>
      </c>
      <c r="J89" s="40">
        <v>0</v>
      </c>
      <c r="K89" s="40">
        <v>0</v>
      </c>
      <c r="L89" s="40">
        <v>-1358.816</v>
      </c>
      <c r="M89" s="39">
        <v>0</v>
      </c>
      <c r="N89" s="39">
        <v>744.81299999999999</v>
      </c>
      <c r="O89" s="39">
        <v>0</v>
      </c>
      <c r="P89" s="39">
        <v>1.9239999999999999</v>
      </c>
      <c r="Q89" s="39">
        <v>0</v>
      </c>
      <c r="R89" s="39">
        <v>0</v>
      </c>
      <c r="S89" s="39">
        <v>0</v>
      </c>
      <c r="T89" s="41">
        <v>0</v>
      </c>
      <c r="U89" s="39">
        <f t="shared" si="10"/>
        <v>0</v>
      </c>
      <c r="V89" s="41">
        <f t="shared" si="11"/>
        <v>647.95799999999997</v>
      </c>
      <c r="W89" s="38">
        <v>0</v>
      </c>
      <c r="X89" s="39">
        <v>0</v>
      </c>
      <c r="Y89" s="39">
        <v>0</v>
      </c>
      <c r="Z89" s="41">
        <v>0</v>
      </c>
      <c r="AA89" s="39">
        <f t="shared" si="12"/>
        <v>0</v>
      </c>
      <c r="AB89" s="41">
        <f t="shared" si="13"/>
        <v>0</v>
      </c>
      <c r="AC89" s="38">
        <v>0</v>
      </c>
      <c r="AD89" s="39">
        <v>0</v>
      </c>
      <c r="AE89" s="39">
        <v>12399.507</v>
      </c>
      <c r="AF89" s="41">
        <v>0</v>
      </c>
      <c r="AG89" s="39">
        <f t="shared" si="14"/>
        <v>12399.507</v>
      </c>
      <c r="AH89" s="41">
        <f t="shared" si="15"/>
        <v>0</v>
      </c>
      <c r="AI89" s="38">
        <v>0</v>
      </c>
      <c r="AJ89" s="41">
        <v>0</v>
      </c>
      <c r="AK89" s="245">
        <f t="shared" si="16"/>
        <v>12399.507</v>
      </c>
      <c r="AL89" s="246">
        <f t="shared" si="17"/>
        <v>647.95799999999997</v>
      </c>
      <c r="AM89" s="38">
        <v>0</v>
      </c>
      <c r="AN89" s="41">
        <v>0</v>
      </c>
      <c r="AO89" s="245">
        <f t="shared" si="18"/>
        <v>12399.507</v>
      </c>
      <c r="AP89" s="246">
        <f t="shared" si="19"/>
        <v>647.95799999999997</v>
      </c>
      <c r="AQ89" s="3"/>
      <c r="AR89" s="3"/>
    </row>
    <row r="90" spans="2:44" ht="15" customHeight="1" outlineLevel="1" x14ac:dyDescent="0.25">
      <c r="B90" s="45" t="s">
        <v>119</v>
      </c>
      <c r="C90" s="38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40">
        <v>0</v>
      </c>
      <c r="J90" s="40">
        <v>0</v>
      </c>
      <c r="K90" s="40">
        <v>0</v>
      </c>
      <c r="L90" s="40">
        <v>0</v>
      </c>
      <c r="M90" s="39">
        <v>0</v>
      </c>
      <c r="N90" s="39">
        <v>759.22199999999998</v>
      </c>
      <c r="O90" s="39">
        <v>0</v>
      </c>
      <c r="P90" s="39">
        <v>0</v>
      </c>
      <c r="Q90" s="39">
        <v>0</v>
      </c>
      <c r="R90" s="39">
        <v>12517.484</v>
      </c>
      <c r="S90" s="39">
        <v>0</v>
      </c>
      <c r="T90" s="41">
        <v>0</v>
      </c>
      <c r="U90" s="39">
        <f t="shared" si="10"/>
        <v>0</v>
      </c>
      <c r="V90" s="41">
        <f t="shared" si="11"/>
        <v>13276.706</v>
      </c>
      <c r="W90" s="38">
        <v>0</v>
      </c>
      <c r="X90" s="39">
        <v>0</v>
      </c>
      <c r="Y90" s="39">
        <v>0</v>
      </c>
      <c r="Z90" s="41">
        <v>0</v>
      </c>
      <c r="AA90" s="39">
        <f t="shared" si="12"/>
        <v>0</v>
      </c>
      <c r="AB90" s="41">
        <f t="shared" si="13"/>
        <v>0</v>
      </c>
      <c r="AC90" s="38">
        <v>0</v>
      </c>
      <c r="AD90" s="39">
        <v>0</v>
      </c>
      <c r="AE90" s="39">
        <v>0</v>
      </c>
      <c r="AF90" s="41">
        <v>0</v>
      </c>
      <c r="AG90" s="39">
        <f t="shared" si="14"/>
        <v>0</v>
      </c>
      <c r="AH90" s="41">
        <f t="shared" si="15"/>
        <v>0</v>
      </c>
      <c r="AI90" s="38">
        <v>0</v>
      </c>
      <c r="AJ90" s="41">
        <v>0</v>
      </c>
      <c r="AK90" s="245">
        <f t="shared" si="16"/>
        <v>0</v>
      </c>
      <c r="AL90" s="246">
        <f t="shared" si="17"/>
        <v>13276.706</v>
      </c>
      <c r="AM90" s="38">
        <v>0</v>
      </c>
      <c r="AN90" s="41">
        <v>0</v>
      </c>
      <c r="AO90" s="245">
        <f t="shared" si="18"/>
        <v>0</v>
      </c>
      <c r="AP90" s="246">
        <f t="shared" si="19"/>
        <v>13276.706</v>
      </c>
      <c r="AQ90" s="3"/>
      <c r="AR90" s="3"/>
    </row>
    <row r="91" spans="2:44" ht="15" customHeight="1" outlineLevel="1" x14ac:dyDescent="0.25">
      <c r="B91" s="45" t="s">
        <v>120</v>
      </c>
      <c r="C91" s="38">
        <v>0</v>
      </c>
      <c r="D91" s="39">
        <v>1524059.6104900003</v>
      </c>
      <c r="E91" s="39">
        <v>0</v>
      </c>
      <c r="F91" s="39">
        <v>301.49299999999999</v>
      </c>
      <c r="G91" s="39">
        <v>0</v>
      </c>
      <c r="H91" s="39">
        <v>26618.967000000001</v>
      </c>
      <c r="I91" s="40">
        <v>0</v>
      </c>
      <c r="J91" s="40">
        <v>0</v>
      </c>
      <c r="K91" s="40">
        <v>0</v>
      </c>
      <c r="L91" s="40">
        <v>273149.18900000001</v>
      </c>
      <c r="M91" s="39">
        <v>0</v>
      </c>
      <c r="N91" s="39">
        <v>20610.202000000001</v>
      </c>
      <c r="O91" s="39">
        <v>0</v>
      </c>
      <c r="P91" s="39">
        <v>2934.1897516700001</v>
      </c>
      <c r="Q91" s="39">
        <v>0</v>
      </c>
      <c r="R91" s="39">
        <v>118953.38455973077</v>
      </c>
      <c r="S91" s="39">
        <v>0</v>
      </c>
      <c r="T91" s="41">
        <v>0</v>
      </c>
      <c r="U91" s="39">
        <f t="shared" si="10"/>
        <v>0</v>
      </c>
      <c r="V91" s="41">
        <f t="shared" si="11"/>
        <v>1966627.0358014011</v>
      </c>
      <c r="W91" s="38">
        <v>0</v>
      </c>
      <c r="X91" s="39">
        <v>-101341.4709588702</v>
      </c>
      <c r="Y91" s="39">
        <v>0</v>
      </c>
      <c r="Z91" s="41">
        <v>12399.507</v>
      </c>
      <c r="AA91" s="39">
        <f t="shared" si="12"/>
        <v>0</v>
      </c>
      <c r="AB91" s="41">
        <f t="shared" si="13"/>
        <v>-88941.963958870198</v>
      </c>
      <c r="AC91" s="38">
        <v>0</v>
      </c>
      <c r="AD91" s="39">
        <v>0</v>
      </c>
      <c r="AE91" s="39">
        <v>0</v>
      </c>
      <c r="AF91" s="41">
        <v>0</v>
      </c>
      <c r="AG91" s="39">
        <f t="shared" si="14"/>
        <v>0</v>
      </c>
      <c r="AH91" s="41">
        <f t="shared" si="15"/>
        <v>0</v>
      </c>
      <c r="AI91" s="38">
        <v>0</v>
      </c>
      <c r="AJ91" s="41">
        <v>1038010.8621001308</v>
      </c>
      <c r="AK91" s="245">
        <f t="shared" si="16"/>
        <v>0</v>
      </c>
      <c r="AL91" s="246">
        <f t="shared" si="17"/>
        <v>2915695.9339426616</v>
      </c>
      <c r="AM91" s="38">
        <v>0</v>
      </c>
      <c r="AN91" s="41">
        <v>0</v>
      </c>
      <c r="AO91" s="245">
        <f t="shared" si="18"/>
        <v>0</v>
      </c>
      <c r="AP91" s="246">
        <f t="shared" si="19"/>
        <v>2915695.9339426616</v>
      </c>
      <c r="AQ91" s="3"/>
      <c r="AR91" s="3"/>
    </row>
    <row r="92" spans="2:44" ht="15" customHeight="1" outlineLevel="1" x14ac:dyDescent="0.25">
      <c r="B92" s="45" t="s">
        <v>121</v>
      </c>
      <c r="C92" s="38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40">
        <v>0</v>
      </c>
      <c r="J92" s="40">
        <v>0</v>
      </c>
      <c r="K92" s="40">
        <v>0</v>
      </c>
      <c r="L92" s="40">
        <v>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0</v>
      </c>
      <c r="T92" s="41">
        <v>0</v>
      </c>
      <c r="U92" s="39">
        <f t="shared" si="10"/>
        <v>0</v>
      </c>
      <c r="V92" s="41">
        <f t="shared" si="11"/>
        <v>0</v>
      </c>
      <c r="W92" s="38">
        <v>0</v>
      </c>
      <c r="X92" s="39">
        <v>0</v>
      </c>
      <c r="Y92" s="39">
        <v>0</v>
      </c>
      <c r="Z92" s="41">
        <v>0</v>
      </c>
      <c r="AA92" s="39">
        <f t="shared" si="12"/>
        <v>0</v>
      </c>
      <c r="AB92" s="41">
        <f t="shared" si="13"/>
        <v>0</v>
      </c>
      <c r="AC92" s="38">
        <v>0</v>
      </c>
      <c r="AD92" s="39">
        <v>0</v>
      </c>
      <c r="AE92" s="39">
        <v>1038010.8621001308</v>
      </c>
      <c r="AF92" s="41">
        <v>0</v>
      </c>
      <c r="AG92" s="39">
        <f t="shared" si="14"/>
        <v>1038010.8621001308</v>
      </c>
      <c r="AH92" s="41">
        <f t="shared" si="15"/>
        <v>0</v>
      </c>
      <c r="AI92" s="38">
        <v>0</v>
      </c>
      <c r="AJ92" s="41">
        <v>0</v>
      </c>
      <c r="AK92" s="245">
        <f t="shared" si="16"/>
        <v>1038010.8621001308</v>
      </c>
      <c r="AL92" s="246">
        <f t="shared" si="17"/>
        <v>0</v>
      </c>
      <c r="AM92" s="38">
        <v>0</v>
      </c>
      <c r="AN92" s="41">
        <v>0</v>
      </c>
      <c r="AO92" s="245">
        <f t="shared" si="18"/>
        <v>1038010.8621001308</v>
      </c>
      <c r="AP92" s="246">
        <f t="shared" si="19"/>
        <v>0</v>
      </c>
      <c r="AQ92" s="3"/>
      <c r="AR92" s="3"/>
    </row>
    <row r="93" spans="2:44" ht="15" customHeight="1" outlineLevel="1" x14ac:dyDescent="0.25">
      <c r="B93" s="45" t="s">
        <v>122</v>
      </c>
      <c r="C93" s="38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40">
        <v>0</v>
      </c>
      <c r="J93" s="40">
        <v>0</v>
      </c>
      <c r="K93" s="40">
        <v>0</v>
      </c>
      <c r="L93" s="40">
        <v>0</v>
      </c>
      <c r="M93" s="39">
        <v>0</v>
      </c>
      <c r="N93" s="39">
        <v>-68</v>
      </c>
      <c r="O93" s="39">
        <v>0</v>
      </c>
      <c r="P93" s="39">
        <v>0</v>
      </c>
      <c r="Q93" s="39">
        <v>0</v>
      </c>
      <c r="R93" s="39">
        <v>60.587000000000003</v>
      </c>
      <c r="S93" s="39">
        <v>0</v>
      </c>
      <c r="T93" s="41">
        <v>-68839.649999999994</v>
      </c>
      <c r="U93" s="39">
        <f t="shared" si="10"/>
        <v>0</v>
      </c>
      <c r="V93" s="41">
        <f t="shared" si="11"/>
        <v>-68847.062999999995</v>
      </c>
      <c r="W93" s="38">
        <v>0</v>
      </c>
      <c r="X93" s="39">
        <v>0</v>
      </c>
      <c r="Y93" s="39">
        <v>0</v>
      </c>
      <c r="Z93" s="41">
        <v>0</v>
      </c>
      <c r="AA93" s="39">
        <f t="shared" si="12"/>
        <v>0</v>
      </c>
      <c r="AB93" s="41">
        <f t="shared" si="13"/>
        <v>0</v>
      </c>
      <c r="AC93" s="38">
        <v>0</v>
      </c>
      <c r="AD93" s="39">
        <v>0</v>
      </c>
      <c r="AE93" s="39">
        <v>0</v>
      </c>
      <c r="AF93" s="41">
        <v>-4216.6596</v>
      </c>
      <c r="AG93" s="39">
        <f t="shared" si="14"/>
        <v>0</v>
      </c>
      <c r="AH93" s="41">
        <f t="shared" si="15"/>
        <v>-4216.6596</v>
      </c>
      <c r="AI93" s="38">
        <v>0</v>
      </c>
      <c r="AJ93" s="41">
        <v>0</v>
      </c>
      <c r="AK93" s="245">
        <f t="shared" si="16"/>
        <v>0</v>
      </c>
      <c r="AL93" s="246">
        <f t="shared" si="17"/>
        <v>-73063.722599999994</v>
      </c>
      <c r="AM93" s="38">
        <v>0</v>
      </c>
      <c r="AN93" s="41">
        <v>0</v>
      </c>
      <c r="AO93" s="245">
        <f t="shared" si="18"/>
        <v>0</v>
      </c>
      <c r="AP93" s="246">
        <f t="shared" si="19"/>
        <v>-73063.722599999994</v>
      </c>
      <c r="AQ93" s="3"/>
      <c r="AR93" s="3"/>
    </row>
    <row r="94" spans="2:44" ht="15" customHeight="1" outlineLevel="1" x14ac:dyDescent="0.25">
      <c r="B94" s="47" t="s">
        <v>123</v>
      </c>
      <c r="C94" s="38">
        <v>0</v>
      </c>
      <c r="D94" s="39">
        <v>0</v>
      </c>
      <c r="E94" s="39">
        <v>0</v>
      </c>
      <c r="F94" s="39">
        <v>0</v>
      </c>
      <c r="G94" s="39">
        <v>26004.027999999998</v>
      </c>
      <c r="H94" s="39">
        <v>0</v>
      </c>
      <c r="I94" s="40">
        <v>0</v>
      </c>
      <c r="J94" s="40">
        <v>0</v>
      </c>
      <c r="K94" s="40">
        <v>0</v>
      </c>
      <c r="L94" s="40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41">
        <v>0</v>
      </c>
      <c r="U94" s="39">
        <f t="shared" si="10"/>
        <v>26004.027999999998</v>
      </c>
      <c r="V94" s="41">
        <f t="shared" si="11"/>
        <v>0</v>
      </c>
      <c r="W94" s="38">
        <v>0</v>
      </c>
      <c r="X94" s="39">
        <v>40591.223724224998</v>
      </c>
      <c r="Y94" s="39">
        <v>0</v>
      </c>
      <c r="Z94" s="41">
        <v>0</v>
      </c>
      <c r="AA94" s="39">
        <f t="shared" si="12"/>
        <v>0</v>
      </c>
      <c r="AB94" s="41">
        <f t="shared" si="13"/>
        <v>40591.223724224998</v>
      </c>
      <c r="AC94" s="38">
        <v>0</v>
      </c>
      <c r="AD94" s="39">
        <v>0</v>
      </c>
      <c r="AE94" s="39">
        <v>271883.18900000001</v>
      </c>
      <c r="AF94" s="41">
        <v>0</v>
      </c>
      <c r="AG94" s="39">
        <f t="shared" si="14"/>
        <v>271883.18900000001</v>
      </c>
      <c r="AH94" s="41">
        <f t="shared" si="15"/>
        <v>0</v>
      </c>
      <c r="AI94" s="38">
        <v>0</v>
      </c>
      <c r="AJ94" s="41">
        <v>0</v>
      </c>
      <c r="AK94" s="245">
        <f t="shared" si="16"/>
        <v>297887.217</v>
      </c>
      <c r="AL94" s="246">
        <f t="shared" si="17"/>
        <v>40591.223724224998</v>
      </c>
      <c r="AM94" s="38">
        <v>0</v>
      </c>
      <c r="AN94" s="41">
        <v>0</v>
      </c>
      <c r="AO94" s="245">
        <f t="shared" si="18"/>
        <v>297887.217</v>
      </c>
      <c r="AP94" s="246">
        <f t="shared" si="19"/>
        <v>40591.223724224998</v>
      </c>
      <c r="AQ94" s="3"/>
      <c r="AR94" s="3"/>
    </row>
    <row r="95" spans="2:44" ht="15" customHeight="1" outlineLevel="1" x14ac:dyDescent="0.25">
      <c r="B95" s="47" t="s">
        <v>124</v>
      </c>
      <c r="C95" s="38">
        <v>0</v>
      </c>
      <c r="D95" s="39">
        <v>0</v>
      </c>
      <c r="E95" s="39">
        <v>0</v>
      </c>
      <c r="F95" s="39">
        <v>0</v>
      </c>
      <c r="G95" s="39">
        <v>-3755.6260000000002</v>
      </c>
      <c r="H95" s="39">
        <v>0</v>
      </c>
      <c r="I95" s="40">
        <v>0</v>
      </c>
      <c r="J95" s="40">
        <v>0</v>
      </c>
      <c r="K95" s="40">
        <v>0</v>
      </c>
      <c r="L95" s="40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T95" s="41">
        <v>0</v>
      </c>
      <c r="U95" s="39">
        <f t="shared" si="10"/>
        <v>-3755.6260000000002</v>
      </c>
      <c r="V95" s="41">
        <f t="shared" si="11"/>
        <v>0</v>
      </c>
      <c r="W95" s="38">
        <v>0</v>
      </c>
      <c r="X95" s="39">
        <v>15909.443168400001</v>
      </c>
      <c r="Y95" s="39">
        <v>744.81299999999999</v>
      </c>
      <c r="Z95" s="41">
        <v>0</v>
      </c>
      <c r="AA95" s="39">
        <f t="shared" si="12"/>
        <v>744.81299999999999</v>
      </c>
      <c r="AB95" s="41">
        <f t="shared" si="13"/>
        <v>15909.443168400001</v>
      </c>
      <c r="AC95" s="38">
        <v>0</v>
      </c>
      <c r="AD95" s="39">
        <v>0</v>
      </c>
      <c r="AE95" s="39">
        <v>20610.202000000001</v>
      </c>
      <c r="AF95" s="41">
        <v>0</v>
      </c>
      <c r="AG95" s="39">
        <f t="shared" si="14"/>
        <v>20610.202000000001</v>
      </c>
      <c r="AH95" s="41">
        <f t="shared" si="15"/>
        <v>0</v>
      </c>
      <c r="AI95" s="38">
        <v>0</v>
      </c>
      <c r="AJ95" s="41">
        <v>0</v>
      </c>
      <c r="AK95" s="245">
        <f t="shared" si="16"/>
        <v>17599.389000000003</v>
      </c>
      <c r="AL95" s="246">
        <f t="shared" si="17"/>
        <v>15909.443168400001</v>
      </c>
      <c r="AM95" s="38">
        <v>0</v>
      </c>
      <c r="AN95" s="41">
        <v>0</v>
      </c>
      <c r="AO95" s="245">
        <f t="shared" si="18"/>
        <v>17599.389000000003</v>
      </c>
      <c r="AP95" s="246">
        <f t="shared" si="19"/>
        <v>15909.443168400001</v>
      </c>
      <c r="AQ95" s="3"/>
      <c r="AR95" s="3"/>
    </row>
    <row r="96" spans="2:44" ht="15" customHeight="1" outlineLevel="1" x14ac:dyDescent="0.25">
      <c r="B96" s="47" t="s">
        <v>125</v>
      </c>
      <c r="C96" s="38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40">
        <v>0</v>
      </c>
      <c r="J96" s="40">
        <v>0</v>
      </c>
      <c r="K96" s="40">
        <v>0</v>
      </c>
      <c r="L96" s="40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41">
        <v>0</v>
      </c>
      <c r="U96" s="39">
        <f t="shared" si="10"/>
        <v>0</v>
      </c>
      <c r="V96" s="41">
        <f t="shared" si="11"/>
        <v>0</v>
      </c>
      <c r="W96" s="38">
        <v>0</v>
      </c>
      <c r="X96" s="39">
        <v>0</v>
      </c>
      <c r="Y96" s="39">
        <v>0</v>
      </c>
      <c r="Z96" s="41">
        <v>0</v>
      </c>
      <c r="AA96" s="39">
        <f t="shared" si="12"/>
        <v>0</v>
      </c>
      <c r="AB96" s="41">
        <f t="shared" si="13"/>
        <v>0</v>
      </c>
      <c r="AC96" s="38">
        <v>0</v>
      </c>
      <c r="AD96" s="39">
        <v>0</v>
      </c>
      <c r="AE96" s="39">
        <v>2934.18997167</v>
      </c>
      <c r="AF96" s="41">
        <v>0</v>
      </c>
      <c r="AG96" s="39">
        <f t="shared" si="14"/>
        <v>2934.18997167</v>
      </c>
      <c r="AH96" s="41">
        <f t="shared" si="15"/>
        <v>0</v>
      </c>
      <c r="AI96" s="38">
        <v>0</v>
      </c>
      <c r="AJ96" s="41">
        <v>0</v>
      </c>
      <c r="AK96" s="245">
        <f t="shared" si="16"/>
        <v>2934.18997167</v>
      </c>
      <c r="AL96" s="246">
        <f t="shared" si="17"/>
        <v>0</v>
      </c>
      <c r="AM96" s="38">
        <v>0</v>
      </c>
      <c r="AN96" s="41">
        <v>0</v>
      </c>
      <c r="AO96" s="245">
        <f t="shared" si="18"/>
        <v>2934.18997167</v>
      </c>
      <c r="AP96" s="246">
        <f t="shared" si="19"/>
        <v>0</v>
      </c>
      <c r="AQ96" s="3"/>
      <c r="AR96" s="3"/>
    </row>
    <row r="97" spans="2:44" ht="15" customHeight="1" outlineLevel="1" x14ac:dyDescent="0.25">
      <c r="B97" s="47" t="s">
        <v>126</v>
      </c>
      <c r="C97" s="38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40">
        <v>0</v>
      </c>
      <c r="J97" s="40">
        <v>0</v>
      </c>
      <c r="K97" s="40">
        <v>0</v>
      </c>
      <c r="L97" s="40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T97" s="41">
        <v>0</v>
      </c>
      <c r="U97" s="39">
        <f t="shared" si="10"/>
        <v>0</v>
      </c>
      <c r="V97" s="41">
        <f t="shared" si="11"/>
        <v>0</v>
      </c>
      <c r="W97" s="38">
        <v>0</v>
      </c>
      <c r="X97" s="39">
        <v>0</v>
      </c>
      <c r="Y97" s="39">
        <v>0</v>
      </c>
      <c r="Z97" s="41">
        <v>0</v>
      </c>
      <c r="AA97" s="39">
        <f t="shared" si="12"/>
        <v>0</v>
      </c>
      <c r="AB97" s="41">
        <f t="shared" si="13"/>
        <v>0</v>
      </c>
      <c r="AC97" s="38">
        <v>0</v>
      </c>
      <c r="AD97" s="39">
        <v>0</v>
      </c>
      <c r="AE97" s="39">
        <v>0</v>
      </c>
      <c r="AF97" s="41">
        <v>0</v>
      </c>
      <c r="AG97" s="39">
        <f t="shared" si="14"/>
        <v>0</v>
      </c>
      <c r="AH97" s="41">
        <f t="shared" si="15"/>
        <v>0</v>
      </c>
      <c r="AI97" s="38">
        <v>0</v>
      </c>
      <c r="AJ97" s="41">
        <v>0</v>
      </c>
      <c r="AK97" s="245">
        <f t="shared" si="16"/>
        <v>0</v>
      </c>
      <c r="AL97" s="246">
        <f t="shared" si="17"/>
        <v>0</v>
      </c>
      <c r="AM97" s="38">
        <v>0</v>
      </c>
      <c r="AN97" s="41">
        <v>0</v>
      </c>
      <c r="AO97" s="245">
        <f t="shared" si="18"/>
        <v>0</v>
      </c>
      <c r="AP97" s="246">
        <f t="shared" si="19"/>
        <v>0</v>
      </c>
      <c r="AQ97" s="3"/>
      <c r="AR97" s="3"/>
    </row>
    <row r="98" spans="2:44" s="3" customFormat="1" ht="15" customHeight="1" outlineLevel="1" x14ac:dyDescent="0.25">
      <c r="B98" s="43" t="s">
        <v>144</v>
      </c>
      <c r="C98" s="36">
        <v>23069.956000000002</v>
      </c>
      <c r="D98" s="35">
        <v>4638243.746040999</v>
      </c>
      <c r="E98" s="35">
        <v>0</v>
      </c>
      <c r="F98" s="35">
        <v>28.472000000000001</v>
      </c>
      <c r="G98" s="35">
        <v>5264.0550000000003</v>
      </c>
      <c r="H98" s="35">
        <v>33471.731</v>
      </c>
      <c r="I98" s="35">
        <v>0</v>
      </c>
      <c r="J98" s="35">
        <v>0</v>
      </c>
      <c r="K98" s="35">
        <v>0</v>
      </c>
      <c r="L98" s="35">
        <v>61474.675999999999</v>
      </c>
      <c r="M98" s="33">
        <v>0</v>
      </c>
      <c r="N98" s="33">
        <v>15660.420999999998</v>
      </c>
      <c r="O98" s="33">
        <v>0</v>
      </c>
      <c r="P98" s="33">
        <v>3646.2398128861355</v>
      </c>
      <c r="Q98" s="35">
        <v>20.239000000000001</v>
      </c>
      <c r="R98" s="35">
        <v>151675.878401883</v>
      </c>
      <c r="S98" s="35">
        <v>0</v>
      </c>
      <c r="T98" s="37">
        <v>-354252.49469000002</v>
      </c>
      <c r="U98" s="35">
        <f t="shared" si="10"/>
        <v>28354.250000000004</v>
      </c>
      <c r="V98" s="37">
        <f t="shared" si="11"/>
        <v>4549948.669565768</v>
      </c>
      <c r="W98" s="36">
        <v>8096.8147148455992</v>
      </c>
      <c r="X98" s="35">
        <v>-89059.449812999999</v>
      </c>
      <c r="Y98" s="35">
        <v>62615.613166999996</v>
      </c>
      <c r="Z98" s="37">
        <v>62006.010226000006</v>
      </c>
      <c r="AA98" s="35">
        <f t="shared" si="12"/>
        <v>70712.427881845593</v>
      </c>
      <c r="AB98" s="37">
        <f t="shared" si="13"/>
        <v>-27053.439586999993</v>
      </c>
      <c r="AC98" s="36">
        <v>0</v>
      </c>
      <c r="AD98" s="35">
        <v>0</v>
      </c>
      <c r="AE98" s="35">
        <v>4859611.7099838024</v>
      </c>
      <c r="AF98" s="37">
        <v>0</v>
      </c>
      <c r="AG98" s="35">
        <f t="shared" si="14"/>
        <v>4859611.7099838024</v>
      </c>
      <c r="AH98" s="37">
        <f t="shared" si="15"/>
        <v>0</v>
      </c>
      <c r="AI98" s="36">
        <v>0</v>
      </c>
      <c r="AJ98" s="37">
        <v>669181.31832590909</v>
      </c>
      <c r="AK98" s="243">
        <f t="shared" si="16"/>
        <v>4958678.3878656477</v>
      </c>
      <c r="AL98" s="244">
        <f t="shared" si="17"/>
        <v>5192076.548304677</v>
      </c>
      <c r="AM98" s="36">
        <v>4712.7364261283283</v>
      </c>
      <c r="AN98" s="37">
        <v>-234921.3160266458</v>
      </c>
      <c r="AO98" s="243">
        <f t="shared" si="18"/>
        <v>4963391.1242917757</v>
      </c>
      <c r="AP98" s="244">
        <f t="shared" si="19"/>
        <v>4957155.2322780313</v>
      </c>
    </row>
    <row r="99" spans="2:44" ht="15" customHeight="1" outlineLevel="1" x14ac:dyDescent="0.25">
      <c r="B99" s="45" t="s">
        <v>113</v>
      </c>
      <c r="C99" s="38">
        <v>7141.3060000000005</v>
      </c>
      <c r="D99" s="39">
        <v>10894.700999999999</v>
      </c>
      <c r="E99" s="39">
        <v>0</v>
      </c>
      <c r="F99" s="39">
        <v>-2.246</v>
      </c>
      <c r="G99" s="39">
        <v>3085.915</v>
      </c>
      <c r="H99" s="39">
        <v>4431.63</v>
      </c>
      <c r="I99" s="40">
        <v>0</v>
      </c>
      <c r="J99" s="40">
        <v>0</v>
      </c>
      <c r="K99" s="40">
        <v>0</v>
      </c>
      <c r="L99" s="40">
        <v>37595.89</v>
      </c>
      <c r="M99" s="39">
        <v>0</v>
      </c>
      <c r="N99" s="39">
        <v>-4625.6579999999994</v>
      </c>
      <c r="O99" s="39">
        <v>0</v>
      </c>
      <c r="P99" s="39">
        <v>2075.4825886600001</v>
      </c>
      <c r="Q99" s="39">
        <v>0</v>
      </c>
      <c r="R99" s="39">
        <v>2874.7614113399995</v>
      </c>
      <c r="S99" s="39">
        <v>0</v>
      </c>
      <c r="T99" s="41">
        <v>169.946</v>
      </c>
      <c r="U99" s="39">
        <f t="shared" si="10"/>
        <v>10227.221000000001</v>
      </c>
      <c r="V99" s="51">
        <f t="shared" si="11"/>
        <v>53414.506999999998</v>
      </c>
      <c r="W99" s="38">
        <v>-11887.496000000001</v>
      </c>
      <c r="X99" s="39">
        <v>6185.3090000000002</v>
      </c>
      <c r="Y99" s="39">
        <v>24755.951000000001</v>
      </c>
      <c r="Z99" s="41">
        <v>1350.2049999999999</v>
      </c>
      <c r="AA99" s="39">
        <f t="shared" si="12"/>
        <v>12868.455</v>
      </c>
      <c r="AB99" s="51">
        <f t="shared" si="13"/>
        <v>7535.5140000000001</v>
      </c>
      <c r="AC99" s="38">
        <v>0</v>
      </c>
      <c r="AD99" s="39">
        <v>0</v>
      </c>
      <c r="AE99" s="39">
        <v>4616322.4100409998</v>
      </c>
      <c r="AF99" s="41">
        <v>0</v>
      </c>
      <c r="AG99" s="39">
        <f t="shared" si="14"/>
        <v>4616322.4100409998</v>
      </c>
      <c r="AH99" s="51">
        <f t="shared" si="15"/>
        <v>0</v>
      </c>
      <c r="AI99" s="38">
        <v>0</v>
      </c>
      <c r="AJ99" s="41">
        <v>132.36799999999999</v>
      </c>
      <c r="AK99" s="245">
        <f t="shared" si="16"/>
        <v>4639418.0860409997</v>
      </c>
      <c r="AL99" s="246">
        <f t="shared" si="17"/>
        <v>61082.389000000003</v>
      </c>
      <c r="AM99" s="38">
        <v>0</v>
      </c>
      <c r="AN99" s="41">
        <v>0</v>
      </c>
      <c r="AO99" s="245">
        <f t="shared" si="18"/>
        <v>4639418.0860409997</v>
      </c>
      <c r="AP99" s="246">
        <f t="shared" si="19"/>
        <v>61082.389000000003</v>
      </c>
      <c r="AQ99" s="3"/>
      <c r="AR99" s="3"/>
    </row>
    <row r="100" spans="2:44" ht="15" customHeight="1" outlineLevel="1" x14ac:dyDescent="0.25">
      <c r="B100" s="45" t="s">
        <v>114</v>
      </c>
      <c r="C100" s="38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40">
        <v>0</v>
      </c>
      <c r="J100" s="40">
        <v>0</v>
      </c>
      <c r="K100" s="40">
        <v>0</v>
      </c>
      <c r="L100" s="40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41">
        <v>0</v>
      </c>
      <c r="U100" s="39">
        <f t="shared" si="10"/>
        <v>0</v>
      </c>
      <c r="V100" s="41">
        <f t="shared" si="11"/>
        <v>0</v>
      </c>
      <c r="W100" s="38">
        <v>0</v>
      </c>
      <c r="X100" s="39">
        <v>0</v>
      </c>
      <c r="Y100" s="39">
        <v>0</v>
      </c>
      <c r="Z100" s="41">
        <v>0</v>
      </c>
      <c r="AA100" s="39">
        <f t="shared" si="12"/>
        <v>0</v>
      </c>
      <c r="AB100" s="41">
        <f t="shared" si="13"/>
        <v>0</v>
      </c>
      <c r="AC100" s="38">
        <v>0</v>
      </c>
      <c r="AD100" s="39">
        <v>0</v>
      </c>
      <c r="AE100" s="39">
        <v>30.718</v>
      </c>
      <c r="AF100" s="41">
        <v>0</v>
      </c>
      <c r="AG100" s="39">
        <f t="shared" si="14"/>
        <v>30.718</v>
      </c>
      <c r="AH100" s="41">
        <f t="shared" si="15"/>
        <v>0</v>
      </c>
      <c r="AI100" s="38">
        <v>0</v>
      </c>
      <c r="AJ100" s="41">
        <v>0</v>
      </c>
      <c r="AK100" s="245">
        <f t="shared" si="16"/>
        <v>30.718</v>
      </c>
      <c r="AL100" s="246">
        <f t="shared" si="17"/>
        <v>0</v>
      </c>
      <c r="AM100" s="38">
        <v>0</v>
      </c>
      <c r="AN100" s="41">
        <v>0</v>
      </c>
      <c r="AO100" s="245">
        <f t="shared" si="18"/>
        <v>30.718</v>
      </c>
      <c r="AP100" s="246">
        <f t="shared" si="19"/>
        <v>0</v>
      </c>
      <c r="AQ100" s="3"/>
      <c r="AR100" s="3"/>
    </row>
    <row r="101" spans="2:44" ht="15" customHeight="1" outlineLevel="1" x14ac:dyDescent="0.25">
      <c r="B101" s="45" t="s">
        <v>147</v>
      </c>
      <c r="C101" s="38">
        <v>4431.63</v>
      </c>
      <c r="D101" s="39">
        <v>3085.915</v>
      </c>
      <c r="E101" s="39">
        <v>0</v>
      </c>
      <c r="F101" s="39">
        <v>0</v>
      </c>
      <c r="G101" s="39">
        <v>0</v>
      </c>
      <c r="H101" s="39">
        <v>0</v>
      </c>
      <c r="I101" s="40">
        <v>0</v>
      </c>
      <c r="J101" s="40">
        <v>0</v>
      </c>
      <c r="K101" s="40">
        <v>0</v>
      </c>
      <c r="L101" s="40">
        <v>1495</v>
      </c>
      <c r="M101" s="39">
        <v>0</v>
      </c>
      <c r="N101" s="39">
        <v>2270.3020000000001</v>
      </c>
      <c r="O101" s="39">
        <v>0</v>
      </c>
      <c r="P101" s="39">
        <v>567.06500000000005</v>
      </c>
      <c r="Q101" s="39">
        <v>20.239000000000001</v>
      </c>
      <c r="R101" s="39">
        <v>-0.96299999999999997</v>
      </c>
      <c r="S101" s="39">
        <v>0</v>
      </c>
      <c r="T101" s="41">
        <v>0</v>
      </c>
      <c r="U101" s="39">
        <f t="shared" si="10"/>
        <v>4451.8689999999997</v>
      </c>
      <c r="V101" s="41">
        <f t="shared" si="11"/>
        <v>7417.3190000000013</v>
      </c>
      <c r="W101" s="38">
        <v>0</v>
      </c>
      <c r="X101" s="39">
        <v>-91.198999999999998</v>
      </c>
      <c r="Y101" s="39">
        <v>-30.895</v>
      </c>
      <c r="Z101" s="41">
        <v>0</v>
      </c>
      <c r="AA101" s="39">
        <f t="shared" si="12"/>
        <v>-30.895</v>
      </c>
      <c r="AB101" s="41">
        <f t="shared" si="13"/>
        <v>-91.198999999999998</v>
      </c>
      <c r="AC101" s="38">
        <v>0</v>
      </c>
      <c r="AD101" s="39">
        <v>0</v>
      </c>
      <c r="AE101" s="39">
        <v>29050.757000000001</v>
      </c>
      <c r="AF101" s="41">
        <v>0</v>
      </c>
      <c r="AG101" s="39">
        <f t="shared" si="14"/>
        <v>29050.757000000001</v>
      </c>
      <c r="AH101" s="41">
        <f t="shared" si="15"/>
        <v>0</v>
      </c>
      <c r="AI101" s="38">
        <v>0</v>
      </c>
      <c r="AJ101" s="41">
        <v>0</v>
      </c>
      <c r="AK101" s="245">
        <f t="shared" si="16"/>
        <v>33471.731</v>
      </c>
      <c r="AL101" s="246">
        <f t="shared" si="17"/>
        <v>7326.1200000000017</v>
      </c>
      <c r="AM101" s="38">
        <v>0</v>
      </c>
      <c r="AN101" s="41">
        <v>0</v>
      </c>
      <c r="AO101" s="245">
        <f t="shared" si="18"/>
        <v>33471.731</v>
      </c>
      <c r="AP101" s="246">
        <f t="shared" si="19"/>
        <v>7326.1200000000017</v>
      </c>
      <c r="AQ101" s="3"/>
      <c r="AR101" s="3"/>
    </row>
    <row r="102" spans="2:44" ht="15" customHeight="1" outlineLevel="1" x14ac:dyDescent="0.25">
      <c r="B102" s="45" t="s">
        <v>115</v>
      </c>
      <c r="C102" s="38">
        <v>2874.7614113399995</v>
      </c>
      <c r="D102" s="39">
        <v>0</v>
      </c>
      <c r="E102" s="39">
        <v>0</v>
      </c>
      <c r="F102" s="39">
        <v>0</v>
      </c>
      <c r="G102" s="39">
        <v>-0.96299999999999997</v>
      </c>
      <c r="H102" s="39">
        <v>20.239000000000001</v>
      </c>
      <c r="I102" s="40">
        <v>0</v>
      </c>
      <c r="J102" s="40">
        <v>0</v>
      </c>
      <c r="K102" s="40">
        <v>0</v>
      </c>
      <c r="L102" s="40">
        <v>0</v>
      </c>
      <c r="M102" s="39">
        <v>0</v>
      </c>
      <c r="N102" s="39">
        <v>0</v>
      </c>
      <c r="O102" s="39">
        <v>0</v>
      </c>
      <c r="P102" s="39">
        <v>19</v>
      </c>
      <c r="Q102" s="39">
        <v>0</v>
      </c>
      <c r="R102" s="39">
        <v>37.972208000000094</v>
      </c>
      <c r="S102" s="39">
        <v>0</v>
      </c>
      <c r="T102" s="41">
        <v>0</v>
      </c>
      <c r="U102" s="39">
        <f t="shared" si="10"/>
        <v>2873.7984113399993</v>
      </c>
      <c r="V102" s="41">
        <f t="shared" si="11"/>
        <v>77.211208000000099</v>
      </c>
      <c r="W102" s="38">
        <v>-76.543999999999997</v>
      </c>
      <c r="X102" s="39">
        <v>0</v>
      </c>
      <c r="Y102" s="39">
        <v>-271.07206800000415</v>
      </c>
      <c r="Z102" s="41">
        <v>0</v>
      </c>
      <c r="AA102" s="39">
        <f t="shared" si="12"/>
        <v>-347.61606800000413</v>
      </c>
      <c r="AB102" s="41">
        <f t="shared" si="13"/>
        <v>0</v>
      </c>
      <c r="AC102" s="38">
        <v>0</v>
      </c>
      <c r="AD102" s="39">
        <v>0</v>
      </c>
      <c r="AE102" s="39">
        <v>149111.723850543</v>
      </c>
      <c r="AF102" s="41">
        <v>0</v>
      </c>
      <c r="AG102" s="39">
        <f t="shared" si="14"/>
        <v>149111.723850543</v>
      </c>
      <c r="AH102" s="41">
        <f t="shared" si="15"/>
        <v>0</v>
      </c>
      <c r="AI102" s="38">
        <v>0</v>
      </c>
      <c r="AJ102" s="41">
        <v>0</v>
      </c>
      <c r="AK102" s="245">
        <f t="shared" si="16"/>
        <v>151637.90619388298</v>
      </c>
      <c r="AL102" s="246">
        <f t="shared" si="17"/>
        <v>77.211208000000099</v>
      </c>
      <c r="AM102" s="38">
        <v>0</v>
      </c>
      <c r="AN102" s="41">
        <v>0</v>
      </c>
      <c r="AO102" s="245">
        <f t="shared" si="18"/>
        <v>151637.90619388298</v>
      </c>
      <c r="AP102" s="246">
        <f t="shared" si="19"/>
        <v>77.211208000000099</v>
      </c>
      <c r="AQ102" s="3"/>
      <c r="AR102" s="3"/>
    </row>
    <row r="103" spans="2:44" ht="15" customHeight="1" outlineLevel="1" x14ac:dyDescent="0.25">
      <c r="B103" s="45" t="s">
        <v>116</v>
      </c>
      <c r="C103" s="38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40">
        <v>0</v>
      </c>
      <c r="J103" s="40">
        <v>0</v>
      </c>
      <c r="K103" s="40">
        <v>0</v>
      </c>
      <c r="L103" s="40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T103" s="41">
        <v>0</v>
      </c>
      <c r="U103" s="39">
        <f t="shared" si="10"/>
        <v>0</v>
      </c>
      <c r="V103" s="41">
        <f t="shared" si="11"/>
        <v>0</v>
      </c>
      <c r="W103" s="38">
        <v>0</v>
      </c>
      <c r="X103" s="39">
        <v>0</v>
      </c>
      <c r="Y103" s="39">
        <v>0</v>
      </c>
      <c r="Z103" s="41">
        <v>0</v>
      </c>
      <c r="AA103" s="39">
        <f t="shared" si="12"/>
        <v>0</v>
      </c>
      <c r="AB103" s="41">
        <f t="shared" si="13"/>
        <v>0</v>
      </c>
      <c r="AC103" s="38">
        <v>0</v>
      </c>
      <c r="AD103" s="39">
        <v>0</v>
      </c>
      <c r="AE103" s="39">
        <v>-354422.44069000002</v>
      </c>
      <c r="AF103" s="41">
        <v>0</v>
      </c>
      <c r="AG103" s="39">
        <f t="shared" si="14"/>
        <v>-354422.44069000002</v>
      </c>
      <c r="AH103" s="41">
        <f t="shared" si="15"/>
        <v>0</v>
      </c>
      <c r="AI103" s="38">
        <v>0</v>
      </c>
      <c r="AJ103" s="41">
        <v>0</v>
      </c>
      <c r="AK103" s="245">
        <f t="shared" si="16"/>
        <v>-354422.44069000002</v>
      </c>
      <c r="AL103" s="246">
        <f t="shared" si="17"/>
        <v>0</v>
      </c>
      <c r="AM103" s="38">
        <v>0</v>
      </c>
      <c r="AN103" s="41">
        <v>0</v>
      </c>
      <c r="AO103" s="245">
        <f t="shared" si="18"/>
        <v>-354422.44069000002</v>
      </c>
      <c r="AP103" s="246">
        <f t="shared" si="19"/>
        <v>0</v>
      </c>
      <c r="AQ103" s="3"/>
      <c r="AR103" s="3"/>
    </row>
    <row r="104" spans="2:44" ht="15" customHeight="1" outlineLevel="1" x14ac:dyDescent="0.25">
      <c r="B104" s="45" t="s">
        <v>117</v>
      </c>
      <c r="C104" s="38">
        <v>6185.3090000000002</v>
      </c>
      <c r="D104" s="39">
        <v>-11887.496000000001</v>
      </c>
      <c r="E104" s="39">
        <v>0</v>
      </c>
      <c r="F104" s="39">
        <v>0</v>
      </c>
      <c r="G104" s="39">
        <v>-91.198999999999998</v>
      </c>
      <c r="H104" s="39">
        <v>0</v>
      </c>
      <c r="I104" s="40">
        <v>0</v>
      </c>
      <c r="J104" s="40">
        <v>0</v>
      </c>
      <c r="K104" s="40">
        <v>0</v>
      </c>
      <c r="L104" s="40">
        <v>385.26499999999999</v>
      </c>
      <c r="M104" s="39">
        <v>0</v>
      </c>
      <c r="N104" s="39">
        <v>-1474.694</v>
      </c>
      <c r="O104" s="39">
        <v>0</v>
      </c>
      <c r="P104" s="39">
        <v>221.77982906613522</v>
      </c>
      <c r="Q104" s="39">
        <v>0</v>
      </c>
      <c r="R104" s="39">
        <v>-76.543999999999997</v>
      </c>
      <c r="S104" s="39">
        <v>0</v>
      </c>
      <c r="T104" s="41">
        <v>0</v>
      </c>
      <c r="U104" s="39">
        <f t="shared" si="10"/>
        <v>6094.1100000000006</v>
      </c>
      <c r="V104" s="41">
        <f t="shared" si="11"/>
        <v>-12831.689170933865</v>
      </c>
      <c r="W104" s="38">
        <v>-956.80328515439999</v>
      </c>
      <c r="X104" s="39">
        <v>-1477.4182680000001</v>
      </c>
      <c r="Y104" s="39">
        <v>0</v>
      </c>
      <c r="Z104" s="41">
        <v>22492.351999999999</v>
      </c>
      <c r="AA104" s="39">
        <f t="shared" si="12"/>
        <v>-956.80328515439999</v>
      </c>
      <c r="AB104" s="41">
        <f t="shared" si="13"/>
        <v>21014.933731999998</v>
      </c>
      <c r="AC104" s="38">
        <v>0</v>
      </c>
      <c r="AD104" s="39">
        <v>0</v>
      </c>
      <c r="AE104" s="39">
        <v>-81527.097909000004</v>
      </c>
      <c r="AF104" s="41">
        <v>0</v>
      </c>
      <c r="AG104" s="39">
        <f t="shared" si="14"/>
        <v>-81527.097909000004</v>
      </c>
      <c r="AH104" s="41">
        <f t="shared" si="15"/>
        <v>0</v>
      </c>
      <c r="AI104" s="38">
        <v>0</v>
      </c>
      <c r="AJ104" s="41">
        <v>0</v>
      </c>
      <c r="AK104" s="245">
        <f t="shared" si="16"/>
        <v>-76389.791194154401</v>
      </c>
      <c r="AL104" s="246">
        <f t="shared" si="17"/>
        <v>8183.2445610661325</v>
      </c>
      <c r="AM104" s="38">
        <v>4712.7364261283283</v>
      </c>
      <c r="AN104" s="41">
        <v>15626.441834004456</v>
      </c>
      <c r="AO104" s="245">
        <f t="shared" si="18"/>
        <v>-71677.054768026079</v>
      </c>
      <c r="AP104" s="246">
        <f t="shared" si="19"/>
        <v>23809.686395070588</v>
      </c>
      <c r="AQ104" s="3"/>
      <c r="AR104" s="3"/>
    </row>
    <row r="105" spans="2:44" ht="15" customHeight="1" outlineLevel="1" x14ac:dyDescent="0.25">
      <c r="B105" s="45" t="s">
        <v>118</v>
      </c>
      <c r="C105" s="38">
        <v>1350.2049999999999</v>
      </c>
      <c r="D105" s="39">
        <v>24755.951000000001</v>
      </c>
      <c r="E105" s="39">
        <v>0</v>
      </c>
      <c r="F105" s="39">
        <v>0</v>
      </c>
      <c r="G105" s="39">
        <v>0</v>
      </c>
      <c r="H105" s="39">
        <v>-30.895</v>
      </c>
      <c r="I105" s="40">
        <v>0</v>
      </c>
      <c r="J105" s="40">
        <v>0</v>
      </c>
      <c r="K105" s="40">
        <v>0</v>
      </c>
      <c r="L105" s="40">
        <v>-74</v>
      </c>
      <c r="M105" s="39">
        <v>0</v>
      </c>
      <c r="N105" s="39">
        <v>-2849.933</v>
      </c>
      <c r="O105" s="39">
        <v>0</v>
      </c>
      <c r="P105" s="39">
        <v>-84.415000000000006</v>
      </c>
      <c r="Q105" s="39">
        <v>0</v>
      </c>
      <c r="R105" s="39">
        <v>-271.07206800000415</v>
      </c>
      <c r="S105" s="39">
        <v>0</v>
      </c>
      <c r="T105" s="41">
        <v>0</v>
      </c>
      <c r="U105" s="39">
        <f t="shared" si="10"/>
        <v>1350.2049999999999</v>
      </c>
      <c r="V105" s="41">
        <f t="shared" si="11"/>
        <v>21445.635931999994</v>
      </c>
      <c r="W105" s="38">
        <v>22492.351999999999</v>
      </c>
      <c r="X105" s="39">
        <v>0</v>
      </c>
      <c r="Y105" s="39">
        <v>0</v>
      </c>
      <c r="Z105" s="41">
        <v>0</v>
      </c>
      <c r="AA105" s="39">
        <f t="shared" si="12"/>
        <v>22492.351999999999</v>
      </c>
      <c r="AB105" s="41">
        <f t="shared" si="13"/>
        <v>0</v>
      </c>
      <c r="AC105" s="38">
        <v>0</v>
      </c>
      <c r="AD105" s="39">
        <v>0</v>
      </c>
      <c r="AE105" s="39">
        <v>38163.453226000005</v>
      </c>
      <c r="AF105" s="41">
        <v>0</v>
      </c>
      <c r="AG105" s="39">
        <f t="shared" si="14"/>
        <v>38163.453226000005</v>
      </c>
      <c r="AH105" s="41">
        <f t="shared" si="15"/>
        <v>0</v>
      </c>
      <c r="AI105" s="38">
        <v>0</v>
      </c>
      <c r="AJ105" s="41">
        <v>0</v>
      </c>
      <c r="AK105" s="245">
        <f t="shared" si="16"/>
        <v>62006.010226000006</v>
      </c>
      <c r="AL105" s="246">
        <f t="shared" si="17"/>
        <v>21445.635931999994</v>
      </c>
      <c r="AM105" s="38">
        <v>0</v>
      </c>
      <c r="AN105" s="41">
        <v>0</v>
      </c>
      <c r="AO105" s="245">
        <f t="shared" si="18"/>
        <v>62006.010226000006</v>
      </c>
      <c r="AP105" s="246">
        <f t="shared" si="19"/>
        <v>21445.635931999994</v>
      </c>
      <c r="AQ105" s="3"/>
      <c r="AR105" s="3"/>
    </row>
    <row r="106" spans="2:44" ht="15" customHeight="1" outlineLevel="1" x14ac:dyDescent="0.25">
      <c r="B106" s="45" t="s">
        <v>119</v>
      </c>
      <c r="C106" s="38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40">
        <v>0</v>
      </c>
      <c r="J106" s="40">
        <v>0</v>
      </c>
      <c r="K106" s="40">
        <v>0</v>
      </c>
      <c r="L106" s="40">
        <v>0</v>
      </c>
      <c r="M106" s="39">
        <v>0</v>
      </c>
      <c r="N106" s="39">
        <v>31.931000000000001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41">
        <v>0</v>
      </c>
      <c r="U106" s="39">
        <f t="shared" si="10"/>
        <v>0</v>
      </c>
      <c r="V106" s="41">
        <f t="shared" si="11"/>
        <v>31.931000000000001</v>
      </c>
      <c r="W106" s="38">
        <v>0</v>
      </c>
      <c r="X106" s="39">
        <v>0</v>
      </c>
      <c r="Y106" s="39">
        <v>0</v>
      </c>
      <c r="Z106" s="41">
        <v>0</v>
      </c>
      <c r="AA106" s="39">
        <f t="shared" si="12"/>
        <v>0</v>
      </c>
      <c r="AB106" s="41">
        <f t="shared" si="13"/>
        <v>0</v>
      </c>
      <c r="AC106" s="38">
        <v>0</v>
      </c>
      <c r="AD106" s="39">
        <v>0</v>
      </c>
      <c r="AE106" s="39">
        <v>0</v>
      </c>
      <c r="AF106" s="41">
        <v>0</v>
      </c>
      <c r="AG106" s="39">
        <f t="shared" si="14"/>
        <v>0</v>
      </c>
      <c r="AH106" s="41">
        <f t="shared" si="15"/>
        <v>0</v>
      </c>
      <c r="AI106" s="38">
        <v>0</v>
      </c>
      <c r="AJ106" s="41">
        <v>0</v>
      </c>
      <c r="AK106" s="245">
        <f t="shared" si="16"/>
        <v>0</v>
      </c>
      <c r="AL106" s="246">
        <f t="shared" si="17"/>
        <v>31.931000000000001</v>
      </c>
      <c r="AM106" s="38">
        <v>0</v>
      </c>
      <c r="AN106" s="41">
        <v>0</v>
      </c>
      <c r="AO106" s="245">
        <f t="shared" si="18"/>
        <v>0</v>
      </c>
      <c r="AP106" s="246">
        <f t="shared" si="19"/>
        <v>31.931000000000001</v>
      </c>
      <c r="AQ106" s="3"/>
      <c r="AR106" s="3"/>
    </row>
    <row r="107" spans="2:44" ht="15" customHeight="1" outlineLevel="1" x14ac:dyDescent="0.25">
      <c r="B107" s="45" t="s">
        <v>120</v>
      </c>
      <c r="C107" s="38">
        <v>0</v>
      </c>
      <c r="D107" s="39">
        <v>4616322.4100409998</v>
      </c>
      <c r="E107" s="39">
        <v>0</v>
      </c>
      <c r="F107" s="39">
        <v>30.718</v>
      </c>
      <c r="G107" s="39">
        <v>0</v>
      </c>
      <c r="H107" s="39">
        <v>29050.757000000001</v>
      </c>
      <c r="I107" s="40">
        <v>0</v>
      </c>
      <c r="J107" s="40">
        <v>0</v>
      </c>
      <c r="K107" s="40">
        <v>0</v>
      </c>
      <c r="L107" s="40">
        <v>22072.521000000001</v>
      </c>
      <c r="M107" s="39">
        <v>0</v>
      </c>
      <c r="N107" s="39">
        <v>22308.472999999998</v>
      </c>
      <c r="O107" s="39">
        <v>0</v>
      </c>
      <c r="P107" s="39">
        <v>847.32739516000004</v>
      </c>
      <c r="Q107" s="39">
        <v>0</v>
      </c>
      <c r="R107" s="39">
        <v>149111.723850543</v>
      </c>
      <c r="S107" s="39">
        <v>0</v>
      </c>
      <c r="T107" s="41">
        <v>-354422.44069000002</v>
      </c>
      <c r="U107" s="39">
        <f t="shared" si="10"/>
        <v>0</v>
      </c>
      <c r="V107" s="41">
        <f t="shared" si="11"/>
        <v>4485321.4895967031</v>
      </c>
      <c r="W107" s="38">
        <v>0</v>
      </c>
      <c r="X107" s="39">
        <v>-81527.097909000004</v>
      </c>
      <c r="Y107" s="39">
        <v>0</v>
      </c>
      <c r="Z107" s="41">
        <v>38163.453226000005</v>
      </c>
      <c r="AA107" s="39">
        <f t="shared" si="12"/>
        <v>0</v>
      </c>
      <c r="AB107" s="41">
        <f t="shared" si="13"/>
        <v>-43363.644682999999</v>
      </c>
      <c r="AC107" s="38">
        <v>0</v>
      </c>
      <c r="AD107" s="39">
        <v>0</v>
      </c>
      <c r="AE107" s="39">
        <v>0</v>
      </c>
      <c r="AF107" s="41">
        <v>0</v>
      </c>
      <c r="AG107" s="39">
        <f t="shared" si="14"/>
        <v>0</v>
      </c>
      <c r="AH107" s="41">
        <f t="shared" si="15"/>
        <v>0</v>
      </c>
      <c r="AI107" s="38">
        <v>0</v>
      </c>
      <c r="AJ107" s="41">
        <v>669048.95032590907</v>
      </c>
      <c r="AK107" s="245">
        <f t="shared" si="16"/>
        <v>0</v>
      </c>
      <c r="AL107" s="246">
        <f t="shared" si="17"/>
        <v>5111006.7952396125</v>
      </c>
      <c r="AM107" s="38">
        <v>0</v>
      </c>
      <c r="AN107" s="41">
        <v>-250547.75786065025</v>
      </c>
      <c r="AO107" s="245">
        <f t="shared" si="18"/>
        <v>0</v>
      </c>
      <c r="AP107" s="246">
        <f t="shared" si="19"/>
        <v>4860459.0373789622</v>
      </c>
      <c r="AQ107" s="3"/>
      <c r="AR107" s="3"/>
    </row>
    <row r="108" spans="2:44" ht="15" customHeight="1" outlineLevel="1" x14ac:dyDescent="0.25">
      <c r="B108" s="45" t="s">
        <v>121</v>
      </c>
      <c r="C108" s="38">
        <v>132.36799999999999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40">
        <v>0</v>
      </c>
      <c r="J108" s="40">
        <v>0</v>
      </c>
      <c r="K108" s="40">
        <v>0</v>
      </c>
      <c r="L108" s="40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41">
        <v>0</v>
      </c>
      <c r="U108" s="39">
        <f t="shared" si="10"/>
        <v>132.36799999999999</v>
      </c>
      <c r="V108" s="41">
        <f t="shared" si="11"/>
        <v>0</v>
      </c>
      <c r="W108" s="38">
        <v>0</v>
      </c>
      <c r="X108" s="39">
        <v>0</v>
      </c>
      <c r="Y108" s="39">
        <v>7.1622349999999999</v>
      </c>
      <c r="Z108" s="41">
        <v>0</v>
      </c>
      <c r="AA108" s="39">
        <f t="shared" si="12"/>
        <v>7.1622349999999999</v>
      </c>
      <c r="AB108" s="41">
        <f t="shared" si="13"/>
        <v>0</v>
      </c>
      <c r="AC108" s="38">
        <v>0</v>
      </c>
      <c r="AD108" s="39">
        <v>0</v>
      </c>
      <c r="AE108" s="39">
        <v>669048.95032590907</v>
      </c>
      <c r="AF108" s="41">
        <v>0</v>
      </c>
      <c r="AG108" s="39">
        <f t="shared" si="14"/>
        <v>669048.95032590907</v>
      </c>
      <c r="AH108" s="41">
        <f t="shared" si="15"/>
        <v>0</v>
      </c>
      <c r="AI108" s="38">
        <v>0</v>
      </c>
      <c r="AJ108" s="41">
        <v>0</v>
      </c>
      <c r="AK108" s="245">
        <f t="shared" si="16"/>
        <v>669188.48056090903</v>
      </c>
      <c r="AL108" s="246">
        <f t="shared" si="17"/>
        <v>0</v>
      </c>
      <c r="AM108" s="38">
        <v>0</v>
      </c>
      <c r="AN108" s="41">
        <v>0</v>
      </c>
      <c r="AO108" s="245">
        <f t="shared" si="18"/>
        <v>669188.48056090903</v>
      </c>
      <c r="AP108" s="246">
        <f t="shared" si="19"/>
        <v>0</v>
      </c>
      <c r="AQ108" s="3"/>
      <c r="AR108" s="3"/>
    </row>
    <row r="109" spans="2:44" ht="15" customHeight="1" outlineLevel="1" x14ac:dyDescent="0.25">
      <c r="B109" s="45" t="s">
        <v>122</v>
      </c>
      <c r="C109" s="38">
        <v>0</v>
      </c>
      <c r="D109" s="39">
        <v>-4927.7349999999997</v>
      </c>
      <c r="E109" s="39">
        <v>0</v>
      </c>
      <c r="F109" s="39">
        <v>0</v>
      </c>
      <c r="G109" s="39">
        <v>0</v>
      </c>
      <c r="H109" s="39">
        <v>0</v>
      </c>
      <c r="I109" s="40">
        <v>0</v>
      </c>
      <c r="J109" s="40">
        <v>0</v>
      </c>
      <c r="K109" s="40">
        <v>0</v>
      </c>
      <c r="L109" s="40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41">
        <v>0</v>
      </c>
      <c r="U109" s="39">
        <f t="shared" si="10"/>
        <v>0</v>
      </c>
      <c r="V109" s="41">
        <f t="shared" si="11"/>
        <v>-4927.7349999999997</v>
      </c>
      <c r="W109" s="38">
        <v>0</v>
      </c>
      <c r="X109" s="39">
        <v>0</v>
      </c>
      <c r="Y109" s="39">
        <v>41004.400000000001</v>
      </c>
      <c r="Z109" s="41">
        <v>0</v>
      </c>
      <c r="AA109" s="39">
        <f t="shared" si="12"/>
        <v>41004.400000000001</v>
      </c>
      <c r="AB109" s="41">
        <f t="shared" si="13"/>
        <v>0</v>
      </c>
      <c r="AC109" s="38">
        <v>0</v>
      </c>
      <c r="AD109" s="39">
        <v>0</v>
      </c>
      <c r="AE109" s="39">
        <v>-250547.75786064999</v>
      </c>
      <c r="AF109" s="41">
        <v>0</v>
      </c>
      <c r="AG109" s="39">
        <f t="shared" si="14"/>
        <v>-250547.75786064999</v>
      </c>
      <c r="AH109" s="41">
        <f t="shared" si="15"/>
        <v>0</v>
      </c>
      <c r="AI109" s="38">
        <v>0</v>
      </c>
      <c r="AJ109" s="41">
        <v>0</v>
      </c>
      <c r="AK109" s="245">
        <f t="shared" si="16"/>
        <v>-209543.35786064999</v>
      </c>
      <c r="AL109" s="246">
        <f t="shared" si="17"/>
        <v>-4927.7349999999997</v>
      </c>
      <c r="AM109" s="38">
        <v>0</v>
      </c>
      <c r="AN109" s="41">
        <v>0</v>
      </c>
      <c r="AO109" s="245">
        <f t="shared" si="18"/>
        <v>-209543.35786064999</v>
      </c>
      <c r="AP109" s="246">
        <f t="shared" si="19"/>
        <v>-4927.7349999999997</v>
      </c>
      <c r="AQ109" s="3"/>
      <c r="AR109" s="3"/>
    </row>
    <row r="110" spans="2:44" ht="15" customHeight="1" outlineLevel="1" x14ac:dyDescent="0.25">
      <c r="B110" s="47" t="s">
        <v>123</v>
      </c>
      <c r="C110" s="38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40">
        <v>0</v>
      </c>
      <c r="J110" s="40">
        <v>0</v>
      </c>
      <c r="K110" s="40">
        <v>0</v>
      </c>
      <c r="L110" s="40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  <c r="T110" s="41">
        <v>0</v>
      </c>
      <c r="U110" s="39">
        <f t="shared" si="10"/>
        <v>0</v>
      </c>
      <c r="V110" s="41">
        <f t="shared" si="11"/>
        <v>0</v>
      </c>
      <c r="W110" s="38">
        <v>0</v>
      </c>
      <c r="X110" s="39">
        <v>-12149.043636</v>
      </c>
      <c r="Y110" s="39">
        <v>0</v>
      </c>
      <c r="Z110" s="41">
        <v>0</v>
      </c>
      <c r="AA110" s="39">
        <f t="shared" si="12"/>
        <v>0</v>
      </c>
      <c r="AB110" s="41">
        <f t="shared" si="13"/>
        <v>-12149.043636</v>
      </c>
      <c r="AC110" s="38">
        <v>0</v>
      </c>
      <c r="AD110" s="39">
        <v>0</v>
      </c>
      <c r="AE110" s="39">
        <v>22072.521000000001</v>
      </c>
      <c r="AF110" s="41">
        <v>0</v>
      </c>
      <c r="AG110" s="39">
        <f t="shared" si="14"/>
        <v>22072.521000000001</v>
      </c>
      <c r="AH110" s="41">
        <f t="shared" si="15"/>
        <v>0</v>
      </c>
      <c r="AI110" s="38">
        <v>0</v>
      </c>
      <c r="AJ110" s="41">
        <v>0</v>
      </c>
      <c r="AK110" s="245">
        <f t="shared" si="16"/>
        <v>22072.521000000001</v>
      </c>
      <c r="AL110" s="246">
        <f t="shared" si="17"/>
        <v>-12149.043636</v>
      </c>
      <c r="AM110" s="38">
        <v>0</v>
      </c>
      <c r="AN110" s="41">
        <v>0</v>
      </c>
      <c r="AO110" s="245">
        <f t="shared" si="18"/>
        <v>22072.521000000001</v>
      </c>
      <c r="AP110" s="246">
        <f t="shared" si="19"/>
        <v>-12149.043636</v>
      </c>
      <c r="AQ110" s="3"/>
      <c r="AR110" s="3"/>
    </row>
    <row r="111" spans="2:44" ht="15" customHeight="1" outlineLevel="1" x14ac:dyDescent="0.25">
      <c r="B111" s="47" t="s">
        <v>124</v>
      </c>
      <c r="C111" s="38">
        <v>0</v>
      </c>
      <c r="D111" s="39">
        <v>0</v>
      </c>
      <c r="E111" s="39">
        <v>0</v>
      </c>
      <c r="F111" s="39">
        <v>0</v>
      </c>
      <c r="G111" s="39">
        <v>2270.3020000000001</v>
      </c>
      <c r="H111" s="39">
        <v>0</v>
      </c>
      <c r="I111" s="40">
        <v>0</v>
      </c>
      <c r="J111" s="40">
        <v>0</v>
      </c>
      <c r="K111" s="40">
        <v>0</v>
      </c>
      <c r="L111" s="40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41">
        <v>0</v>
      </c>
      <c r="U111" s="39">
        <f t="shared" si="10"/>
        <v>2270.3020000000001</v>
      </c>
      <c r="V111" s="41">
        <f t="shared" si="11"/>
        <v>0</v>
      </c>
      <c r="W111" s="38">
        <v>-1474.694</v>
      </c>
      <c r="X111" s="39">
        <v>0</v>
      </c>
      <c r="Y111" s="39">
        <v>-2849.933</v>
      </c>
      <c r="Z111" s="41">
        <v>0</v>
      </c>
      <c r="AA111" s="39">
        <f t="shared" si="12"/>
        <v>-4324.6270000000004</v>
      </c>
      <c r="AB111" s="41">
        <f t="shared" si="13"/>
        <v>0</v>
      </c>
      <c r="AC111" s="38">
        <v>0</v>
      </c>
      <c r="AD111" s="39">
        <v>0</v>
      </c>
      <c r="AE111" s="39">
        <v>22308.472999999998</v>
      </c>
      <c r="AF111" s="41">
        <v>0</v>
      </c>
      <c r="AG111" s="39">
        <f t="shared" si="14"/>
        <v>22308.472999999998</v>
      </c>
      <c r="AH111" s="41">
        <f t="shared" si="15"/>
        <v>0</v>
      </c>
      <c r="AI111" s="38">
        <v>0</v>
      </c>
      <c r="AJ111" s="41">
        <v>0</v>
      </c>
      <c r="AK111" s="245">
        <f t="shared" si="16"/>
        <v>20254.147999999997</v>
      </c>
      <c r="AL111" s="246">
        <f t="shared" si="17"/>
        <v>0</v>
      </c>
      <c r="AM111" s="38">
        <v>0</v>
      </c>
      <c r="AN111" s="41">
        <v>0</v>
      </c>
      <c r="AO111" s="245">
        <f t="shared" si="18"/>
        <v>20254.147999999997</v>
      </c>
      <c r="AP111" s="246">
        <f t="shared" si="19"/>
        <v>0</v>
      </c>
      <c r="AQ111" s="3"/>
      <c r="AR111" s="3"/>
    </row>
    <row r="112" spans="2:44" ht="15" customHeight="1" outlineLevel="1" x14ac:dyDescent="0.25">
      <c r="B112" s="47" t="s">
        <v>125</v>
      </c>
      <c r="C112" s="38">
        <v>954.37658866000004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40">
        <v>0</v>
      </c>
      <c r="J112" s="40">
        <v>0</v>
      </c>
      <c r="K112" s="40">
        <v>0</v>
      </c>
      <c r="L112" s="40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41">
        <v>0</v>
      </c>
      <c r="U112" s="39">
        <f t="shared" si="10"/>
        <v>954.37658866000004</v>
      </c>
      <c r="V112" s="41">
        <f t="shared" si="11"/>
        <v>0</v>
      </c>
      <c r="W112" s="38">
        <v>0</v>
      </c>
      <c r="X112" s="39">
        <v>0</v>
      </c>
      <c r="Y112" s="39">
        <v>0</v>
      </c>
      <c r="Z112" s="41">
        <v>0</v>
      </c>
      <c r="AA112" s="39">
        <f t="shared" si="12"/>
        <v>0</v>
      </c>
      <c r="AB112" s="41">
        <f t="shared" si="13"/>
        <v>0</v>
      </c>
      <c r="AC112" s="38">
        <v>0</v>
      </c>
      <c r="AD112" s="39">
        <v>0</v>
      </c>
      <c r="AE112" s="39">
        <v>0</v>
      </c>
      <c r="AF112" s="41">
        <v>0</v>
      </c>
      <c r="AG112" s="39">
        <f t="shared" si="14"/>
        <v>0</v>
      </c>
      <c r="AH112" s="41">
        <f t="shared" si="15"/>
        <v>0</v>
      </c>
      <c r="AI112" s="38">
        <v>0</v>
      </c>
      <c r="AJ112" s="41">
        <v>0</v>
      </c>
      <c r="AK112" s="245">
        <f t="shared" si="16"/>
        <v>954.37658866000004</v>
      </c>
      <c r="AL112" s="246">
        <f t="shared" si="17"/>
        <v>0</v>
      </c>
      <c r="AM112" s="38">
        <v>0</v>
      </c>
      <c r="AN112" s="41">
        <v>0</v>
      </c>
      <c r="AO112" s="245">
        <f t="shared" si="18"/>
        <v>954.37658866000004</v>
      </c>
      <c r="AP112" s="246">
        <f t="shared" si="19"/>
        <v>0</v>
      </c>
      <c r="AQ112" s="3"/>
      <c r="AR112" s="3"/>
    </row>
    <row r="113" spans="2:44" ht="15" customHeight="1" outlineLevel="1" x14ac:dyDescent="0.25">
      <c r="B113" s="47" t="s">
        <v>126</v>
      </c>
      <c r="C113" s="38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40">
        <v>0</v>
      </c>
      <c r="J113" s="40">
        <v>0</v>
      </c>
      <c r="K113" s="40">
        <v>0</v>
      </c>
      <c r="L113" s="40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41">
        <v>0</v>
      </c>
      <c r="U113" s="39">
        <f t="shared" si="10"/>
        <v>0</v>
      </c>
      <c r="V113" s="41">
        <f t="shared" si="11"/>
        <v>0</v>
      </c>
      <c r="W113" s="38">
        <v>0</v>
      </c>
      <c r="X113" s="39">
        <v>0</v>
      </c>
      <c r="Y113" s="39">
        <v>0</v>
      </c>
      <c r="Z113" s="41">
        <v>0</v>
      </c>
      <c r="AA113" s="39">
        <f t="shared" si="12"/>
        <v>0</v>
      </c>
      <c r="AB113" s="41">
        <f t="shared" si="13"/>
        <v>0</v>
      </c>
      <c r="AC113" s="38">
        <v>0</v>
      </c>
      <c r="AD113" s="39">
        <v>0</v>
      </c>
      <c r="AE113" s="39">
        <v>0</v>
      </c>
      <c r="AF113" s="41">
        <v>0</v>
      </c>
      <c r="AG113" s="39">
        <f t="shared" si="14"/>
        <v>0</v>
      </c>
      <c r="AH113" s="41">
        <f t="shared" si="15"/>
        <v>0</v>
      </c>
      <c r="AI113" s="38">
        <v>0</v>
      </c>
      <c r="AJ113" s="41">
        <v>0</v>
      </c>
      <c r="AK113" s="245">
        <f t="shared" si="16"/>
        <v>0</v>
      </c>
      <c r="AL113" s="246">
        <f t="shared" si="17"/>
        <v>0</v>
      </c>
      <c r="AM113" s="38">
        <v>0</v>
      </c>
      <c r="AN113" s="41">
        <v>0</v>
      </c>
      <c r="AO113" s="245">
        <f t="shared" si="18"/>
        <v>0</v>
      </c>
      <c r="AP113" s="246">
        <f t="shared" si="19"/>
        <v>0</v>
      </c>
      <c r="AQ113" s="3"/>
      <c r="AR113" s="3"/>
    </row>
    <row r="114" spans="2:44" s="3" customFormat="1" ht="15" customHeight="1" x14ac:dyDescent="0.25">
      <c r="B114" s="89" t="s">
        <v>145</v>
      </c>
      <c r="C114" s="90">
        <v>4430051.567822</v>
      </c>
      <c r="D114" s="91">
        <v>1158759.9995850001</v>
      </c>
      <c r="E114" s="91">
        <v>6621.991</v>
      </c>
      <c r="F114" s="91">
        <v>919.06099999999992</v>
      </c>
      <c r="G114" s="91">
        <v>46447.682000000001</v>
      </c>
      <c r="H114" s="91">
        <v>36646.196000000004</v>
      </c>
      <c r="I114" s="91">
        <v>0</v>
      </c>
      <c r="J114" s="91">
        <v>0</v>
      </c>
      <c r="K114" s="91">
        <v>0.26500000000000001</v>
      </c>
      <c r="L114" s="91">
        <v>0</v>
      </c>
      <c r="M114" s="91">
        <v>-54.715000000000003</v>
      </c>
      <c r="N114" s="91">
        <v>-351.95400000000001</v>
      </c>
      <c r="O114" s="91">
        <v>0</v>
      </c>
      <c r="P114" s="91">
        <v>0</v>
      </c>
      <c r="Q114" s="91">
        <v>-507.33199999999999</v>
      </c>
      <c r="R114" s="91">
        <v>14477.463898399999</v>
      </c>
      <c r="S114" s="91">
        <v>-387200</v>
      </c>
      <c r="T114" s="92">
        <v>4097925.2746990002</v>
      </c>
      <c r="U114" s="91">
        <f t="shared" si="10"/>
        <v>4095359.4588219998</v>
      </c>
      <c r="V114" s="92">
        <f t="shared" si="11"/>
        <v>5308376.0411824007</v>
      </c>
      <c r="W114" s="90">
        <v>-15818.283794227238</v>
      </c>
      <c r="X114" s="91">
        <v>24343.815686748399</v>
      </c>
      <c r="Y114" s="91">
        <v>1175374.7328414139</v>
      </c>
      <c r="Z114" s="92">
        <v>5255.4048849999999</v>
      </c>
      <c r="AA114" s="91">
        <f t="shared" si="12"/>
        <v>1159556.4490471866</v>
      </c>
      <c r="AB114" s="92">
        <f t="shared" si="13"/>
        <v>29599.220571748399</v>
      </c>
      <c r="AC114" s="90">
        <v>73400.682699000012</v>
      </c>
      <c r="AD114" s="91">
        <v>-837.35316799999998</v>
      </c>
      <c r="AE114" s="91">
        <v>404784.70337647054</v>
      </c>
      <c r="AF114" s="92">
        <v>290450.35100000002</v>
      </c>
      <c r="AG114" s="91">
        <f t="shared" si="14"/>
        <v>478185.38607547054</v>
      </c>
      <c r="AH114" s="92">
        <f t="shared" si="15"/>
        <v>289612.99783200002</v>
      </c>
      <c r="AI114" s="90">
        <v>75419.799530675838</v>
      </c>
      <c r="AJ114" s="92">
        <v>407.5284854052</v>
      </c>
      <c r="AK114" s="85">
        <f t="shared" si="16"/>
        <v>5808521.0934753325</v>
      </c>
      <c r="AL114" s="87">
        <f t="shared" si="17"/>
        <v>5627995.7880715542</v>
      </c>
      <c r="AM114" s="90">
        <v>42414.627835154948</v>
      </c>
      <c r="AN114" s="92">
        <v>-730474.1460498909</v>
      </c>
      <c r="AO114" s="85">
        <f t="shared" si="18"/>
        <v>5850935.721310487</v>
      </c>
      <c r="AP114" s="87">
        <f t="shared" si="19"/>
        <v>4897521.6420216635</v>
      </c>
    </row>
    <row r="115" spans="2:44" s="3" customFormat="1" ht="15" customHeight="1" outlineLevel="1" x14ac:dyDescent="0.25">
      <c r="B115" s="43" t="s">
        <v>131</v>
      </c>
      <c r="C115" s="36">
        <v>3906472.8969799997</v>
      </c>
      <c r="D115" s="35">
        <v>370485.38533900003</v>
      </c>
      <c r="E115" s="35">
        <v>6104.0349999999999</v>
      </c>
      <c r="F115" s="35">
        <v>-44.470000000000006</v>
      </c>
      <c r="G115" s="35">
        <v>50197.737000000001</v>
      </c>
      <c r="H115" s="35">
        <v>21925.048999999999</v>
      </c>
      <c r="I115" s="35">
        <v>0</v>
      </c>
      <c r="J115" s="35">
        <v>0</v>
      </c>
      <c r="K115" s="35">
        <v>0</v>
      </c>
      <c r="L115" s="35">
        <v>0</v>
      </c>
      <c r="M115" s="33">
        <v>-54.715000000000003</v>
      </c>
      <c r="N115" s="33">
        <v>-351.95400000000001</v>
      </c>
      <c r="O115" s="33">
        <v>0</v>
      </c>
      <c r="P115" s="33">
        <v>0</v>
      </c>
      <c r="Q115" s="35">
        <v>-105.44499999999999</v>
      </c>
      <c r="R115" s="35">
        <v>687.88789839999981</v>
      </c>
      <c r="S115" s="35">
        <v>0</v>
      </c>
      <c r="T115" s="37">
        <v>3873915.540699</v>
      </c>
      <c r="U115" s="35">
        <f t="shared" si="10"/>
        <v>3962614.5089800004</v>
      </c>
      <c r="V115" s="37">
        <f t="shared" si="11"/>
        <v>4266617.4389364002</v>
      </c>
      <c r="W115" s="36">
        <v>-27313.086112781581</v>
      </c>
      <c r="X115" s="35">
        <v>-185.06479051540006</v>
      </c>
      <c r="Y115" s="35">
        <v>470502.65450341383</v>
      </c>
      <c r="Z115" s="37">
        <v>1347.2937530000004</v>
      </c>
      <c r="AA115" s="35">
        <f t="shared" si="12"/>
        <v>443189.56839063222</v>
      </c>
      <c r="AB115" s="37">
        <f t="shared" si="13"/>
        <v>1162.2289624846003</v>
      </c>
      <c r="AC115" s="36">
        <v>47970.168699000009</v>
      </c>
      <c r="AD115" s="35">
        <v>0</v>
      </c>
      <c r="AE115" s="35">
        <v>-101196.64917126944</v>
      </c>
      <c r="AF115" s="37">
        <v>36380.36</v>
      </c>
      <c r="AG115" s="35">
        <f t="shared" si="14"/>
        <v>-53226.480472269432</v>
      </c>
      <c r="AH115" s="37">
        <f t="shared" si="15"/>
        <v>36380.36</v>
      </c>
      <c r="AI115" s="36">
        <v>45473.509306412001</v>
      </c>
      <c r="AJ115" s="37">
        <v>305.97390239999999</v>
      </c>
      <c r="AK115" s="243">
        <f t="shared" si="16"/>
        <v>4398051.1062047752</v>
      </c>
      <c r="AL115" s="244">
        <f t="shared" si="17"/>
        <v>4304466.001801285</v>
      </c>
      <c r="AM115" s="36">
        <v>0</v>
      </c>
      <c r="AN115" s="37">
        <v>0</v>
      </c>
      <c r="AO115" s="243">
        <f t="shared" si="18"/>
        <v>4398051.1062047752</v>
      </c>
      <c r="AP115" s="244">
        <f t="shared" si="19"/>
        <v>4304466.001801285</v>
      </c>
    </row>
    <row r="116" spans="2:44" ht="15" customHeight="1" outlineLevel="1" x14ac:dyDescent="0.25">
      <c r="B116" s="45" t="s">
        <v>113</v>
      </c>
      <c r="C116" s="38">
        <v>102826.14300100002</v>
      </c>
      <c r="D116" s="39">
        <v>53843.383697999932</v>
      </c>
      <c r="E116" s="39">
        <v>6087.6369999999997</v>
      </c>
      <c r="F116" s="39">
        <v>-61.173000000000002</v>
      </c>
      <c r="G116" s="39">
        <v>9355.7649999999994</v>
      </c>
      <c r="H116" s="39">
        <v>16757.009000000002</v>
      </c>
      <c r="I116" s="40">
        <v>0</v>
      </c>
      <c r="J116" s="40">
        <v>0</v>
      </c>
      <c r="K116" s="40">
        <v>0</v>
      </c>
      <c r="L116" s="40">
        <v>0</v>
      </c>
      <c r="M116" s="39">
        <v>0</v>
      </c>
      <c r="N116" s="39">
        <v>-348.024</v>
      </c>
      <c r="O116" s="39">
        <v>0</v>
      </c>
      <c r="P116" s="39">
        <v>0</v>
      </c>
      <c r="Q116" s="39">
        <v>-105.44499999999999</v>
      </c>
      <c r="R116" s="39">
        <v>570.84100000000001</v>
      </c>
      <c r="S116" s="39">
        <v>0</v>
      </c>
      <c r="T116" s="41">
        <v>3856549.8819999998</v>
      </c>
      <c r="U116" s="39">
        <f t="shared" si="10"/>
        <v>118164.10000100001</v>
      </c>
      <c r="V116" s="51">
        <f t="shared" si="11"/>
        <v>3927311.9186979998</v>
      </c>
      <c r="W116" s="38">
        <v>-44420.173625999982</v>
      </c>
      <c r="X116" s="39">
        <v>0</v>
      </c>
      <c r="Y116" s="39">
        <v>424137.81700000004</v>
      </c>
      <c r="Z116" s="41">
        <v>0</v>
      </c>
      <c r="AA116" s="39">
        <f t="shared" si="12"/>
        <v>379717.64337400004</v>
      </c>
      <c r="AB116" s="51">
        <f t="shared" si="13"/>
        <v>0</v>
      </c>
      <c r="AC116" s="38">
        <v>65099.943000000007</v>
      </c>
      <c r="AD116" s="39">
        <v>0</v>
      </c>
      <c r="AE116" s="39">
        <v>188666.33300000001</v>
      </c>
      <c r="AF116" s="41">
        <v>0</v>
      </c>
      <c r="AG116" s="39">
        <f t="shared" si="14"/>
        <v>253766.27600000001</v>
      </c>
      <c r="AH116" s="51">
        <f t="shared" si="15"/>
        <v>0</v>
      </c>
      <c r="AI116" s="38">
        <v>48571.664957000001</v>
      </c>
      <c r="AJ116" s="41">
        <v>0</v>
      </c>
      <c r="AK116" s="245">
        <f t="shared" si="16"/>
        <v>800219.68433200009</v>
      </c>
      <c r="AL116" s="246">
        <f t="shared" si="17"/>
        <v>3927311.9186979998</v>
      </c>
      <c r="AM116" s="38">
        <v>0</v>
      </c>
      <c r="AN116" s="41">
        <v>0</v>
      </c>
      <c r="AO116" s="245">
        <f t="shared" si="18"/>
        <v>800219.68433200009</v>
      </c>
      <c r="AP116" s="246">
        <f t="shared" si="19"/>
        <v>3927311.9186979998</v>
      </c>
      <c r="AQ116" s="3"/>
      <c r="AR116" s="3"/>
    </row>
    <row r="117" spans="2:44" ht="15" customHeight="1" outlineLevel="1" x14ac:dyDescent="0.25">
      <c r="B117" s="45" t="s">
        <v>114</v>
      </c>
      <c r="C117" s="38">
        <v>-61.173000000000002</v>
      </c>
      <c r="D117" s="39">
        <v>6087.6369999999997</v>
      </c>
      <c r="E117" s="39">
        <v>0</v>
      </c>
      <c r="F117" s="39">
        <v>0</v>
      </c>
      <c r="G117" s="39">
        <v>0</v>
      </c>
      <c r="H117" s="39">
        <v>0</v>
      </c>
      <c r="I117" s="40">
        <v>0</v>
      </c>
      <c r="J117" s="40">
        <v>0</v>
      </c>
      <c r="K117" s="40">
        <v>0</v>
      </c>
      <c r="L117" s="40">
        <v>0</v>
      </c>
      <c r="M117" s="39">
        <v>0</v>
      </c>
      <c r="N117" s="39">
        <v>-3.93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41">
        <v>0</v>
      </c>
      <c r="U117" s="39">
        <f t="shared" si="10"/>
        <v>-61.173000000000002</v>
      </c>
      <c r="V117" s="41">
        <f t="shared" si="11"/>
        <v>6083.7069999999994</v>
      </c>
      <c r="W117" s="38">
        <v>19.895</v>
      </c>
      <c r="X117" s="39">
        <v>0</v>
      </c>
      <c r="Y117" s="39">
        <v>0</v>
      </c>
      <c r="Z117" s="41">
        <v>0</v>
      </c>
      <c r="AA117" s="39">
        <f t="shared" si="12"/>
        <v>19.895</v>
      </c>
      <c r="AB117" s="41">
        <f t="shared" si="13"/>
        <v>0</v>
      </c>
      <c r="AC117" s="38">
        <v>0</v>
      </c>
      <c r="AD117" s="39">
        <v>0</v>
      </c>
      <c r="AE117" s="39">
        <v>0</v>
      </c>
      <c r="AF117" s="41">
        <v>0</v>
      </c>
      <c r="AG117" s="39">
        <f t="shared" si="14"/>
        <v>0</v>
      </c>
      <c r="AH117" s="41">
        <f t="shared" si="15"/>
        <v>0</v>
      </c>
      <c r="AI117" s="38">
        <v>-3.1919999999999988</v>
      </c>
      <c r="AJ117" s="41">
        <v>0</v>
      </c>
      <c r="AK117" s="245">
        <f t="shared" si="16"/>
        <v>-44.470000000000006</v>
      </c>
      <c r="AL117" s="246">
        <f t="shared" si="17"/>
        <v>6083.7069999999994</v>
      </c>
      <c r="AM117" s="38">
        <v>0</v>
      </c>
      <c r="AN117" s="41">
        <v>0</v>
      </c>
      <c r="AO117" s="245">
        <f t="shared" si="18"/>
        <v>-44.470000000000006</v>
      </c>
      <c r="AP117" s="246">
        <f t="shared" si="19"/>
        <v>6083.7069999999994</v>
      </c>
      <c r="AQ117" s="3"/>
      <c r="AR117" s="3"/>
    </row>
    <row r="118" spans="2:44" ht="15" customHeight="1" outlineLevel="1" x14ac:dyDescent="0.25">
      <c r="B118" s="45" t="s">
        <v>147</v>
      </c>
      <c r="C118" s="38">
        <v>16762.611000000001</v>
      </c>
      <c r="D118" s="39">
        <v>9355.7649999999994</v>
      </c>
      <c r="E118" s="39">
        <v>-5.6020000000000003</v>
      </c>
      <c r="F118" s="39">
        <v>0</v>
      </c>
      <c r="G118" s="39">
        <v>6379.7</v>
      </c>
      <c r="H118" s="39">
        <v>-603.92499999999995</v>
      </c>
      <c r="I118" s="40">
        <v>0</v>
      </c>
      <c r="J118" s="40">
        <v>0</v>
      </c>
      <c r="K118" s="40">
        <v>0</v>
      </c>
      <c r="L118" s="40">
        <v>0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41">
        <v>34495.432999999997</v>
      </c>
      <c r="U118" s="39">
        <f t="shared" si="10"/>
        <v>23136.709000000003</v>
      </c>
      <c r="V118" s="41">
        <f t="shared" si="11"/>
        <v>43247.273000000001</v>
      </c>
      <c r="W118" s="38">
        <v>7586.1949999999997</v>
      </c>
      <c r="X118" s="39">
        <v>0</v>
      </c>
      <c r="Y118" s="39">
        <v>0</v>
      </c>
      <c r="Z118" s="41">
        <v>0</v>
      </c>
      <c r="AA118" s="39">
        <f t="shared" si="12"/>
        <v>7586.1949999999997</v>
      </c>
      <c r="AB118" s="41">
        <f t="shared" si="13"/>
        <v>0</v>
      </c>
      <c r="AC118" s="38">
        <v>0</v>
      </c>
      <c r="AD118" s="39">
        <v>0</v>
      </c>
      <c r="AE118" s="39">
        <v>-448.62799999999999</v>
      </c>
      <c r="AF118" s="41">
        <v>150</v>
      </c>
      <c r="AG118" s="39">
        <f t="shared" si="14"/>
        <v>-448.62799999999999</v>
      </c>
      <c r="AH118" s="41">
        <f t="shared" si="15"/>
        <v>150</v>
      </c>
      <c r="AI118" s="38">
        <v>-7.7</v>
      </c>
      <c r="AJ118" s="41">
        <v>0</v>
      </c>
      <c r="AK118" s="245">
        <f t="shared" si="16"/>
        <v>30266.576000000001</v>
      </c>
      <c r="AL118" s="246">
        <f t="shared" si="17"/>
        <v>43397.273000000001</v>
      </c>
      <c r="AM118" s="38">
        <v>0</v>
      </c>
      <c r="AN118" s="41">
        <v>0</v>
      </c>
      <c r="AO118" s="245">
        <f t="shared" si="18"/>
        <v>30266.576000000001</v>
      </c>
      <c r="AP118" s="246">
        <f t="shared" si="19"/>
        <v>43397.273000000001</v>
      </c>
      <c r="AQ118" s="3"/>
      <c r="AR118" s="3"/>
    </row>
    <row r="119" spans="2:44" ht="15" customHeight="1" outlineLevel="1" x14ac:dyDescent="0.25">
      <c r="B119" s="45" t="s">
        <v>115</v>
      </c>
      <c r="C119" s="38">
        <v>0</v>
      </c>
      <c r="D119" s="39">
        <v>-105.44499999999999</v>
      </c>
      <c r="E119" s="39">
        <v>0</v>
      </c>
      <c r="F119" s="39">
        <v>0</v>
      </c>
      <c r="G119" s="39">
        <v>-162.40800000000002</v>
      </c>
      <c r="H119" s="39">
        <v>0</v>
      </c>
      <c r="I119" s="40">
        <v>0</v>
      </c>
      <c r="J119" s="40">
        <v>0</v>
      </c>
      <c r="K119" s="40">
        <v>0</v>
      </c>
      <c r="L119" s="40">
        <v>0</v>
      </c>
      <c r="M119" s="39">
        <v>-54.715000000000003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41">
        <v>0</v>
      </c>
      <c r="U119" s="39">
        <f t="shared" si="10"/>
        <v>-217.12300000000002</v>
      </c>
      <c r="V119" s="41">
        <f t="shared" si="11"/>
        <v>-105.44499999999999</v>
      </c>
      <c r="W119" s="38">
        <v>0</v>
      </c>
      <c r="X119" s="39">
        <v>0</v>
      </c>
      <c r="Y119" s="39">
        <v>0</v>
      </c>
      <c r="Z119" s="41">
        <v>0</v>
      </c>
      <c r="AA119" s="39">
        <f t="shared" si="12"/>
        <v>0</v>
      </c>
      <c r="AB119" s="41">
        <f t="shared" si="13"/>
        <v>0</v>
      </c>
      <c r="AC119" s="38">
        <v>0</v>
      </c>
      <c r="AD119" s="39">
        <v>0</v>
      </c>
      <c r="AE119" s="39">
        <v>0</v>
      </c>
      <c r="AF119" s="41">
        <v>0</v>
      </c>
      <c r="AG119" s="39">
        <f t="shared" si="14"/>
        <v>0</v>
      </c>
      <c r="AH119" s="41">
        <f t="shared" si="15"/>
        <v>0</v>
      </c>
      <c r="AI119" s="38">
        <v>117.04689839999983</v>
      </c>
      <c r="AJ119" s="41">
        <v>0</v>
      </c>
      <c r="AK119" s="245">
        <f t="shared" si="16"/>
        <v>-100.07610160000019</v>
      </c>
      <c r="AL119" s="246">
        <f t="shared" si="17"/>
        <v>-105.44499999999999</v>
      </c>
      <c r="AM119" s="38">
        <v>0</v>
      </c>
      <c r="AN119" s="41">
        <v>0</v>
      </c>
      <c r="AO119" s="245">
        <f t="shared" si="18"/>
        <v>-100.07610160000019</v>
      </c>
      <c r="AP119" s="246">
        <f t="shared" si="19"/>
        <v>-105.44499999999999</v>
      </c>
      <c r="AQ119" s="3"/>
      <c r="AR119" s="3"/>
    </row>
    <row r="120" spans="2:44" ht="15" customHeight="1" outlineLevel="1" x14ac:dyDescent="0.25">
      <c r="B120" s="45" t="s">
        <v>116</v>
      </c>
      <c r="C120" s="38">
        <v>3819613.2678079996</v>
      </c>
      <c r="D120" s="39">
        <v>-351478.02612499997</v>
      </c>
      <c r="E120" s="39">
        <v>0</v>
      </c>
      <c r="F120" s="39">
        <v>0</v>
      </c>
      <c r="G120" s="39">
        <v>34495.432999999997</v>
      </c>
      <c r="H120" s="39">
        <v>0</v>
      </c>
      <c r="I120" s="40">
        <v>0</v>
      </c>
      <c r="J120" s="40">
        <v>0</v>
      </c>
      <c r="K120" s="40">
        <v>0</v>
      </c>
      <c r="L120" s="40">
        <v>0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39">
        <v>0</v>
      </c>
      <c r="T120" s="41">
        <v>0</v>
      </c>
      <c r="U120" s="39">
        <f t="shared" si="10"/>
        <v>3854108.7008079998</v>
      </c>
      <c r="V120" s="41">
        <f t="shared" si="11"/>
        <v>-351478.02612499997</v>
      </c>
      <c r="W120" s="38">
        <v>0</v>
      </c>
      <c r="X120" s="39">
        <v>0</v>
      </c>
      <c r="Y120" s="39">
        <v>0</v>
      </c>
      <c r="Z120" s="41">
        <v>0</v>
      </c>
      <c r="AA120" s="39">
        <f t="shared" si="12"/>
        <v>0</v>
      </c>
      <c r="AB120" s="41">
        <f t="shared" si="13"/>
        <v>0</v>
      </c>
      <c r="AC120" s="38">
        <v>-17129.774300999998</v>
      </c>
      <c r="AD120" s="39">
        <v>0</v>
      </c>
      <c r="AE120" s="39">
        <v>0</v>
      </c>
      <c r="AF120" s="41">
        <v>0</v>
      </c>
      <c r="AG120" s="39">
        <f t="shared" si="14"/>
        <v>-17129.774300999998</v>
      </c>
      <c r="AH120" s="41">
        <f t="shared" si="15"/>
        <v>0</v>
      </c>
      <c r="AI120" s="38">
        <v>0</v>
      </c>
      <c r="AJ120" s="41">
        <v>0</v>
      </c>
      <c r="AK120" s="245">
        <f t="shared" si="16"/>
        <v>3836978.9265069999</v>
      </c>
      <c r="AL120" s="246">
        <f t="shared" si="17"/>
        <v>-351478.02612499997</v>
      </c>
      <c r="AM120" s="38">
        <v>0</v>
      </c>
      <c r="AN120" s="41">
        <v>0</v>
      </c>
      <c r="AO120" s="245">
        <f t="shared" si="18"/>
        <v>3836978.9265069999</v>
      </c>
      <c r="AP120" s="246">
        <f t="shared" si="19"/>
        <v>-351478.02612499997</v>
      </c>
      <c r="AQ120" s="3"/>
      <c r="AR120" s="3"/>
    </row>
    <row r="121" spans="2:44" ht="15" customHeight="1" outlineLevel="1" x14ac:dyDescent="0.25">
      <c r="B121" s="45" t="s">
        <v>117</v>
      </c>
      <c r="C121" s="38">
        <v>0</v>
      </c>
      <c r="D121" s="39">
        <v>-44420.173625999982</v>
      </c>
      <c r="E121" s="39">
        <v>0</v>
      </c>
      <c r="F121" s="39">
        <v>19.895</v>
      </c>
      <c r="G121" s="39">
        <v>0</v>
      </c>
      <c r="H121" s="39">
        <v>7586.1949999999997</v>
      </c>
      <c r="I121" s="40">
        <v>0</v>
      </c>
      <c r="J121" s="40">
        <v>0</v>
      </c>
      <c r="K121" s="40">
        <v>0</v>
      </c>
      <c r="L121" s="40">
        <v>0</v>
      </c>
      <c r="M121" s="39">
        <v>0</v>
      </c>
      <c r="N121" s="39">
        <v>0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41">
        <v>0</v>
      </c>
      <c r="U121" s="39">
        <f t="shared" si="10"/>
        <v>0</v>
      </c>
      <c r="V121" s="41">
        <f t="shared" si="11"/>
        <v>-36814.083625999985</v>
      </c>
      <c r="W121" s="38">
        <v>5665.4456108184004</v>
      </c>
      <c r="X121" s="39">
        <v>-480.84148852740003</v>
      </c>
      <c r="Y121" s="39">
        <v>536.72299999999996</v>
      </c>
      <c r="Z121" s="41">
        <v>3529.578</v>
      </c>
      <c r="AA121" s="39">
        <f t="shared" si="12"/>
        <v>6202.1686108184003</v>
      </c>
      <c r="AB121" s="41">
        <f t="shared" si="13"/>
        <v>3048.7365114725999</v>
      </c>
      <c r="AC121" s="38">
        <v>0</v>
      </c>
      <c r="AD121" s="39">
        <v>0</v>
      </c>
      <c r="AE121" s="39">
        <v>0</v>
      </c>
      <c r="AF121" s="41">
        <v>0</v>
      </c>
      <c r="AG121" s="39">
        <f t="shared" si="14"/>
        <v>0</v>
      </c>
      <c r="AH121" s="41">
        <f t="shared" si="15"/>
        <v>0</v>
      </c>
      <c r="AI121" s="38">
        <v>-240.94630198799999</v>
      </c>
      <c r="AJ121" s="41">
        <v>305.97390239999999</v>
      </c>
      <c r="AK121" s="245">
        <f t="shared" si="16"/>
        <v>5961.2223088303999</v>
      </c>
      <c r="AL121" s="246">
        <f t="shared" si="17"/>
        <v>-33459.373212127386</v>
      </c>
      <c r="AM121" s="38">
        <v>0</v>
      </c>
      <c r="AN121" s="41">
        <v>0</v>
      </c>
      <c r="AO121" s="245">
        <f t="shared" si="18"/>
        <v>5961.2223088303999</v>
      </c>
      <c r="AP121" s="246">
        <f t="shared" si="19"/>
        <v>-33459.373212127386</v>
      </c>
      <c r="AQ121" s="3"/>
      <c r="AR121" s="3"/>
    </row>
    <row r="122" spans="2:44" ht="15" customHeight="1" outlineLevel="1" x14ac:dyDescent="0.25">
      <c r="B122" s="45" t="s">
        <v>118</v>
      </c>
      <c r="C122" s="38">
        <v>0</v>
      </c>
      <c r="D122" s="39">
        <v>424137.81700000004</v>
      </c>
      <c r="E122" s="39">
        <v>0</v>
      </c>
      <c r="F122" s="39">
        <v>0</v>
      </c>
      <c r="G122" s="39">
        <v>0</v>
      </c>
      <c r="H122" s="39">
        <v>-1357.902</v>
      </c>
      <c r="I122" s="40">
        <v>0</v>
      </c>
      <c r="J122" s="40">
        <v>0</v>
      </c>
      <c r="K122" s="40">
        <v>0</v>
      </c>
      <c r="L122" s="40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T122" s="41">
        <v>0</v>
      </c>
      <c r="U122" s="39">
        <f t="shared" si="10"/>
        <v>0</v>
      </c>
      <c r="V122" s="41">
        <f t="shared" si="11"/>
        <v>422779.91500000004</v>
      </c>
      <c r="W122" s="38">
        <v>3529.578</v>
      </c>
      <c r="X122" s="39">
        <v>536.72299999999996</v>
      </c>
      <c r="Y122" s="39">
        <v>390.41199999999998</v>
      </c>
      <c r="Z122" s="41">
        <v>781.08</v>
      </c>
      <c r="AA122" s="39">
        <f t="shared" si="12"/>
        <v>3919.99</v>
      </c>
      <c r="AB122" s="41">
        <f t="shared" si="13"/>
        <v>1317.8029999999999</v>
      </c>
      <c r="AC122" s="38">
        <v>0</v>
      </c>
      <c r="AD122" s="39">
        <v>0</v>
      </c>
      <c r="AE122" s="39">
        <v>0</v>
      </c>
      <c r="AF122" s="41">
        <v>36230.36</v>
      </c>
      <c r="AG122" s="39">
        <f t="shared" si="14"/>
        <v>0</v>
      </c>
      <c r="AH122" s="41">
        <f t="shared" si="15"/>
        <v>36230.36</v>
      </c>
      <c r="AI122" s="38">
        <v>-2963.364247</v>
      </c>
      <c r="AJ122" s="41">
        <v>0</v>
      </c>
      <c r="AK122" s="245">
        <f t="shared" si="16"/>
        <v>956.6257529999998</v>
      </c>
      <c r="AL122" s="246">
        <f t="shared" si="17"/>
        <v>460328.07800000004</v>
      </c>
      <c r="AM122" s="38">
        <v>0</v>
      </c>
      <c r="AN122" s="41">
        <v>0</v>
      </c>
      <c r="AO122" s="245">
        <f t="shared" si="18"/>
        <v>956.6257529999998</v>
      </c>
      <c r="AP122" s="246">
        <f t="shared" si="19"/>
        <v>460328.07800000004</v>
      </c>
      <c r="AQ122" s="3"/>
      <c r="AR122" s="3"/>
    </row>
    <row r="123" spans="2:44" ht="15" customHeight="1" outlineLevel="1" x14ac:dyDescent="0.25">
      <c r="B123" s="45" t="s">
        <v>119</v>
      </c>
      <c r="C123" s="38">
        <v>0</v>
      </c>
      <c r="D123" s="39">
        <v>65099.943000000007</v>
      </c>
      <c r="E123" s="39">
        <v>0</v>
      </c>
      <c r="F123" s="39">
        <v>0</v>
      </c>
      <c r="G123" s="39">
        <v>0</v>
      </c>
      <c r="H123" s="39">
        <v>0</v>
      </c>
      <c r="I123" s="40">
        <v>0</v>
      </c>
      <c r="J123" s="40">
        <v>0</v>
      </c>
      <c r="K123" s="40">
        <v>0</v>
      </c>
      <c r="L123" s="40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41">
        <v>-17129.774300999998</v>
      </c>
      <c r="U123" s="39">
        <f t="shared" si="10"/>
        <v>0</v>
      </c>
      <c r="V123" s="41">
        <f t="shared" si="11"/>
        <v>47970.168699000009</v>
      </c>
      <c r="W123" s="38">
        <v>0</v>
      </c>
      <c r="X123" s="39">
        <v>0</v>
      </c>
      <c r="Y123" s="39">
        <v>0</v>
      </c>
      <c r="Z123" s="41">
        <v>0</v>
      </c>
      <c r="AA123" s="39">
        <f t="shared" si="12"/>
        <v>0</v>
      </c>
      <c r="AB123" s="41">
        <f t="shared" si="13"/>
        <v>0</v>
      </c>
      <c r="AC123" s="38">
        <v>0</v>
      </c>
      <c r="AD123" s="39">
        <v>0</v>
      </c>
      <c r="AE123" s="39">
        <v>0</v>
      </c>
      <c r="AF123" s="41">
        <v>0</v>
      </c>
      <c r="AG123" s="39">
        <f t="shared" si="14"/>
        <v>0</v>
      </c>
      <c r="AH123" s="41">
        <f t="shared" si="15"/>
        <v>0</v>
      </c>
      <c r="AI123" s="38">
        <v>0</v>
      </c>
      <c r="AJ123" s="41">
        <v>0</v>
      </c>
      <c r="AK123" s="245">
        <f t="shared" si="16"/>
        <v>0</v>
      </c>
      <c r="AL123" s="246">
        <f t="shared" si="17"/>
        <v>47970.168699000009</v>
      </c>
      <c r="AM123" s="38">
        <v>0</v>
      </c>
      <c r="AN123" s="41">
        <v>0</v>
      </c>
      <c r="AO123" s="245">
        <f t="shared" si="18"/>
        <v>0</v>
      </c>
      <c r="AP123" s="246">
        <f t="shared" si="19"/>
        <v>47970.168699000009</v>
      </c>
      <c r="AQ123" s="3"/>
      <c r="AR123" s="3"/>
    </row>
    <row r="124" spans="2:44" ht="15" customHeight="1" outlineLevel="1" x14ac:dyDescent="0.25">
      <c r="B124" s="45" t="s">
        <v>120</v>
      </c>
      <c r="C124" s="38">
        <v>0</v>
      </c>
      <c r="D124" s="39">
        <v>188666.33300000001</v>
      </c>
      <c r="E124" s="39">
        <v>0</v>
      </c>
      <c r="F124" s="39">
        <v>0</v>
      </c>
      <c r="G124" s="39">
        <v>150</v>
      </c>
      <c r="H124" s="39">
        <v>-448.62799999999999</v>
      </c>
      <c r="I124" s="40">
        <v>0</v>
      </c>
      <c r="J124" s="40">
        <v>0</v>
      </c>
      <c r="K124" s="40">
        <v>0</v>
      </c>
      <c r="L124" s="40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41">
        <v>0</v>
      </c>
      <c r="U124" s="39">
        <f t="shared" si="10"/>
        <v>150</v>
      </c>
      <c r="V124" s="41">
        <f t="shared" si="11"/>
        <v>188217.70500000002</v>
      </c>
      <c r="W124" s="38">
        <v>0</v>
      </c>
      <c r="X124" s="39">
        <v>0</v>
      </c>
      <c r="Y124" s="39">
        <v>36230.36</v>
      </c>
      <c r="Z124" s="41">
        <v>0</v>
      </c>
      <c r="AA124" s="39">
        <f t="shared" si="12"/>
        <v>36230.36</v>
      </c>
      <c r="AB124" s="41">
        <f t="shared" si="13"/>
        <v>0</v>
      </c>
      <c r="AC124" s="38">
        <v>0</v>
      </c>
      <c r="AD124" s="39">
        <v>0</v>
      </c>
      <c r="AE124" s="39">
        <v>0</v>
      </c>
      <c r="AF124" s="41">
        <v>0</v>
      </c>
      <c r="AG124" s="39">
        <f t="shared" si="14"/>
        <v>0</v>
      </c>
      <c r="AH124" s="41">
        <f t="shared" si="15"/>
        <v>0</v>
      </c>
      <c r="AI124" s="38">
        <v>0</v>
      </c>
      <c r="AJ124" s="41">
        <v>0</v>
      </c>
      <c r="AK124" s="245">
        <f t="shared" si="16"/>
        <v>36380.36</v>
      </c>
      <c r="AL124" s="246">
        <f t="shared" si="17"/>
        <v>188217.70500000002</v>
      </c>
      <c r="AM124" s="38">
        <v>0</v>
      </c>
      <c r="AN124" s="41">
        <v>0</v>
      </c>
      <c r="AO124" s="245">
        <f t="shared" si="18"/>
        <v>36380.36</v>
      </c>
      <c r="AP124" s="246">
        <f t="shared" si="19"/>
        <v>188217.70500000002</v>
      </c>
      <c r="AQ124" s="3"/>
      <c r="AR124" s="3"/>
    </row>
    <row r="125" spans="2:44" ht="15" customHeight="1" outlineLevel="1" x14ac:dyDescent="0.25">
      <c r="B125" s="45" t="s">
        <v>121</v>
      </c>
      <c r="C125" s="38">
        <v>0</v>
      </c>
      <c r="D125" s="39">
        <v>48571.664957000001</v>
      </c>
      <c r="E125" s="39">
        <v>22</v>
      </c>
      <c r="F125" s="39">
        <v>-3.1919999999999988</v>
      </c>
      <c r="G125" s="39">
        <v>-20.753</v>
      </c>
      <c r="H125" s="39">
        <v>-7.7</v>
      </c>
      <c r="I125" s="40">
        <v>0</v>
      </c>
      <c r="J125" s="40">
        <v>0</v>
      </c>
      <c r="K125" s="40">
        <v>0</v>
      </c>
      <c r="L125" s="40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117.04689839999983</v>
      </c>
      <c r="S125" s="39">
        <v>0</v>
      </c>
      <c r="T125" s="41">
        <v>0</v>
      </c>
      <c r="U125" s="39">
        <f t="shared" si="10"/>
        <v>1.2469999999999999</v>
      </c>
      <c r="V125" s="41">
        <f t="shared" si="11"/>
        <v>48677.819855399997</v>
      </c>
      <c r="W125" s="38">
        <v>305.97390239999999</v>
      </c>
      <c r="X125" s="39">
        <v>-240.94630198799999</v>
      </c>
      <c r="Y125" s="39">
        <v>0</v>
      </c>
      <c r="Z125" s="41">
        <v>-2963.364247</v>
      </c>
      <c r="AA125" s="39">
        <f t="shared" si="12"/>
        <v>305.97390239999999</v>
      </c>
      <c r="AB125" s="41">
        <f t="shared" si="13"/>
        <v>-3204.3105489879999</v>
      </c>
      <c r="AC125" s="38">
        <v>0</v>
      </c>
      <c r="AD125" s="39">
        <v>0</v>
      </c>
      <c r="AE125" s="39">
        <v>0</v>
      </c>
      <c r="AF125" s="41">
        <v>0</v>
      </c>
      <c r="AG125" s="39">
        <f t="shared" si="14"/>
        <v>0</v>
      </c>
      <c r="AH125" s="41">
        <f t="shared" si="15"/>
        <v>0</v>
      </c>
      <c r="AI125" s="38">
        <v>0</v>
      </c>
      <c r="AJ125" s="41">
        <v>0</v>
      </c>
      <c r="AK125" s="245">
        <f t="shared" si="16"/>
        <v>307.2209024</v>
      </c>
      <c r="AL125" s="246">
        <f t="shared" si="17"/>
        <v>45473.509306412001</v>
      </c>
      <c r="AM125" s="38">
        <v>0</v>
      </c>
      <c r="AN125" s="41">
        <v>0</v>
      </c>
      <c r="AO125" s="245">
        <f t="shared" si="18"/>
        <v>307.2209024</v>
      </c>
      <c r="AP125" s="246">
        <f t="shared" si="19"/>
        <v>45473.509306412001</v>
      </c>
      <c r="AQ125" s="3"/>
      <c r="AR125" s="3"/>
    </row>
    <row r="126" spans="2:44" ht="15" customHeight="1" outlineLevel="1" x14ac:dyDescent="0.25">
      <c r="B126" s="45" t="s">
        <v>122</v>
      </c>
      <c r="C126" s="38">
        <v>-32667.951828999998</v>
      </c>
      <c r="D126" s="39">
        <v>-29273.513564999997</v>
      </c>
      <c r="E126" s="39">
        <v>0</v>
      </c>
      <c r="F126" s="39">
        <v>0</v>
      </c>
      <c r="G126" s="39">
        <v>0</v>
      </c>
      <c r="H126" s="39">
        <v>0</v>
      </c>
      <c r="I126" s="40">
        <v>0</v>
      </c>
      <c r="J126" s="40">
        <v>0</v>
      </c>
      <c r="K126" s="40">
        <v>0</v>
      </c>
      <c r="L126" s="40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41">
        <v>0</v>
      </c>
      <c r="U126" s="39">
        <f t="shared" si="10"/>
        <v>-32667.951828999998</v>
      </c>
      <c r="V126" s="41">
        <f t="shared" si="11"/>
        <v>-29273.513564999997</v>
      </c>
      <c r="W126" s="38">
        <v>0</v>
      </c>
      <c r="X126" s="39">
        <v>0</v>
      </c>
      <c r="Y126" s="39">
        <v>9207.3425034137927</v>
      </c>
      <c r="Z126" s="41">
        <v>0</v>
      </c>
      <c r="AA126" s="39">
        <f t="shared" si="12"/>
        <v>9207.3425034137927</v>
      </c>
      <c r="AB126" s="41">
        <f t="shared" si="13"/>
        <v>0</v>
      </c>
      <c r="AC126" s="38">
        <v>0</v>
      </c>
      <c r="AD126" s="39">
        <v>0</v>
      </c>
      <c r="AE126" s="39">
        <v>-289414.35417126946</v>
      </c>
      <c r="AF126" s="41">
        <v>0</v>
      </c>
      <c r="AG126" s="39">
        <f t="shared" si="14"/>
        <v>-289414.35417126946</v>
      </c>
      <c r="AH126" s="41">
        <f t="shared" si="15"/>
        <v>0</v>
      </c>
      <c r="AI126" s="38">
        <v>0</v>
      </c>
      <c r="AJ126" s="41">
        <v>0</v>
      </c>
      <c r="AK126" s="245">
        <f t="shared" si="16"/>
        <v>-312874.96349685569</v>
      </c>
      <c r="AL126" s="246">
        <f t="shared" si="17"/>
        <v>-29273.513564999997</v>
      </c>
      <c r="AM126" s="38">
        <v>0</v>
      </c>
      <c r="AN126" s="41">
        <v>0</v>
      </c>
      <c r="AO126" s="245">
        <f t="shared" si="18"/>
        <v>-312874.96349685569</v>
      </c>
      <c r="AP126" s="246">
        <f t="shared" si="19"/>
        <v>-29273.513564999997</v>
      </c>
      <c r="AQ126" s="3"/>
      <c r="AR126" s="3"/>
    </row>
    <row r="127" spans="2:44" ht="15" customHeight="1" outlineLevel="1" x14ac:dyDescent="0.25">
      <c r="B127" s="47" t="s">
        <v>123</v>
      </c>
      <c r="C127" s="38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40">
        <v>0</v>
      </c>
      <c r="J127" s="40">
        <v>0</v>
      </c>
      <c r="K127" s="40">
        <v>0</v>
      </c>
      <c r="L127" s="40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41">
        <v>0</v>
      </c>
      <c r="U127" s="39">
        <f t="shared" si="10"/>
        <v>0</v>
      </c>
      <c r="V127" s="41">
        <f t="shared" si="11"/>
        <v>0</v>
      </c>
      <c r="W127" s="38">
        <v>0</v>
      </c>
      <c r="X127" s="39">
        <v>0</v>
      </c>
      <c r="Y127" s="39">
        <v>0</v>
      </c>
      <c r="Z127" s="41">
        <v>0</v>
      </c>
      <c r="AA127" s="39">
        <f t="shared" si="12"/>
        <v>0</v>
      </c>
      <c r="AB127" s="41">
        <f t="shared" si="13"/>
        <v>0</v>
      </c>
      <c r="AC127" s="38">
        <v>0</v>
      </c>
      <c r="AD127" s="39">
        <v>0</v>
      </c>
      <c r="AE127" s="39">
        <v>0</v>
      </c>
      <c r="AF127" s="41">
        <v>0</v>
      </c>
      <c r="AG127" s="39">
        <f t="shared" si="14"/>
        <v>0</v>
      </c>
      <c r="AH127" s="41">
        <f t="shared" si="15"/>
        <v>0</v>
      </c>
      <c r="AI127" s="38">
        <v>0</v>
      </c>
      <c r="AJ127" s="41">
        <v>0</v>
      </c>
      <c r="AK127" s="245">
        <f t="shared" si="16"/>
        <v>0</v>
      </c>
      <c r="AL127" s="246">
        <f t="shared" si="17"/>
        <v>0</v>
      </c>
      <c r="AM127" s="38">
        <v>0</v>
      </c>
      <c r="AN127" s="41">
        <v>0</v>
      </c>
      <c r="AO127" s="245">
        <f t="shared" si="18"/>
        <v>0</v>
      </c>
      <c r="AP127" s="246">
        <f t="shared" si="19"/>
        <v>0</v>
      </c>
      <c r="AQ127" s="3"/>
      <c r="AR127" s="3"/>
    </row>
    <row r="128" spans="2:44" ht="15" customHeight="1" outlineLevel="1" x14ac:dyDescent="0.25">
      <c r="B128" s="47" t="s">
        <v>124</v>
      </c>
      <c r="C128" s="38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40">
        <v>0</v>
      </c>
      <c r="J128" s="40">
        <v>0</v>
      </c>
      <c r="K128" s="40">
        <v>0</v>
      </c>
      <c r="L128" s="40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T128" s="41">
        <v>0</v>
      </c>
      <c r="U128" s="39">
        <f t="shared" si="10"/>
        <v>0</v>
      </c>
      <c r="V128" s="41">
        <f t="shared" si="11"/>
        <v>0</v>
      </c>
      <c r="W128" s="38">
        <v>0</v>
      </c>
      <c r="X128" s="39">
        <v>0</v>
      </c>
      <c r="Y128" s="39">
        <v>0</v>
      </c>
      <c r="Z128" s="41">
        <v>0</v>
      </c>
      <c r="AA128" s="39">
        <f t="shared" si="12"/>
        <v>0</v>
      </c>
      <c r="AB128" s="41">
        <f t="shared" si="13"/>
        <v>0</v>
      </c>
      <c r="AC128" s="38">
        <v>0</v>
      </c>
      <c r="AD128" s="39">
        <v>0</v>
      </c>
      <c r="AE128" s="39">
        <v>0</v>
      </c>
      <c r="AF128" s="41">
        <v>0</v>
      </c>
      <c r="AG128" s="39">
        <f t="shared" si="14"/>
        <v>0</v>
      </c>
      <c r="AH128" s="41">
        <f t="shared" si="15"/>
        <v>0</v>
      </c>
      <c r="AI128" s="38">
        <v>0</v>
      </c>
      <c r="AJ128" s="41">
        <v>0</v>
      </c>
      <c r="AK128" s="245">
        <f t="shared" si="16"/>
        <v>0</v>
      </c>
      <c r="AL128" s="246">
        <f t="shared" si="17"/>
        <v>0</v>
      </c>
      <c r="AM128" s="38">
        <v>0</v>
      </c>
      <c r="AN128" s="41">
        <v>0</v>
      </c>
      <c r="AO128" s="245">
        <f t="shared" si="18"/>
        <v>0</v>
      </c>
      <c r="AP128" s="246">
        <f t="shared" si="19"/>
        <v>0</v>
      </c>
      <c r="AQ128" s="3"/>
      <c r="AR128" s="3"/>
    </row>
    <row r="129" spans="2:44" ht="15" customHeight="1" outlineLevel="1" x14ac:dyDescent="0.25">
      <c r="B129" s="47" t="s">
        <v>125</v>
      </c>
      <c r="C129" s="38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40">
        <v>0</v>
      </c>
      <c r="J129" s="40">
        <v>0</v>
      </c>
      <c r="K129" s="40">
        <v>0</v>
      </c>
      <c r="L129" s="40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41">
        <v>0</v>
      </c>
      <c r="U129" s="39">
        <f t="shared" si="10"/>
        <v>0</v>
      </c>
      <c r="V129" s="41">
        <f t="shared" si="11"/>
        <v>0</v>
      </c>
      <c r="W129" s="38">
        <v>0</v>
      </c>
      <c r="X129" s="39">
        <v>0</v>
      </c>
      <c r="Y129" s="39">
        <v>0</v>
      </c>
      <c r="Z129" s="41">
        <v>0</v>
      </c>
      <c r="AA129" s="39">
        <f t="shared" si="12"/>
        <v>0</v>
      </c>
      <c r="AB129" s="41">
        <f t="shared" si="13"/>
        <v>0</v>
      </c>
      <c r="AC129" s="38">
        <v>0</v>
      </c>
      <c r="AD129" s="39">
        <v>0</v>
      </c>
      <c r="AE129" s="39">
        <v>0</v>
      </c>
      <c r="AF129" s="41">
        <v>0</v>
      </c>
      <c r="AG129" s="39">
        <f t="shared" si="14"/>
        <v>0</v>
      </c>
      <c r="AH129" s="41">
        <f t="shared" si="15"/>
        <v>0</v>
      </c>
      <c r="AI129" s="38">
        <v>0</v>
      </c>
      <c r="AJ129" s="41">
        <v>0</v>
      </c>
      <c r="AK129" s="245">
        <f t="shared" si="16"/>
        <v>0</v>
      </c>
      <c r="AL129" s="246">
        <f t="shared" si="17"/>
        <v>0</v>
      </c>
      <c r="AM129" s="38">
        <v>0</v>
      </c>
      <c r="AN129" s="41">
        <v>0</v>
      </c>
      <c r="AO129" s="245">
        <f t="shared" si="18"/>
        <v>0</v>
      </c>
      <c r="AP129" s="246">
        <f t="shared" si="19"/>
        <v>0</v>
      </c>
      <c r="AQ129" s="3"/>
      <c r="AR129" s="3"/>
    </row>
    <row r="130" spans="2:44" ht="15" customHeight="1" outlineLevel="1" x14ac:dyDescent="0.25">
      <c r="B130" s="47" t="s">
        <v>126</v>
      </c>
      <c r="C130" s="38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40">
        <v>0</v>
      </c>
      <c r="J130" s="40">
        <v>0</v>
      </c>
      <c r="K130" s="40">
        <v>0</v>
      </c>
      <c r="L130" s="40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41">
        <v>0</v>
      </c>
      <c r="U130" s="39">
        <f t="shared" si="10"/>
        <v>0</v>
      </c>
      <c r="V130" s="41">
        <f t="shared" si="11"/>
        <v>0</v>
      </c>
      <c r="W130" s="38">
        <v>0</v>
      </c>
      <c r="X130" s="39">
        <v>0</v>
      </c>
      <c r="Y130" s="39">
        <v>0</v>
      </c>
      <c r="Z130" s="41">
        <v>0</v>
      </c>
      <c r="AA130" s="39">
        <f t="shared" si="12"/>
        <v>0</v>
      </c>
      <c r="AB130" s="41">
        <f t="shared" si="13"/>
        <v>0</v>
      </c>
      <c r="AC130" s="38">
        <v>0</v>
      </c>
      <c r="AD130" s="39">
        <v>0</v>
      </c>
      <c r="AE130" s="39">
        <v>0</v>
      </c>
      <c r="AF130" s="41">
        <v>0</v>
      </c>
      <c r="AG130" s="39">
        <f t="shared" si="14"/>
        <v>0</v>
      </c>
      <c r="AH130" s="41">
        <f t="shared" si="15"/>
        <v>0</v>
      </c>
      <c r="AI130" s="38">
        <v>0</v>
      </c>
      <c r="AJ130" s="41">
        <v>0</v>
      </c>
      <c r="AK130" s="245">
        <f t="shared" si="16"/>
        <v>0</v>
      </c>
      <c r="AL130" s="246">
        <f t="shared" si="17"/>
        <v>0</v>
      </c>
      <c r="AM130" s="38">
        <v>0</v>
      </c>
      <c r="AN130" s="41">
        <v>0</v>
      </c>
      <c r="AO130" s="245">
        <f t="shared" si="18"/>
        <v>0</v>
      </c>
      <c r="AP130" s="246">
        <f t="shared" si="19"/>
        <v>0</v>
      </c>
      <c r="AQ130" s="3"/>
      <c r="AR130" s="3"/>
    </row>
    <row r="131" spans="2:44" s="3" customFormat="1" ht="15" customHeight="1" outlineLevel="1" x14ac:dyDescent="0.25">
      <c r="B131" s="43" t="s">
        <v>144</v>
      </c>
      <c r="C131" s="36">
        <v>523578.67084200005</v>
      </c>
      <c r="D131" s="35">
        <v>788274.61424600007</v>
      </c>
      <c r="E131" s="35">
        <v>517.95600000000002</v>
      </c>
      <c r="F131" s="35">
        <v>963.53099999999995</v>
      </c>
      <c r="G131" s="35">
        <v>-3750.0550000000007</v>
      </c>
      <c r="H131" s="35">
        <v>14721.147000000003</v>
      </c>
      <c r="I131" s="35">
        <v>0</v>
      </c>
      <c r="J131" s="35">
        <v>0</v>
      </c>
      <c r="K131" s="35">
        <v>0.26500000000000001</v>
      </c>
      <c r="L131" s="35">
        <v>0</v>
      </c>
      <c r="M131" s="33">
        <v>0</v>
      </c>
      <c r="N131" s="33">
        <v>0</v>
      </c>
      <c r="O131" s="33">
        <v>0</v>
      </c>
      <c r="P131" s="33">
        <v>0</v>
      </c>
      <c r="Q131" s="35">
        <v>-401.887</v>
      </c>
      <c r="R131" s="35">
        <v>13789.575999999999</v>
      </c>
      <c r="S131" s="35">
        <v>-387200</v>
      </c>
      <c r="T131" s="37">
        <v>224009.734</v>
      </c>
      <c r="U131" s="35">
        <f t="shared" si="10"/>
        <v>132744.94984200009</v>
      </c>
      <c r="V131" s="37">
        <f t="shared" si="11"/>
        <v>1041758.602246</v>
      </c>
      <c r="W131" s="36">
        <v>11494.802318554342</v>
      </c>
      <c r="X131" s="35">
        <v>24528.8804772638</v>
      </c>
      <c r="Y131" s="35">
        <v>704872.07833799999</v>
      </c>
      <c r="Z131" s="37">
        <v>3908.111132</v>
      </c>
      <c r="AA131" s="35">
        <f t="shared" si="12"/>
        <v>716366.88065655436</v>
      </c>
      <c r="AB131" s="37">
        <f t="shared" si="13"/>
        <v>28436.991609263801</v>
      </c>
      <c r="AC131" s="36">
        <v>25430.513999999999</v>
      </c>
      <c r="AD131" s="35">
        <v>-837.35316799999998</v>
      </c>
      <c r="AE131" s="35">
        <v>505981.35254773998</v>
      </c>
      <c r="AF131" s="37">
        <v>254069.99100000001</v>
      </c>
      <c r="AG131" s="35">
        <f t="shared" si="14"/>
        <v>531411.86654773995</v>
      </c>
      <c r="AH131" s="37">
        <f t="shared" si="15"/>
        <v>253232.63783200001</v>
      </c>
      <c r="AI131" s="36">
        <v>29946.29022426383</v>
      </c>
      <c r="AJ131" s="37">
        <v>101.5545830052</v>
      </c>
      <c r="AK131" s="243">
        <f t="shared" si="16"/>
        <v>1410469.9872705583</v>
      </c>
      <c r="AL131" s="244">
        <f t="shared" si="17"/>
        <v>1323529.7862702687</v>
      </c>
      <c r="AM131" s="36">
        <v>42414.627835154948</v>
      </c>
      <c r="AN131" s="37">
        <v>-730474.1460498909</v>
      </c>
      <c r="AO131" s="243">
        <f t="shared" si="18"/>
        <v>1452884.6151057133</v>
      </c>
      <c r="AP131" s="244">
        <f t="shared" si="19"/>
        <v>593055.64022037783</v>
      </c>
    </row>
    <row r="132" spans="2:44" ht="15" customHeight="1" outlineLevel="1" x14ac:dyDescent="0.25">
      <c r="B132" s="45" t="s">
        <v>113</v>
      </c>
      <c r="C132" s="38">
        <v>62181.562000000005</v>
      </c>
      <c r="D132" s="39">
        <v>16015.65</v>
      </c>
      <c r="E132" s="39">
        <v>507.76299999999998</v>
      </c>
      <c r="F132" s="39">
        <v>666.36</v>
      </c>
      <c r="G132" s="39">
        <v>-71.131000000000085</v>
      </c>
      <c r="H132" s="39">
        <v>10992.078000000001</v>
      </c>
      <c r="I132" s="40">
        <v>0</v>
      </c>
      <c r="J132" s="40">
        <v>0</v>
      </c>
      <c r="K132" s="40">
        <v>0.26500000000000001</v>
      </c>
      <c r="L132" s="40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-396.75200000000001</v>
      </c>
      <c r="R132" s="39">
        <v>0</v>
      </c>
      <c r="S132" s="39">
        <v>0</v>
      </c>
      <c r="T132" s="41">
        <v>-4936.4889999999959</v>
      </c>
      <c r="U132" s="39">
        <f t="shared" si="10"/>
        <v>62221.707000000002</v>
      </c>
      <c r="V132" s="51">
        <f t="shared" si="11"/>
        <v>22737.599000000002</v>
      </c>
      <c r="W132" s="38">
        <v>219569.42252999998</v>
      </c>
      <c r="X132" s="39">
        <v>0</v>
      </c>
      <c r="Y132" s="39">
        <v>88770.214000000007</v>
      </c>
      <c r="Z132" s="41">
        <v>0</v>
      </c>
      <c r="AA132" s="39">
        <f t="shared" si="12"/>
        <v>308339.63653000002</v>
      </c>
      <c r="AB132" s="51">
        <f t="shared" si="13"/>
        <v>0</v>
      </c>
      <c r="AC132" s="38">
        <v>25430.513999999999</v>
      </c>
      <c r="AD132" s="39">
        <v>0</v>
      </c>
      <c r="AE132" s="39">
        <v>433260.34100000001</v>
      </c>
      <c r="AF132" s="41">
        <v>23957.481</v>
      </c>
      <c r="AG132" s="39">
        <f t="shared" si="14"/>
        <v>458690.85500000004</v>
      </c>
      <c r="AH132" s="51">
        <f t="shared" si="15"/>
        <v>23957.481</v>
      </c>
      <c r="AI132" s="38">
        <v>5188.5927160000283</v>
      </c>
      <c r="AJ132" s="41">
        <v>0</v>
      </c>
      <c r="AK132" s="245">
        <f t="shared" si="16"/>
        <v>834440.7912460001</v>
      </c>
      <c r="AL132" s="246">
        <f t="shared" si="17"/>
        <v>46695.08</v>
      </c>
      <c r="AM132" s="38">
        <v>30012.68987165935</v>
      </c>
      <c r="AN132" s="41">
        <v>261928.92978902705</v>
      </c>
      <c r="AO132" s="245">
        <f t="shared" si="18"/>
        <v>864453.48111765948</v>
      </c>
      <c r="AP132" s="246">
        <f t="shared" si="19"/>
        <v>308624.00978902704</v>
      </c>
      <c r="AQ132" s="3"/>
      <c r="AR132" s="3"/>
    </row>
    <row r="133" spans="2:44" ht="15" customHeight="1" outlineLevel="1" x14ac:dyDescent="0.25">
      <c r="B133" s="45" t="s">
        <v>114</v>
      </c>
      <c r="C133" s="38">
        <v>683.49199999999996</v>
      </c>
      <c r="D133" s="39">
        <v>507.76299999999998</v>
      </c>
      <c r="E133" s="39">
        <v>0</v>
      </c>
      <c r="F133" s="39">
        <v>0</v>
      </c>
      <c r="G133" s="39">
        <v>0</v>
      </c>
      <c r="H133" s="39">
        <v>0</v>
      </c>
      <c r="I133" s="40">
        <v>0</v>
      </c>
      <c r="J133" s="40">
        <v>0</v>
      </c>
      <c r="K133" s="40">
        <v>0</v>
      </c>
      <c r="L133" s="40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T133" s="41">
        <v>0</v>
      </c>
      <c r="U133" s="39">
        <f t="shared" si="10"/>
        <v>683.49199999999996</v>
      </c>
      <c r="V133" s="41">
        <f t="shared" si="11"/>
        <v>507.76299999999998</v>
      </c>
      <c r="W133" s="38">
        <v>14.478</v>
      </c>
      <c r="X133" s="39">
        <v>0</v>
      </c>
      <c r="Y133" s="39">
        <v>0</v>
      </c>
      <c r="Z133" s="41">
        <v>0</v>
      </c>
      <c r="AA133" s="39">
        <f t="shared" si="12"/>
        <v>14.478</v>
      </c>
      <c r="AB133" s="41">
        <f t="shared" si="13"/>
        <v>0</v>
      </c>
      <c r="AC133" s="38">
        <v>0</v>
      </c>
      <c r="AD133" s="39">
        <v>0</v>
      </c>
      <c r="AE133" s="39">
        <v>0</v>
      </c>
      <c r="AF133" s="41">
        <v>0</v>
      </c>
      <c r="AG133" s="39">
        <f t="shared" si="14"/>
        <v>0</v>
      </c>
      <c r="AH133" s="41">
        <f t="shared" si="15"/>
        <v>0</v>
      </c>
      <c r="AI133" s="38">
        <v>282.69300000000004</v>
      </c>
      <c r="AJ133" s="41">
        <v>0</v>
      </c>
      <c r="AK133" s="245">
        <f t="shared" si="16"/>
        <v>980.66300000000001</v>
      </c>
      <c r="AL133" s="246">
        <f t="shared" si="17"/>
        <v>507.76299999999998</v>
      </c>
      <c r="AM133" s="38">
        <v>0</v>
      </c>
      <c r="AN133" s="41">
        <v>0</v>
      </c>
      <c r="AO133" s="245">
        <f t="shared" si="18"/>
        <v>980.66300000000001</v>
      </c>
      <c r="AP133" s="246">
        <f t="shared" si="19"/>
        <v>507.76299999999998</v>
      </c>
      <c r="AQ133" s="3"/>
      <c r="AR133" s="3"/>
    </row>
    <row r="134" spans="2:44" ht="15" customHeight="1" outlineLevel="1" x14ac:dyDescent="0.25">
      <c r="B134" s="45" t="s">
        <v>147</v>
      </c>
      <c r="C134" s="38">
        <v>11001.967000000001</v>
      </c>
      <c r="D134" s="39">
        <v>-71.131000000000085</v>
      </c>
      <c r="E134" s="39">
        <v>-9.8889999999999993</v>
      </c>
      <c r="F134" s="39">
        <v>0</v>
      </c>
      <c r="G134" s="39">
        <v>-3392.8230000000003</v>
      </c>
      <c r="H134" s="39">
        <v>4799.326</v>
      </c>
      <c r="I134" s="40">
        <v>0</v>
      </c>
      <c r="J134" s="40">
        <v>0</v>
      </c>
      <c r="K134" s="40">
        <v>0</v>
      </c>
      <c r="L134" s="40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-0.63200000000000001</v>
      </c>
      <c r="R134" s="39">
        <v>0</v>
      </c>
      <c r="S134" s="39">
        <v>0</v>
      </c>
      <c r="T134" s="41">
        <v>0</v>
      </c>
      <c r="U134" s="39">
        <f t="shared" si="10"/>
        <v>7598.6230000000014</v>
      </c>
      <c r="V134" s="41">
        <f t="shared" si="11"/>
        <v>4728.1949999999997</v>
      </c>
      <c r="W134" s="38">
        <v>48.936</v>
      </c>
      <c r="X134" s="39">
        <v>0</v>
      </c>
      <c r="Y134" s="39">
        <v>-30.895</v>
      </c>
      <c r="Z134" s="41">
        <v>0</v>
      </c>
      <c r="AA134" s="39">
        <f t="shared" si="12"/>
        <v>18.041</v>
      </c>
      <c r="AB134" s="41">
        <f t="shared" si="13"/>
        <v>0</v>
      </c>
      <c r="AC134" s="38">
        <v>0</v>
      </c>
      <c r="AD134" s="39">
        <v>0</v>
      </c>
      <c r="AE134" s="39">
        <v>0</v>
      </c>
      <c r="AF134" s="41">
        <v>-286.101</v>
      </c>
      <c r="AG134" s="39">
        <f t="shared" si="14"/>
        <v>0</v>
      </c>
      <c r="AH134" s="41">
        <f t="shared" si="15"/>
        <v>-286.101</v>
      </c>
      <c r="AI134" s="38">
        <v>0</v>
      </c>
      <c r="AJ134" s="41">
        <v>0</v>
      </c>
      <c r="AK134" s="245">
        <f t="shared" si="16"/>
        <v>7616.6640000000016</v>
      </c>
      <c r="AL134" s="246">
        <f t="shared" si="17"/>
        <v>4442.0940000000001</v>
      </c>
      <c r="AM134" s="38">
        <v>0</v>
      </c>
      <c r="AN134" s="41">
        <v>0</v>
      </c>
      <c r="AO134" s="245">
        <f t="shared" si="18"/>
        <v>7616.6640000000016</v>
      </c>
      <c r="AP134" s="246">
        <f t="shared" si="19"/>
        <v>4442.0940000000001</v>
      </c>
      <c r="AQ134" s="3"/>
      <c r="AR134" s="3"/>
    </row>
    <row r="135" spans="2:44" ht="15" customHeight="1" outlineLevel="1" x14ac:dyDescent="0.25">
      <c r="B135" s="45" t="s">
        <v>115</v>
      </c>
      <c r="C135" s="38">
        <v>0</v>
      </c>
      <c r="D135" s="39">
        <v>-396.75200000000001</v>
      </c>
      <c r="E135" s="39">
        <v>60.064999999999998</v>
      </c>
      <c r="F135" s="39">
        <v>0</v>
      </c>
      <c r="G135" s="39">
        <v>0</v>
      </c>
      <c r="H135" s="39">
        <v>-0.63200000000000001</v>
      </c>
      <c r="I135" s="40">
        <v>0</v>
      </c>
      <c r="J135" s="40">
        <v>0</v>
      </c>
      <c r="K135" s="40">
        <v>0</v>
      </c>
      <c r="L135" s="40">
        <v>0</v>
      </c>
      <c r="M135" s="39">
        <v>0</v>
      </c>
      <c r="N135" s="39">
        <v>0</v>
      </c>
      <c r="O135" s="39">
        <v>0</v>
      </c>
      <c r="P135" s="39">
        <v>0</v>
      </c>
      <c r="Q135" s="39">
        <v>0</v>
      </c>
      <c r="R135" s="39">
        <v>0</v>
      </c>
      <c r="S135" s="39">
        <v>0</v>
      </c>
      <c r="T135" s="41">
        <v>0</v>
      </c>
      <c r="U135" s="39">
        <f t="shared" si="10"/>
        <v>60.064999999999998</v>
      </c>
      <c r="V135" s="41">
        <f t="shared" si="11"/>
        <v>-397.38400000000001</v>
      </c>
      <c r="W135" s="38">
        <v>0</v>
      </c>
      <c r="X135" s="39">
        <v>0</v>
      </c>
      <c r="Y135" s="39">
        <v>0</v>
      </c>
      <c r="Z135" s="41">
        <v>0</v>
      </c>
      <c r="AA135" s="39">
        <f t="shared" si="12"/>
        <v>0</v>
      </c>
      <c r="AB135" s="41">
        <f t="shared" si="13"/>
        <v>0</v>
      </c>
      <c r="AC135" s="38">
        <v>0</v>
      </c>
      <c r="AD135" s="39">
        <v>0</v>
      </c>
      <c r="AE135" s="39">
        <v>0</v>
      </c>
      <c r="AF135" s="41">
        <v>0</v>
      </c>
      <c r="AG135" s="39">
        <f t="shared" si="14"/>
        <v>0</v>
      </c>
      <c r="AH135" s="41">
        <f t="shared" si="15"/>
        <v>0</v>
      </c>
      <c r="AI135" s="38">
        <v>13789.575999999999</v>
      </c>
      <c r="AJ135" s="41">
        <v>0</v>
      </c>
      <c r="AK135" s="245">
        <f t="shared" si="16"/>
        <v>13849.641</v>
      </c>
      <c r="AL135" s="246">
        <f t="shared" si="17"/>
        <v>-397.38400000000001</v>
      </c>
      <c r="AM135" s="38">
        <v>0</v>
      </c>
      <c r="AN135" s="41">
        <v>0</v>
      </c>
      <c r="AO135" s="245">
        <f t="shared" si="18"/>
        <v>13849.641</v>
      </c>
      <c r="AP135" s="246">
        <f t="shared" si="19"/>
        <v>-397.38400000000001</v>
      </c>
      <c r="AQ135" s="3"/>
      <c r="AR135" s="3"/>
    </row>
    <row r="136" spans="2:44" ht="15" customHeight="1" outlineLevel="1" x14ac:dyDescent="0.25">
      <c r="B136" s="45" t="s">
        <v>116</v>
      </c>
      <c r="C136" s="38">
        <v>40562.356842000023</v>
      </c>
      <c r="D136" s="39">
        <v>0</v>
      </c>
      <c r="E136" s="39">
        <v>-39.982999999999997</v>
      </c>
      <c r="F136" s="39">
        <v>0</v>
      </c>
      <c r="G136" s="39">
        <v>0</v>
      </c>
      <c r="H136" s="39">
        <v>0</v>
      </c>
      <c r="I136" s="40">
        <v>0</v>
      </c>
      <c r="J136" s="40">
        <v>0</v>
      </c>
      <c r="K136" s="40">
        <v>0</v>
      </c>
      <c r="L136" s="40">
        <v>0</v>
      </c>
      <c r="M136" s="39">
        <v>0</v>
      </c>
      <c r="N136" s="39">
        <v>0</v>
      </c>
      <c r="O136" s="39">
        <v>0</v>
      </c>
      <c r="P136" s="39">
        <v>0</v>
      </c>
      <c r="Q136" s="39">
        <v>0</v>
      </c>
      <c r="R136" s="39">
        <v>0</v>
      </c>
      <c r="S136" s="39">
        <v>0</v>
      </c>
      <c r="T136" s="41">
        <v>0</v>
      </c>
      <c r="U136" s="39">
        <f t="shared" si="10"/>
        <v>40522.373842000023</v>
      </c>
      <c r="V136" s="41">
        <f t="shared" si="11"/>
        <v>0</v>
      </c>
      <c r="W136" s="38">
        <v>0</v>
      </c>
      <c r="X136" s="39">
        <v>0</v>
      </c>
      <c r="Y136" s="39">
        <v>0</v>
      </c>
      <c r="Z136" s="41">
        <v>0</v>
      </c>
      <c r="AA136" s="39">
        <f t="shared" si="12"/>
        <v>0</v>
      </c>
      <c r="AB136" s="41">
        <f t="shared" si="13"/>
        <v>0</v>
      </c>
      <c r="AC136" s="38">
        <v>0</v>
      </c>
      <c r="AD136" s="39">
        <v>0</v>
      </c>
      <c r="AE136" s="39">
        <v>222087.071</v>
      </c>
      <c r="AF136" s="41">
        <v>0</v>
      </c>
      <c r="AG136" s="39">
        <f t="shared" si="14"/>
        <v>222087.071</v>
      </c>
      <c r="AH136" s="41">
        <f t="shared" si="15"/>
        <v>0</v>
      </c>
      <c r="AI136" s="38">
        <v>6859.152</v>
      </c>
      <c r="AJ136" s="41">
        <v>0</v>
      </c>
      <c r="AK136" s="245">
        <f t="shared" si="16"/>
        <v>269468.59684200003</v>
      </c>
      <c r="AL136" s="246">
        <f t="shared" si="17"/>
        <v>0</v>
      </c>
      <c r="AM136" s="38">
        <v>0</v>
      </c>
      <c r="AN136" s="41">
        <v>-239853.4802140049</v>
      </c>
      <c r="AO136" s="245">
        <f t="shared" si="18"/>
        <v>269468.59684200003</v>
      </c>
      <c r="AP136" s="246">
        <f t="shared" si="19"/>
        <v>-239853.4802140049</v>
      </c>
      <c r="AQ136" s="3"/>
      <c r="AR136" s="3"/>
    </row>
    <row r="137" spans="2:44" ht="15" customHeight="1" outlineLevel="1" x14ac:dyDescent="0.25">
      <c r="B137" s="45" t="s">
        <v>117</v>
      </c>
      <c r="C137" s="38">
        <v>0</v>
      </c>
      <c r="D137" s="39">
        <v>219569.42252999998</v>
      </c>
      <c r="E137" s="39">
        <v>0</v>
      </c>
      <c r="F137" s="39">
        <v>14.478</v>
      </c>
      <c r="G137" s="39">
        <v>0</v>
      </c>
      <c r="H137" s="39">
        <v>48.936</v>
      </c>
      <c r="I137" s="40">
        <v>0</v>
      </c>
      <c r="J137" s="40">
        <v>0</v>
      </c>
      <c r="K137" s="40">
        <v>0</v>
      </c>
      <c r="L137" s="40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39">
        <v>0</v>
      </c>
      <c r="T137" s="41">
        <v>0</v>
      </c>
      <c r="U137" s="39">
        <f t="shared" si="10"/>
        <v>0</v>
      </c>
      <c r="V137" s="41">
        <f t="shared" si="11"/>
        <v>219632.83652999997</v>
      </c>
      <c r="W137" s="38">
        <v>15602.036078012399</v>
      </c>
      <c r="X137" s="39">
        <v>8312.4</v>
      </c>
      <c r="Y137" s="39">
        <v>16331.313101</v>
      </c>
      <c r="Z137" s="41">
        <v>24.817</v>
      </c>
      <c r="AA137" s="39">
        <f t="shared" si="12"/>
        <v>31933.349179012399</v>
      </c>
      <c r="AB137" s="41">
        <f t="shared" si="13"/>
        <v>8337.2169999999987</v>
      </c>
      <c r="AC137" s="38">
        <v>0</v>
      </c>
      <c r="AD137" s="39">
        <v>0</v>
      </c>
      <c r="AE137" s="39">
        <v>0</v>
      </c>
      <c r="AF137" s="41">
        <v>0</v>
      </c>
      <c r="AG137" s="39">
        <f t="shared" si="14"/>
        <v>0</v>
      </c>
      <c r="AH137" s="41">
        <f t="shared" si="15"/>
        <v>0</v>
      </c>
      <c r="AI137" s="38">
        <v>-114.83262373619998</v>
      </c>
      <c r="AJ137" s="41">
        <v>101.5545830052</v>
      </c>
      <c r="AK137" s="245">
        <f t="shared" si="16"/>
        <v>31818.516555276197</v>
      </c>
      <c r="AL137" s="246">
        <f t="shared" si="17"/>
        <v>228071.60811300518</v>
      </c>
      <c r="AM137" s="38">
        <v>0</v>
      </c>
      <c r="AN137" s="41">
        <v>-313769.0304764387</v>
      </c>
      <c r="AO137" s="245">
        <f t="shared" si="18"/>
        <v>31818.516555276197</v>
      </c>
      <c r="AP137" s="246">
        <f t="shared" si="19"/>
        <v>-85697.422363433521</v>
      </c>
      <c r="AQ137" s="3"/>
      <c r="AR137" s="3"/>
    </row>
    <row r="138" spans="2:44" ht="15" customHeight="1" outlineLevel="1" x14ac:dyDescent="0.25">
      <c r="B138" s="45" t="s">
        <v>118</v>
      </c>
      <c r="C138" s="38">
        <v>0</v>
      </c>
      <c r="D138" s="39">
        <v>88770.214000000007</v>
      </c>
      <c r="E138" s="39">
        <v>0</v>
      </c>
      <c r="F138" s="39">
        <v>0</v>
      </c>
      <c r="G138" s="39">
        <v>0</v>
      </c>
      <c r="H138" s="39">
        <v>-1059.944</v>
      </c>
      <c r="I138" s="40">
        <v>0</v>
      </c>
      <c r="J138" s="40">
        <v>0</v>
      </c>
      <c r="K138" s="40">
        <v>0</v>
      </c>
      <c r="L138" s="40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39">
        <v>0</v>
      </c>
      <c r="T138" s="41">
        <v>0</v>
      </c>
      <c r="U138" s="39">
        <f t="shared" ref="U138:U201" si="20">+C138+E138+G138+I138+K138+M138+O138+Q138+S138</f>
        <v>0</v>
      </c>
      <c r="V138" s="41">
        <f t="shared" ref="V138:V201" si="21">+D138+F138+H138+J138+L138+N138+P138+R138+T138</f>
        <v>87710.27</v>
      </c>
      <c r="W138" s="38">
        <v>24.817</v>
      </c>
      <c r="X138" s="39">
        <v>16331.313101</v>
      </c>
      <c r="Y138" s="39">
        <v>-12420.654430000001</v>
      </c>
      <c r="Z138" s="41">
        <v>-57.814999999999998</v>
      </c>
      <c r="AA138" s="39">
        <f t="shared" ref="AA138:AA201" si="22">+W138+Y138</f>
        <v>-12395.837430000001</v>
      </c>
      <c r="AB138" s="41">
        <f t="shared" ref="AB138:AB201" si="23">+X138+Z138</f>
        <v>16273.498100999999</v>
      </c>
      <c r="AC138" s="38">
        <v>0</v>
      </c>
      <c r="AD138" s="39">
        <v>-837.35316799999998</v>
      </c>
      <c r="AE138" s="39">
        <v>0</v>
      </c>
      <c r="AF138" s="41">
        <v>230398.611</v>
      </c>
      <c r="AG138" s="39">
        <f t="shared" ref="AG138:AG201" si="24">+AC138+AE138</f>
        <v>0</v>
      </c>
      <c r="AH138" s="41">
        <f t="shared" ref="AH138:AH201" si="25">+AD138+AF138</f>
        <v>229561.257832</v>
      </c>
      <c r="AI138" s="38">
        <v>3941.109132</v>
      </c>
      <c r="AJ138" s="41">
        <v>0</v>
      </c>
      <c r="AK138" s="245">
        <f t="shared" ref="AK138:AK201" si="26">U138+AA138+AG138+AI138</f>
        <v>-8454.7282980000018</v>
      </c>
      <c r="AL138" s="246">
        <f t="shared" ref="AL138:AL201" si="27">V138+AB138+AH138+AJ138</f>
        <v>333545.02593300003</v>
      </c>
      <c r="AM138" s="38">
        <v>0</v>
      </c>
      <c r="AN138" s="41">
        <v>0</v>
      </c>
      <c r="AO138" s="245">
        <f t="shared" ref="AO138:AO201" si="28">+AK138+AM138</f>
        <v>-8454.7282980000018</v>
      </c>
      <c r="AP138" s="246">
        <f t="shared" ref="AP138:AP201" si="29">+AL138+AN138</f>
        <v>333545.02593300003</v>
      </c>
      <c r="AQ138" s="3"/>
      <c r="AR138" s="3"/>
    </row>
    <row r="139" spans="2:44" ht="15" customHeight="1" outlineLevel="1" x14ac:dyDescent="0.25">
      <c r="B139" s="45" t="s">
        <v>119</v>
      </c>
      <c r="C139" s="38">
        <v>11422.474</v>
      </c>
      <c r="D139" s="39">
        <v>25430.513999999999</v>
      </c>
      <c r="E139" s="39">
        <v>0</v>
      </c>
      <c r="F139" s="39">
        <v>0</v>
      </c>
      <c r="G139" s="39">
        <v>0</v>
      </c>
      <c r="H139" s="39">
        <v>0</v>
      </c>
      <c r="I139" s="40">
        <v>0</v>
      </c>
      <c r="J139" s="40">
        <v>0</v>
      </c>
      <c r="K139" s="40">
        <v>0</v>
      </c>
      <c r="L139" s="40">
        <v>0</v>
      </c>
      <c r="M139" s="39">
        <v>0</v>
      </c>
      <c r="N139" s="39">
        <v>0</v>
      </c>
      <c r="O139" s="39">
        <v>0</v>
      </c>
      <c r="P139" s="39">
        <v>0</v>
      </c>
      <c r="Q139" s="39">
        <v>0</v>
      </c>
      <c r="R139" s="39">
        <v>0</v>
      </c>
      <c r="S139" s="39">
        <v>0</v>
      </c>
      <c r="T139" s="41">
        <v>0</v>
      </c>
      <c r="U139" s="39">
        <f t="shared" si="20"/>
        <v>11422.474</v>
      </c>
      <c r="V139" s="41">
        <f t="shared" si="21"/>
        <v>25430.513999999999</v>
      </c>
      <c r="W139" s="38">
        <v>0</v>
      </c>
      <c r="X139" s="39">
        <v>0</v>
      </c>
      <c r="Y139" s="39">
        <v>-837.35316799999998</v>
      </c>
      <c r="Z139" s="41">
        <v>0</v>
      </c>
      <c r="AA139" s="39">
        <f t="shared" si="22"/>
        <v>-837.35316799999998</v>
      </c>
      <c r="AB139" s="41">
        <f t="shared" si="23"/>
        <v>0</v>
      </c>
      <c r="AC139" s="38">
        <v>0</v>
      </c>
      <c r="AD139" s="39">
        <v>0</v>
      </c>
      <c r="AE139" s="39">
        <v>0</v>
      </c>
      <c r="AF139" s="41">
        <v>0</v>
      </c>
      <c r="AG139" s="39">
        <f t="shared" si="24"/>
        <v>0</v>
      </c>
      <c r="AH139" s="41">
        <f t="shared" si="25"/>
        <v>0</v>
      </c>
      <c r="AI139" s="38">
        <v>0</v>
      </c>
      <c r="AJ139" s="41">
        <v>0</v>
      </c>
      <c r="AK139" s="245">
        <f t="shared" si="26"/>
        <v>10585.120832000001</v>
      </c>
      <c r="AL139" s="246">
        <f t="shared" si="27"/>
        <v>25430.513999999999</v>
      </c>
      <c r="AM139" s="38">
        <v>0</v>
      </c>
      <c r="AN139" s="41">
        <v>0</v>
      </c>
      <c r="AO139" s="245">
        <f t="shared" si="28"/>
        <v>10585.120832000001</v>
      </c>
      <c r="AP139" s="246">
        <f t="shared" si="29"/>
        <v>25430.513999999999</v>
      </c>
      <c r="AQ139" s="3"/>
      <c r="AR139" s="3"/>
    </row>
    <row r="140" spans="2:44" ht="15" customHeight="1" outlineLevel="1" x14ac:dyDescent="0.25">
      <c r="B140" s="45" t="s">
        <v>120</v>
      </c>
      <c r="C140" s="38">
        <v>23957.481</v>
      </c>
      <c r="D140" s="39">
        <v>433260.34100000001</v>
      </c>
      <c r="E140" s="39">
        <v>0</v>
      </c>
      <c r="F140" s="39">
        <v>0</v>
      </c>
      <c r="G140" s="39">
        <v>-286.101</v>
      </c>
      <c r="H140" s="39">
        <v>0</v>
      </c>
      <c r="I140" s="40">
        <v>0</v>
      </c>
      <c r="J140" s="40">
        <v>0</v>
      </c>
      <c r="K140" s="40">
        <v>0</v>
      </c>
      <c r="L140" s="40">
        <v>0</v>
      </c>
      <c r="M140" s="39">
        <v>0</v>
      </c>
      <c r="N140" s="39">
        <v>0</v>
      </c>
      <c r="O140" s="39">
        <v>0</v>
      </c>
      <c r="P140" s="39">
        <v>0</v>
      </c>
      <c r="Q140" s="39">
        <v>0</v>
      </c>
      <c r="R140" s="39">
        <v>0</v>
      </c>
      <c r="S140" s="39">
        <v>0</v>
      </c>
      <c r="T140" s="41">
        <v>222087.071</v>
      </c>
      <c r="U140" s="39">
        <f t="shared" si="20"/>
        <v>23671.38</v>
      </c>
      <c r="V140" s="41">
        <f t="shared" si="21"/>
        <v>655347.41200000001</v>
      </c>
      <c r="W140" s="38">
        <v>0</v>
      </c>
      <c r="X140" s="39">
        <v>0</v>
      </c>
      <c r="Y140" s="39">
        <v>230398.611</v>
      </c>
      <c r="Z140" s="41">
        <v>0</v>
      </c>
      <c r="AA140" s="39">
        <f t="shared" si="22"/>
        <v>230398.611</v>
      </c>
      <c r="AB140" s="41">
        <f t="shared" si="23"/>
        <v>0</v>
      </c>
      <c r="AC140" s="38">
        <v>0</v>
      </c>
      <c r="AD140" s="39">
        <v>0</v>
      </c>
      <c r="AE140" s="39">
        <v>0</v>
      </c>
      <c r="AF140" s="41">
        <v>0</v>
      </c>
      <c r="AG140" s="39">
        <f t="shared" si="24"/>
        <v>0</v>
      </c>
      <c r="AH140" s="41">
        <f t="shared" si="25"/>
        <v>0</v>
      </c>
      <c r="AI140" s="38">
        <v>0</v>
      </c>
      <c r="AJ140" s="41">
        <v>0</v>
      </c>
      <c r="AK140" s="245">
        <f t="shared" si="26"/>
        <v>254069.99100000001</v>
      </c>
      <c r="AL140" s="246">
        <f t="shared" si="27"/>
        <v>655347.41200000001</v>
      </c>
      <c r="AM140" s="38">
        <v>12401.9379634956</v>
      </c>
      <c r="AN140" s="41">
        <v>-438780.5651484743</v>
      </c>
      <c r="AO140" s="245">
        <f t="shared" si="28"/>
        <v>266471.92896349559</v>
      </c>
      <c r="AP140" s="246">
        <f t="shared" si="29"/>
        <v>216566.84685152571</v>
      </c>
      <c r="AQ140" s="3"/>
      <c r="AR140" s="3"/>
    </row>
    <row r="141" spans="2:44" ht="15" customHeight="1" outlineLevel="1" x14ac:dyDescent="0.25">
      <c r="B141" s="45" t="s">
        <v>121</v>
      </c>
      <c r="C141" s="38">
        <v>0</v>
      </c>
      <c r="D141" s="39">
        <v>5188.5927160000283</v>
      </c>
      <c r="E141" s="39">
        <v>0</v>
      </c>
      <c r="F141" s="39">
        <v>282.69300000000004</v>
      </c>
      <c r="G141" s="39">
        <v>0</v>
      </c>
      <c r="H141" s="39">
        <v>-58.616999999999997</v>
      </c>
      <c r="I141" s="40">
        <v>0</v>
      </c>
      <c r="J141" s="40">
        <v>0</v>
      </c>
      <c r="K141" s="40">
        <v>0</v>
      </c>
      <c r="L141" s="40">
        <v>0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13789.575999999999</v>
      </c>
      <c r="S141" s="39">
        <v>0</v>
      </c>
      <c r="T141" s="41">
        <v>6859.152</v>
      </c>
      <c r="U141" s="39">
        <f t="shared" si="20"/>
        <v>0</v>
      </c>
      <c r="V141" s="41">
        <f t="shared" si="21"/>
        <v>26061.396716000025</v>
      </c>
      <c r="W141" s="38">
        <v>101.5545830052</v>
      </c>
      <c r="X141" s="39">
        <v>-114.83262373619998</v>
      </c>
      <c r="Y141" s="39">
        <v>0</v>
      </c>
      <c r="Z141" s="41">
        <v>3941.109132</v>
      </c>
      <c r="AA141" s="39">
        <f t="shared" si="22"/>
        <v>101.5545830052</v>
      </c>
      <c r="AB141" s="41">
        <f t="shared" si="23"/>
        <v>3826.2765082638002</v>
      </c>
      <c r="AC141" s="38">
        <v>0</v>
      </c>
      <c r="AD141" s="39">
        <v>0</v>
      </c>
      <c r="AE141" s="39">
        <v>0</v>
      </c>
      <c r="AF141" s="41">
        <v>0</v>
      </c>
      <c r="AG141" s="39">
        <f t="shared" si="24"/>
        <v>0</v>
      </c>
      <c r="AH141" s="41">
        <f t="shared" si="25"/>
        <v>0</v>
      </c>
      <c r="AI141" s="38">
        <v>0</v>
      </c>
      <c r="AJ141" s="41">
        <v>0</v>
      </c>
      <c r="AK141" s="245">
        <f t="shared" si="26"/>
        <v>101.5545830052</v>
      </c>
      <c r="AL141" s="246">
        <f t="shared" si="27"/>
        <v>29887.673224263825</v>
      </c>
      <c r="AM141" s="38">
        <v>0</v>
      </c>
      <c r="AN141" s="41">
        <v>0</v>
      </c>
      <c r="AO141" s="245">
        <f t="shared" si="28"/>
        <v>101.5545830052</v>
      </c>
      <c r="AP141" s="246">
        <f t="shared" si="29"/>
        <v>29887.673224263825</v>
      </c>
      <c r="AQ141" s="3"/>
      <c r="AR141" s="3"/>
    </row>
    <row r="142" spans="2:44" ht="15" customHeight="1" outlineLevel="1" x14ac:dyDescent="0.25">
      <c r="B142" s="45" t="s">
        <v>122</v>
      </c>
      <c r="C142" s="38">
        <v>373769.33799999999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40">
        <v>0</v>
      </c>
      <c r="J142" s="40">
        <v>0</v>
      </c>
      <c r="K142" s="40">
        <v>0</v>
      </c>
      <c r="L142" s="40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-4.5030000000000001</v>
      </c>
      <c r="R142" s="39">
        <v>0</v>
      </c>
      <c r="S142" s="39">
        <v>-387200</v>
      </c>
      <c r="T142" s="41">
        <v>0</v>
      </c>
      <c r="U142" s="39">
        <f t="shared" si="20"/>
        <v>-13435.165000000037</v>
      </c>
      <c r="V142" s="41">
        <f t="shared" si="21"/>
        <v>0</v>
      </c>
      <c r="W142" s="38">
        <v>-223866.44187246324</v>
      </c>
      <c r="X142" s="39">
        <v>0</v>
      </c>
      <c r="Y142" s="39">
        <v>382660.84283499996</v>
      </c>
      <c r="Z142" s="41">
        <v>0</v>
      </c>
      <c r="AA142" s="39">
        <f t="shared" si="22"/>
        <v>158794.40096253672</v>
      </c>
      <c r="AB142" s="41">
        <f t="shared" si="23"/>
        <v>0</v>
      </c>
      <c r="AC142" s="38">
        <v>0</v>
      </c>
      <c r="AD142" s="39">
        <v>0</v>
      </c>
      <c r="AE142" s="39">
        <v>-149366.05945226</v>
      </c>
      <c r="AF142" s="41">
        <v>0</v>
      </c>
      <c r="AG142" s="39">
        <f t="shared" si="24"/>
        <v>-149366.05945226</v>
      </c>
      <c r="AH142" s="41">
        <f t="shared" si="25"/>
        <v>0</v>
      </c>
      <c r="AI142" s="38">
        <v>0</v>
      </c>
      <c r="AJ142" s="41">
        <v>0</v>
      </c>
      <c r="AK142" s="245">
        <f t="shared" si="26"/>
        <v>-4006.8234897233197</v>
      </c>
      <c r="AL142" s="246">
        <f t="shared" si="27"/>
        <v>0</v>
      </c>
      <c r="AM142" s="38">
        <v>0</v>
      </c>
      <c r="AN142" s="41">
        <v>0</v>
      </c>
      <c r="AO142" s="245">
        <f t="shared" si="28"/>
        <v>-4006.8234897233197</v>
      </c>
      <c r="AP142" s="246">
        <f t="shared" si="29"/>
        <v>0</v>
      </c>
      <c r="AQ142" s="3"/>
      <c r="AR142" s="3"/>
    </row>
    <row r="143" spans="2:44" ht="15" customHeight="1" outlineLevel="1" x14ac:dyDescent="0.25">
      <c r="B143" s="47" t="s">
        <v>123</v>
      </c>
      <c r="C143" s="38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40">
        <v>0</v>
      </c>
      <c r="J143" s="40">
        <v>0</v>
      </c>
      <c r="K143" s="40">
        <v>0</v>
      </c>
      <c r="L143" s="40">
        <v>0</v>
      </c>
      <c r="M143" s="39">
        <v>0</v>
      </c>
      <c r="N143" s="39">
        <v>0</v>
      </c>
      <c r="O143" s="39">
        <v>0</v>
      </c>
      <c r="P143" s="39">
        <v>0</v>
      </c>
      <c r="Q143" s="39">
        <v>0</v>
      </c>
      <c r="R143" s="39">
        <v>0</v>
      </c>
      <c r="S143" s="39">
        <v>0</v>
      </c>
      <c r="T143" s="41">
        <v>0</v>
      </c>
      <c r="U143" s="39">
        <f t="shared" si="20"/>
        <v>0</v>
      </c>
      <c r="V143" s="41">
        <f t="shared" si="21"/>
        <v>0</v>
      </c>
      <c r="W143" s="38">
        <v>0</v>
      </c>
      <c r="X143" s="39">
        <v>0</v>
      </c>
      <c r="Y143" s="39">
        <v>0</v>
      </c>
      <c r="Z143" s="41">
        <v>0</v>
      </c>
      <c r="AA143" s="39">
        <f t="shared" si="22"/>
        <v>0</v>
      </c>
      <c r="AB143" s="41">
        <f t="shared" si="23"/>
        <v>0</v>
      </c>
      <c r="AC143" s="38">
        <v>0</v>
      </c>
      <c r="AD143" s="39">
        <v>0</v>
      </c>
      <c r="AE143" s="39">
        <v>0</v>
      </c>
      <c r="AF143" s="41">
        <v>0</v>
      </c>
      <c r="AG143" s="39">
        <f t="shared" si="24"/>
        <v>0</v>
      </c>
      <c r="AH143" s="41">
        <f t="shared" si="25"/>
        <v>0</v>
      </c>
      <c r="AI143" s="38">
        <v>0</v>
      </c>
      <c r="AJ143" s="41">
        <v>0</v>
      </c>
      <c r="AK143" s="245">
        <f t="shared" si="26"/>
        <v>0</v>
      </c>
      <c r="AL143" s="246">
        <f t="shared" si="27"/>
        <v>0</v>
      </c>
      <c r="AM143" s="38">
        <v>0</v>
      </c>
      <c r="AN143" s="41">
        <v>0</v>
      </c>
      <c r="AO143" s="245">
        <f t="shared" si="28"/>
        <v>0</v>
      </c>
      <c r="AP143" s="246">
        <f t="shared" si="29"/>
        <v>0</v>
      </c>
      <c r="AQ143" s="3"/>
      <c r="AR143" s="3"/>
    </row>
    <row r="144" spans="2:44" ht="15" customHeight="1" outlineLevel="1" x14ac:dyDescent="0.25">
      <c r="B144" s="47" t="s">
        <v>124</v>
      </c>
      <c r="C144" s="38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40">
        <v>0</v>
      </c>
      <c r="J144" s="40">
        <v>0</v>
      </c>
      <c r="K144" s="40">
        <v>0</v>
      </c>
      <c r="L144" s="40">
        <v>0</v>
      </c>
      <c r="M144" s="39">
        <v>0</v>
      </c>
      <c r="N144" s="39">
        <v>0</v>
      </c>
      <c r="O144" s="39">
        <v>0</v>
      </c>
      <c r="P144" s="39">
        <v>0</v>
      </c>
      <c r="Q144" s="39">
        <v>0</v>
      </c>
      <c r="R144" s="39">
        <v>0</v>
      </c>
      <c r="S144" s="39">
        <v>0</v>
      </c>
      <c r="T144" s="41">
        <v>0</v>
      </c>
      <c r="U144" s="39">
        <f t="shared" si="20"/>
        <v>0</v>
      </c>
      <c r="V144" s="41">
        <f t="shared" si="21"/>
        <v>0</v>
      </c>
      <c r="W144" s="38">
        <v>0</v>
      </c>
      <c r="X144" s="39">
        <v>0</v>
      </c>
      <c r="Y144" s="39">
        <v>0</v>
      </c>
      <c r="Z144" s="41">
        <v>0</v>
      </c>
      <c r="AA144" s="39">
        <f t="shared" si="22"/>
        <v>0</v>
      </c>
      <c r="AB144" s="41">
        <f t="shared" si="23"/>
        <v>0</v>
      </c>
      <c r="AC144" s="38">
        <v>0</v>
      </c>
      <c r="AD144" s="39">
        <v>0</v>
      </c>
      <c r="AE144" s="39">
        <v>0</v>
      </c>
      <c r="AF144" s="41">
        <v>0</v>
      </c>
      <c r="AG144" s="39">
        <f t="shared" si="24"/>
        <v>0</v>
      </c>
      <c r="AH144" s="41">
        <f t="shared" si="25"/>
        <v>0</v>
      </c>
      <c r="AI144" s="38">
        <v>0</v>
      </c>
      <c r="AJ144" s="41">
        <v>0</v>
      </c>
      <c r="AK144" s="245">
        <f t="shared" si="26"/>
        <v>0</v>
      </c>
      <c r="AL144" s="246">
        <f t="shared" si="27"/>
        <v>0</v>
      </c>
      <c r="AM144" s="38">
        <v>0</v>
      </c>
      <c r="AN144" s="41">
        <v>0</v>
      </c>
      <c r="AO144" s="245">
        <f t="shared" si="28"/>
        <v>0</v>
      </c>
      <c r="AP144" s="246">
        <f t="shared" si="29"/>
        <v>0</v>
      </c>
      <c r="AQ144" s="3"/>
      <c r="AR144" s="3"/>
    </row>
    <row r="145" spans="2:44" ht="15" customHeight="1" outlineLevel="1" x14ac:dyDescent="0.25">
      <c r="B145" s="47" t="s">
        <v>125</v>
      </c>
      <c r="C145" s="38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40">
        <v>0</v>
      </c>
      <c r="J145" s="40">
        <v>0</v>
      </c>
      <c r="K145" s="40">
        <v>0</v>
      </c>
      <c r="L145" s="40">
        <v>0</v>
      </c>
      <c r="M145" s="39">
        <v>0</v>
      </c>
      <c r="N145" s="39">
        <v>0</v>
      </c>
      <c r="O145" s="39">
        <v>0</v>
      </c>
      <c r="P145" s="39">
        <v>0</v>
      </c>
      <c r="Q145" s="39">
        <v>0</v>
      </c>
      <c r="R145" s="39">
        <v>0</v>
      </c>
      <c r="S145" s="39">
        <v>0</v>
      </c>
      <c r="T145" s="41">
        <v>0</v>
      </c>
      <c r="U145" s="39">
        <f t="shared" si="20"/>
        <v>0</v>
      </c>
      <c r="V145" s="41">
        <f t="shared" si="21"/>
        <v>0</v>
      </c>
      <c r="W145" s="38">
        <v>0</v>
      </c>
      <c r="X145" s="39">
        <v>0</v>
      </c>
      <c r="Y145" s="39">
        <v>0</v>
      </c>
      <c r="Z145" s="41">
        <v>0</v>
      </c>
      <c r="AA145" s="39">
        <f t="shared" si="22"/>
        <v>0</v>
      </c>
      <c r="AB145" s="41">
        <f t="shared" si="23"/>
        <v>0</v>
      </c>
      <c r="AC145" s="38">
        <v>0</v>
      </c>
      <c r="AD145" s="39">
        <v>0</v>
      </c>
      <c r="AE145" s="39">
        <v>0</v>
      </c>
      <c r="AF145" s="41">
        <v>0</v>
      </c>
      <c r="AG145" s="39">
        <f t="shared" si="24"/>
        <v>0</v>
      </c>
      <c r="AH145" s="41">
        <f t="shared" si="25"/>
        <v>0</v>
      </c>
      <c r="AI145" s="38">
        <v>0</v>
      </c>
      <c r="AJ145" s="41">
        <v>0</v>
      </c>
      <c r="AK145" s="245">
        <f t="shared" si="26"/>
        <v>0</v>
      </c>
      <c r="AL145" s="246">
        <f t="shared" si="27"/>
        <v>0</v>
      </c>
      <c r="AM145" s="38">
        <v>0</v>
      </c>
      <c r="AN145" s="41">
        <v>0</v>
      </c>
      <c r="AO145" s="245">
        <f t="shared" si="28"/>
        <v>0</v>
      </c>
      <c r="AP145" s="246">
        <f t="shared" si="29"/>
        <v>0</v>
      </c>
      <c r="AQ145" s="3"/>
      <c r="AR145" s="3"/>
    </row>
    <row r="146" spans="2:44" ht="15" customHeight="1" outlineLevel="1" x14ac:dyDescent="0.25">
      <c r="B146" s="47" t="s">
        <v>126</v>
      </c>
      <c r="C146" s="38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40">
        <v>0</v>
      </c>
      <c r="J146" s="40">
        <v>0</v>
      </c>
      <c r="K146" s="40">
        <v>0</v>
      </c>
      <c r="L146" s="40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0</v>
      </c>
      <c r="S146" s="39">
        <v>0</v>
      </c>
      <c r="T146" s="41">
        <v>0</v>
      </c>
      <c r="U146" s="39">
        <f t="shared" si="20"/>
        <v>0</v>
      </c>
      <c r="V146" s="41">
        <f t="shared" si="21"/>
        <v>0</v>
      </c>
      <c r="W146" s="38">
        <v>0</v>
      </c>
      <c r="X146" s="39">
        <v>0</v>
      </c>
      <c r="Y146" s="39">
        <v>0</v>
      </c>
      <c r="Z146" s="41">
        <v>0</v>
      </c>
      <c r="AA146" s="39">
        <f t="shared" si="22"/>
        <v>0</v>
      </c>
      <c r="AB146" s="41">
        <f t="shared" si="23"/>
        <v>0</v>
      </c>
      <c r="AC146" s="38">
        <v>0</v>
      </c>
      <c r="AD146" s="39">
        <v>0</v>
      </c>
      <c r="AE146" s="39">
        <v>0</v>
      </c>
      <c r="AF146" s="41">
        <v>0</v>
      </c>
      <c r="AG146" s="39">
        <f t="shared" si="24"/>
        <v>0</v>
      </c>
      <c r="AH146" s="41">
        <f t="shared" si="25"/>
        <v>0</v>
      </c>
      <c r="AI146" s="38">
        <v>0</v>
      </c>
      <c r="AJ146" s="41">
        <v>0</v>
      </c>
      <c r="AK146" s="245">
        <f t="shared" si="26"/>
        <v>0</v>
      </c>
      <c r="AL146" s="246">
        <f t="shared" si="27"/>
        <v>0</v>
      </c>
      <c r="AM146" s="38">
        <v>0</v>
      </c>
      <c r="AN146" s="41">
        <v>0</v>
      </c>
      <c r="AO146" s="245">
        <f t="shared" si="28"/>
        <v>0</v>
      </c>
      <c r="AP146" s="246">
        <f t="shared" si="29"/>
        <v>0</v>
      </c>
      <c r="AQ146" s="3"/>
      <c r="AR146" s="3"/>
    </row>
    <row r="147" spans="2:44" s="3" customFormat="1" ht="15" customHeight="1" x14ac:dyDescent="0.25">
      <c r="B147" s="89" t="s">
        <v>140</v>
      </c>
      <c r="C147" s="90">
        <v>10307.212600000008</v>
      </c>
      <c r="D147" s="91">
        <v>75576.590920000046</v>
      </c>
      <c r="E147" s="91">
        <v>8583.4789700000001</v>
      </c>
      <c r="F147" s="91">
        <v>10827.8</v>
      </c>
      <c r="G147" s="91">
        <v>-14437.519471999996</v>
      </c>
      <c r="H147" s="91">
        <v>-3776.2000924522704</v>
      </c>
      <c r="I147" s="91">
        <v>0</v>
      </c>
      <c r="J147" s="91">
        <v>0</v>
      </c>
      <c r="K147" s="91">
        <v>272137.41800000001</v>
      </c>
      <c r="L147" s="91">
        <v>-1555</v>
      </c>
      <c r="M147" s="91">
        <v>-109441.06499999997</v>
      </c>
      <c r="N147" s="91">
        <v>-54425.603000000003</v>
      </c>
      <c r="O147" s="91">
        <v>4819.5340131858138</v>
      </c>
      <c r="P147" s="91">
        <v>-52.105129966317122</v>
      </c>
      <c r="Q147" s="91">
        <v>4610.9816106218586</v>
      </c>
      <c r="R147" s="91">
        <v>-77472.236578440003</v>
      </c>
      <c r="S147" s="91">
        <v>0</v>
      </c>
      <c r="T147" s="92">
        <v>-14479.966829999999</v>
      </c>
      <c r="U147" s="91">
        <f t="shared" si="20"/>
        <v>176580.04072180772</v>
      </c>
      <c r="V147" s="92">
        <f t="shared" si="21"/>
        <v>-65356.720710858543</v>
      </c>
      <c r="W147" s="90">
        <v>494801.99713601451</v>
      </c>
      <c r="X147" s="91">
        <v>366141.96010198822</v>
      </c>
      <c r="Y147" s="91">
        <v>25313.535772159998</v>
      </c>
      <c r="Z147" s="92">
        <v>182523.20845599999</v>
      </c>
      <c r="AA147" s="91">
        <f t="shared" si="22"/>
        <v>520115.5329081745</v>
      </c>
      <c r="AB147" s="92">
        <f t="shared" si="23"/>
        <v>548665.16855798825</v>
      </c>
      <c r="AC147" s="90">
        <v>0</v>
      </c>
      <c r="AD147" s="91">
        <v>9108.0849999999991</v>
      </c>
      <c r="AE147" s="91">
        <v>0</v>
      </c>
      <c r="AF147" s="92">
        <v>18116.660362638002</v>
      </c>
      <c r="AG147" s="91">
        <f t="shared" si="24"/>
        <v>0</v>
      </c>
      <c r="AH147" s="92">
        <f t="shared" si="25"/>
        <v>27224.745362638001</v>
      </c>
      <c r="AI147" s="90">
        <v>0</v>
      </c>
      <c r="AJ147" s="92">
        <v>196133.75781517901</v>
      </c>
      <c r="AK147" s="85">
        <f t="shared" si="26"/>
        <v>696695.57362998219</v>
      </c>
      <c r="AL147" s="87">
        <f t="shared" si="27"/>
        <v>706666.95102494676</v>
      </c>
      <c r="AM147" s="90">
        <v>229187.81356539868</v>
      </c>
      <c r="AN147" s="92">
        <v>383992.6080639764</v>
      </c>
      <c r="AO147" s="85">
        <f t="shared" si="28"/>
        <v>925883.38719538087</v>
      </c>
      <c r="AP147" s="87">
        <f t="shared" si="29"/>
        <v>1090659.559088923</v>
      </c>
    </row>
    <row r="148" spans="2:44" ht="15" customHeight="1" outlineLevel="1" x14ac:dyDescent="0.25">
      <c r="B148" s="45" t="s">
        <v>113</v>
      </c>
      <c r="C148" s="38">
        <v>910.5469999999998</v>
      </c>
      <c r="D148" s="39">
        <v>12611.174779000003</v>
      </c>
      <c r="E148" s="39">
        <v>2183.6009699999995</v>
      </c>
      <c r="F148" s="39">
        <v>3525.3089999999997</v>
      </c>
      <c r="G148" s="39">
        <v>-1290.4276419999987</v>
      </c>
      <c r="H148" s="39">
        <v>-2576.4049299999961</v>
      </c>
      <c r="I148" s="40">
        <v>0</v>
      </c>
      <c r="J148" s="40">
        <v>0</v>
      </c>
      <c r="K148" s="40">
        <v>-2670.45</v>
      </c>
      <c r="L148" s="40">
        <v>0</v>
      </c>
      <c r="M148" s="39">
        <v>9363.8219999999983</v>
      </c>
      <c r="N148" s="39">
        <v>-204.995</v>
      </c>
      <c r="O148" s="39">
        <v>0</v>
      </c>
      <c r="P148" s="39">
        <v>-1410.4593808999998</v>
      </c>
      <c r="Q148" s="39">
        <v>-619.21614639924621</v>
      </c>
      <c r="R148" s="39">
        <v>557.3702965599997</v>
      </c>
      <c r="S148" s="39">
        <v>0</v>
      </c>
      <c r="T148" s="41">
        <v>-13550.692999999999</v>
      </c>
      <c r="U148" s="39">
        <f t="shared" si="20"/>
        <v>7877.8761816007527</v>
      </c>
      <c r="V148" s="51">
        <f t="shared" si="21"/>
        <v>-1048.6982353399944</v>
      </c>
      <c r="W148" s="38">
        <v>38468.148338000028</v>
      </c>
      <c r="X148" s="39">
        <v>2100.8663999999967</v>
      </c>
      <c r="Y148" s="39">
        <v>11207.653982999998</v>
      </c>
      <c r="Z148" s="41">
        <v>1093.752</v>
      </c>
      <c r="AA148" s="39">
        <f t="shared" si="22"/>
        <v>49675.802321000025</v>
      </c>
      <c r="AB148" s="51">
        <f t="shared" si="23"/>
        <v>3194.6183999999967</v>
      </c>
      <c r="AC148" s="38">
        <v>0</v>
      </c>
      <c r="AD148" s="39">
        <v>5709.317</v>
      </c>
      <c r="AE148" s="39">
        <v>0</v>
      </c>
      <c r="AF148" s="41">
        <v>103.779</v>
      </c>
      <c r="AG148" s="39">
        <f t="shared" si="24"/>
        <v>0</v>
      </c>
      <c r="AH148" s="51">
        <f t="shared" si="25"/>
        <v>5813.0959999999995</v>
      </c>
      <c r="AI148" s="38">
        <v>0</v>
      </c>
      <c r="AJ148" s="41">
        <v>628.72007999999551</v>
      </c>
      <c r="AK148" s="245">
        <f t="shared" si="26"/>
        <v>57553.678502600778</v>
      </c>
      <c r="AL148" s="246">
        <f t="shared" si="27"/>
        <v>8587.7362446599982</v>
      </c>
      <c r="AM148" s="38">
        <v>0</v>
      </c>
      <c r="AN148" s="41">
        <v>0</v>
      </c>
      <c r="AO148" s="245">
        <f t="shared" si="28"/>
        <v>57553.678502600778</v>
      </c>
      <c r="AP148" s="246">
        <f t="shared" si="29"/>
        <v>8587.7362446599982</v>
      </c>
      <c r="AQ148" s="3"/>
      <c r="AR148" s="3"/>
    </row>
    <row r="149" spans="2:44" ht="15" customHeight="1" outlineLevel="1" x14ac:dyDescent="0.25">
      <c r="B149" s="45" t="s">
        <v>114</v>
      </c>
      <c r="C149" s="38">
        <v>0</v>
      </c>
      <c r="D149" s="39">
        <v>2441.3509699999995</v>
      </c>
      <c r="E149" s="39">
        <v>0</v>
      </c>
      <c r="F149" s="39">
        <v>0</v>
      </c>
      <c r="G149" s="39">
        <v>0</v>
      </c>
      <c r="H149" s="39">
        <v>0</v>
      </c>
      <c r="I149" s="40">
        <v>0</v>
      </c>
      <c r="J149" s="40">
        <v>0</v>
      </c>
      <c r="K149" s="40">
        <v>0</v>
      </c>
      <c r="L149" s="40">
        <v>0</v>
      </c>
      <c r="M149" s="39">
        <v>0</v>
      </c>
      <c r="N149" s="39">
        <v>0</v>
      </c>
      <c r="O149" s="39">
        <v>0</v>
      </c>
      <c r="P149" s="39">
        <v>33.185447000000003</v>
      </c>
      <c r="Q149" s="39">
        <v>0</v>
      </c>
      <c r="R149" s="39">
        <v>-20.963562</v>
      </c>
      <c r="S149" s="39">
        <v>0</v>
      </c>
      <c r="T149" s="41">
        <v>0</v>
      </c>
      <c r="U149" s="39">
        <f t="shared" si="20"/>
        <v>0</v>
      </c>
      <c r="V149" s="41">
        <f t="shared" si="21"/>
        <v>2453.5728549999994</v>
      </c>
      <c r="W149" s="38">
        <v>-2249.48</v>
      </c>
      <c r="X149" s="39">
        <v>4198.0569999999998</v>
      </c>
      <c r="Y149" s="39">
        <v>0</v>
      </c>
      <c r="Z149" s="41">
        <v>0</v>
      </c>
      <c r="AA149" s="39">
        <f t="shared" si="22"/>
        <v>-2249.48</v>
      </c>
      <c r="AB149" s="41">
        <f t="shared" si="23"/>
        <v>4198.0569999999998</v>
      </c>
      <c r="AC149" s="38">
        <v>0</v>
      </c>
      <c r="AD149" s="39">
        <v>0</v>
      </c>
      <c r="AE149" s="39">
        <v>0</v>
      </c>
      <c r="AF149" s="41">
        <v>0</v>
      </c>
      <c r="AG149" s="39">
        <f t="shared" si="24"/>
        <v>0</v>
      </c>
      <c r="AH149" s="41">
        <f t="shared" si="25"/>
        <v>0</v>
      </c>
      <c r="AI149" s="38">
        <v>0</v>
      </c>
      <c r="AJ149" s="41">
        <v>4227.0339999999997</v>
      </c>
      <c r="AK149" s="245">
        <f t="shared" si="26"/>
        <v>-2249.48</v>
      </c>
      <c r="AL149" s="246">
        <f t="shared" si="27"/>
        <v>10878.663854999999</v>
      </c>
      <c r="AM149" s="38">
        <v>0</v>
      </c>
      <c r="AN149" s="41">
        <v>0</v>
      </c>
      <c r="AO149" s="245">
        <f t="shared" si="28"/>
        <v>-2249.48</v>
      </c>
      <c r="AP149" s="246">
        <f t="shared" si="29"/>
        <v>10878.663854999999</v>
      </c>
      <c r="AQ149" s="3"/>
      <c r="AR149" s="3"/>
    </row>
    <row r="150" spans="2:44" ht="15" customHeight="1" outlineLevel="1" x14ac:dyDescent="0.25">
      <c r="B150" s="45" t="s">
        <v>147</v>
      </c>
      <c r="C150" s="38">
        <v>-1162.9799299999959</v>
      </c>
      <c r="D150" s="39">
        <v>-6527.2956419999991</v>
      </c>
      <c r="E150" s="39">
        <v>-1413.425</v>
      </c>
      <c r="F150" s="39">
        <v>5236.8680000000004</v>
      </c>
      <c r="G150" s="39">
        <v>-613.03</v>
      </c>
      <c r="H150" s="39">
        <v>-198.81700000000001</v>
      </c>
      <c r="I150" s="40">
        <v>0</v>
      </c>
      <c r="J150" s="40">
        <v>0</v>
      </c>
      <c r="K150" s="40">
        <v>9487.2469999999994</v>
      </c>
      <c r="L150" s="40">
        <v>-1555</v>
      </c>
      <c r="M150" s="39">
        <v>-10621.2</v>
      </c>
      <c r="N150" s="39">
        <v>-5622.6909999999998</v>
      </c>
      <c r="O150" s="39">
        <v>743.74883754772554</v>
      </c>
      <c r="P150" s="39">
        <v>0</v>
      </c>
      <c r="Q150" s="39">
        <v>-52.128</v>
      </c>
      <c r="R150" s="39">
        <v>-150.88</v>
      </c>
      <c r="S150" s="39">
        <v>0</v>
      </c>
      <c r="T150" s="41">
        <v>-929.27383000000009</v>
      </c>
      <c r="U150" s="39">
        <f t="shared" si="20"/>
        <v>-3631.7670924522718</v>
      </c>
      <c r="V150" s="41">
        <f t="shared" si="21"/>
        <v>-9747.0894719999978</v>
      </c>
      <c r="W150" s="38">
        <v>-1241.7280000000001</v>
      </c>
      <c r="X150" s="39">
        <v>-2245.0520000000001</v>
      </c>
      <c r="Y150" s="39">
        <v>-450.87099999999998</v>
      </c>
      <c r="Z150" s="41">
        <v>11483.646000000001</v>
      </c>
      <c r="AA150" s="39">
        <f t="shared" si="22"/>
        <v>-1692.5990000000002</v>
      </c>
      <c r="AB150" s="41">
        <f t="shared" si="23"/>
        <v>9238.594000000001</v>
      </c>
      <c r="AC150" s="38">
        <v>0</v>
      </c>
      <c r="AD150" s="39">
        <v>-3500</v>
      </c>
      <c r="AE150" s="39">
        <v>0</v>
      </c>
      <c r="AF150" s="41">
        <v>0</v>
      </c>
      <c r="AG150" s="39">
        <f t="shared" si="24"/>
        <v>0</v>
      </c>
      <c r="AH150" s="41">
        <f t="shared" si="25"/>
        <v>-3500</v>
      </c>
      <c r="AI150" s="38">
        <v>0</v>
      </c>
      <c r="AJ150" s="41">
        <v>-528.14699999999993</v>
      </c>
      <c r="AK150" s="245">
        <f t="shared" si="26"/>
        <v>-5324.3660924522719</v>
      </c>
      <c r="AL150" s="246">
        <f t="shared" si="27"/>
        <v>-4536.6424719999968</v>
      </c>
      <c r="AM150" s="38">
        <v>0</v>
      </c>
      <c r="AN150" s="41">
        <v>0</v>
      </c>
      <c r="AO150" s="245">
        <f t="shared" si="28"/>
        <v>-5324.3660924522719</v>
      </c>
      <c r="AP150" s="246">
        <f t="shared" si="29"/>
        <v>-4536.6424719999968</v>
      </c>
      <c r="AQ150" s="3"/>
      <c r="AR150" s="3"/>
    </row>
    <row r="151" spans="2:44" ht="15" customHeight="1" outlineLevel="1" x14ac:dyDescent="0.25">
      <c r="B151" s="45" t="s">
        <v>115</v>
      </c>
      <c r="C151" s="38">
        <v>429.23329655999976</v>
      </c>
      <c r="D151" s="39">
        <v>-619.21614639924621</v>
      </c>
      <c r="E151" s="39">
        <v>128.137</v>
      </c>
      <c r="F151" s="39">
        <v>0</v>
      </c>
      <c r="G151" s="39">
        <v>-150.88</v>
      </c>
      <c r="H151" s="39">
        <v>-52.128</v>
      </c>
      <c r="I151" s="40">
        <v>0</v>
      </c>
      <c r="J151" s="40">
        <v>0</v>
      </c>
      <c r="K151" s="40">
        <v>-4214.8600000000006</v>
      </c>
      <c r="L151" s="40">
        <v>0</v>
      </c>
      <c r="M151" s="39">
        <v>-30077.383999999998</v>
      </c>
      <c r="N151" s="39">
        <v>1.921</v>
      </c>
      <c r="O151" s="39">
        <v>0</v>
      </c>
      <c r="P151" s="39">
        <v>0</v>
      </c>
      <c r="Q151" s="39">
        <v>920.02500097481425</v>
      </c>
      <c r="R151" s="39">
        <v>-1676.7853059999975</v>
      </c>
      <c r="S151" s="39">
        <v>0</v>
      </c>
      <c r="T151" s="41">
        <v>0</v>
      </c>
      <c r="U151" s="39">
        <f t="shared" si="20"/>
        <v>-32965.728702465189</v>
      </c>
      <c r="V151" s="41">
        <f t="shared" si="21"/>
        <v>-2346.2084523992435</v>
      </c>
      <c r="W151" s="38">
        <v>-33233.128331</v>
      </c>
      <c r="X151" s="39">
        <v>1037.4236959532011</v>
      </c>
      <c r="Y151" s="39">
        <v>-8738.2656759999991</v>
      </c>
      <c r="Z151" s="41">
        <v>0</v>
      </c>
      <c r="AA151" s="39">
        <f t="shared" si="22"/>
        <v>-41971.394006999995</v>
      </c>
      <c r="AB151" s="41">
        <f t="shared" si="23"/>
        <v>1037.4236959532011</v>
      </c>
      <c r="AC151" s="38">
        <v>0</v>
      </c>
      <c r="AD151" s="39">
        <v>0</v>
      </c>
      <c r="AE151" s="39">
        <v>0</v>
      </c>
      <c r="AF151" s="41">
        <v>1300.557</v>
      </c>
      <c r="AG151" s="39">
        <f t="shared" si="24"/>
        <v>0</v>
      </c>
      <c r="AH151" s="41">
        <f t="shared" si="25"/>
        <v>1300.557</v>
      </c>
      <c r="AI151" s="38">
        <v>0</v>
      </c>
      <c r="AJ151" s="41">
        <v>365.28856350143371</v>
      </c>
      <c r="AK151" s="245">
        <f t="shared" si="26"/>
        <v>-74937.122709465184</v>
      </c>
      <c r="AL151" s="246">
        <f t="shared" si="27"/>
        <v>357.06080705539136</v>
      </c>
      <c r="AM151" s="38">
        <v>0</v>
      </c>
      <c r="AN151" s="41">
        <v>0</v>
      </c>
      <c r="AO151" s="245">
        <f t="shared" si="28"/>
        <v>-74937.122709465184</v>
      </c>
      <c r="AP151" s="246">
        <f t="shared" si="29"/>
        <v>357.06080705539136</v>
      </c>
      <c r="AQ151" s="3"/>
      <c r="AR151" s="3"/>
    </row>
    <row r="152" spans="2:44" ht="15" customHeight="1" outlineLevel="1" x14ac:dyDescent="0.25">
      <c r="B152" s="45" t="s">
        <v>116</v>
      </c>
      <c r="C152" s="38">
        <v>680.76900000000001</v>
      </c>
      <c r="D152" s="39">
        <v>0</v>
      </c>
      <c r="E152" s="39">
        <v>0</v>
      </c>
      <c r="F152" s="39">
        <v>0</v>
      </c>
      <c r="G152" s="39">
        <v>-929.27383000000009</v>
      </c>
      <c r="H152" s="39">
        <v>0</v>
      </c>
      <c r="I152" s="40">
        <v>0</v>
      </c>
      <c r="J152" s="40">
        <v>0</v>
      </c>
      <c r="K152" s="40">
        <v>0</v>
      </c>
      <c r="L152" s="40">
        <v>0</v>
      </c>
      <c r="M152" s="39">
        <v>0</v>
      </c>
      <c r="N152" s="39">
        <v>0</v>
      </c>
      <c r="O152" s="39">
        <v>0</v>
      </c>
      <c r="P152" s="39">
        <v>0</v>
      </c>
      <c r="Q152" s="39">
        <v>0</v>
      </c>
      <c r="R152" s="39">
        <v>0</v>
      </c>
      <c r="S152" s="39">
        <v>0</v>
      </c>
      <c r="T152" s="41">
        <v>0</v>
      </c>
      <c r="U152" s="39">
        <f t="shared" si="20"/>
        <v>-248.50483000000008</v>
      </c>
      <c r="V152" s="41">
        <f t="shared" si="21"/>
        <v>0</v>
      </c>
      <c r="W152" s="38">
        <v>0</v>
      </c>
      <c r="X152" s="39">
        <v>0</v>
      </c>
      <c r="Y152" s="39">
        <v>0</v>
      </c>
      <c r="Z152" s="41">
        <v>0</v>
      </c>
      <c r="AA152" s="39">
        <f t="shared" si="22"/>
        <v>0</v>
      </c>
      <c r="AB152" s="41">
        <f t="shared" si="23"/>
        <v>0</v>
      </c>
      <c r="AC152" s="38">
        <v>0</v>
      </c>
      <c r="AD152" s="39">
        <v>0</v>
      </c>
      <c r="AE152" s="39">
        <v>0</v>
      </c>
      <c r="AF152" s="41">
        <v>0</v>
      </c>
      <c r="AG152" s="39">
        <f t="shared" si="24"/>
        <v>0</v>
      </c>
      <c r="AH152" s="41">
        <f t="shared" si="25"/>
        <v>0</v>
      </c>
      <c r="AI152" s="38">
        <v>0</v>
      </c>
      <c r="AJ152" s="41">
        <v>0</v>
      </c>
      <c r="AK152" s="245">
        <f t="shared" si="26"/>
        <v>-248.50483000000008</v>
      </c>
      <c r="AL152" s="246">
        <f t="shared" si="27"/>
        <v>0</v>
      </c>
      <c r="AM152" s="38">
        <v>0</v>
      </c>
      <c r="AN152" s="41">
        <v>0</v>
      </c>
      <c r="AO152" s="245">
        <f t="shared" si="28"/>
        <v>-248.50483000000008</v>
      </c>
      <c r="AP152" s="246">
        <f t="shared" si="29"/>
        <v>0</v>
      </c>
      <c r="AQ152" s="3"/>
      <c r="AR152" s="3"/>
    </row>
    <row r="153" spans="2:44" ht="15" customHeight="1" outlineLevel="1" x14ac:dyDescent="0.25">
      <c r="B153" s="45" t="s">
        <v>117</v>
      </c>
      <c r="C153" s="38">
        <v>2100.8663999999967</v>
      </c>
      <c r="D153" s="39">
        <v>38468.148338000028</v>
      </c>
      <c r="E153" s="39">
        <v>4198.0569999999998</v>
      </c>
      <c r="F153" s="39">
        <v>-2249.48</v>
      </c>
      <c r="G153" s="39">
        <v>-2245.0520000000001</v>
      </c>
      <c r="H153" s="39">
        <v>-1241.7280000000001</v>
      </c>
      <c r="I153" s="40">
        <v>0</v>
      </c>
      <c r="J153" s="40">
        <v>0</v>
      </c>
      <c r="K153" s="40">
        <v>57485.327000000005</v>
      </c>
      <c r="L153" s="40">
        <v>0</v>
      </c>
      <c r="M153" s="39">
        <v>-105742.011</v>
      </c>
      <c r="N153" s="39">
        <v>-15285.968000000001</v>
      </c>
      <c r="O153" s="39">
        <v>-1.8999999999941791E-3</v>
      </c>
      <c r="P153" s="39">
        <v>-105.47302934631743</v>
      </c>
      <c r="Q153" s="39">
        <v>1037.4236959532011</v>
      </c>
      <c r="R153" s="39">
        <v>-33233.128331</v>
      </c>
      <c r="S153" s="39">
        <v>0</v>
      </c>
      <c r="T153" s="41">
        <v>0</v>
      </c>
      <c r="U153" s="39">
        <f t="shared" si="20"/>
        <v>-43165.390804046801</v>
      </c>
      <c r="V153" s="41">
        <f t="shared" si="21"/>
        <v>-13647.629022346297</v>
      </c>
      <c r="W153" s="38">
        <v>28655.502555202562</v>
      </c>
      <c r="X153" s="39">
        <v>187596.65044554858</v>
      </c>
      <c r="Y153" s="39">
        <v>0</v>
      </c>
      <c r="Z153" s="41">
        <v>117246.46645599999</v>
      </c>
      <c r="AA153" s="39">
        <f t="shared" si="22"/>
        <v>28655.502555202562</v>
      </c>
      <c r="AB153" s="41">
        <f t="shared" si="23"/>
        <v>304843.11690154858</v>
      </c>
      <c r="AC153" s="38">
        <v>0</v>
      </c>
      <c r="AD153" s="39">
        <v>0</v>
      </c>
      <c r="AE153" s="39">
        <v>0</v>
      </c>
      <c r="AF153" s="41">
        <v>0.17036263799999998</v>
      </c>
      <c r="AG153" s="39">
        <f t="shared" si="24"/>
        <v>0</v>
      </c>
      <c r="AH153" s="41">
        <f t="shared" si="25"/>
        <v>0.17036263799999998</v>
      </c>
      <c r="AI153" s="38">
        <v>0</v>
      </c>
      <c r="AJ153" s="41">
        <v>1688.6190960394688</v>
      </c>
      <c r="AK153" s="245">
        <f t="shared" si="26"/>
        <v>-14509.88824884424</v>
      </c>
      <c r="AL153" s="246">
        <f t="shared" si="27"/>
        <v>292884.27733787976</v>
      </c>
      <c r="AM153" s="38">
        <v>229187.81356539868</v>
      </c>
      <c r="AN153" s="41">
        <v>383992.6080639764</v>
      </c>
      <c r="AO153" s="245">
        <f t="shared" si="28"/>
        <v>214677.92531655444</v>
      </c>
      <c r="AP153" s="246">
        <f t="shared" si="29"/>
        <v>676876.88540185615</v>
      </c>
      <c r="AQ153" s="3"/>
      <c r="AR153" s="3"/>
    </row>
    <row r="154" spans="2:44" ht="15" customHeight="1" outlineLevel="1" x14ac:dyDescent="0.25">
      <c r="B154" s="45" t="s">
        <v>118</v>
      </c>
      <c r="C154" s="38">
        <v>1093.752</v>
      </c>
      <c r="D154" s="39">
        <v>11207.653982999998</v>
      </c>
      <c r="E154" s="39">
        <v>-760</v>
      </c>
      <c r="F154" s="39">
        <v>4222.3</v>
      </c>
      <c r="G154" s="39">
        <v>453.25199999999995</v>
      </c>
      <c r="H154" s="39">
        <v>-450.87099999999998</v>
      </c>
      <c r="I154" s="40">
        <v>0</v>
      </c>
      <c r="J154" s="40">
        <v>0</v>
      </c>
      <c r="K154" s="40">
        <v>55962.517999999996</v>
      </c>
      <c r="L154" s="40">
        <v>0</v>
      </c>
      <c r="M154" s="39">
        <v>-3274.8879999999999</v>
      </c>
      <c r="N154" s="39">
        <v>-33567.169000000002</v>
      </c>
      <c r="O154" s="39">
        <v>0</v>
      </c>
      <c r="P154" s="39">
        <v>-518.72853483999984</v>
      </c>
      <c r="Q154" s="39">
        <v>903.37899999999991</v>
      </c>
      <c r="R154" s="39">
        <v>-8665.6826759999985</v>
      </c>
      <c r="S154" s="39">
        <v>0</v>
      </c>
      <c r="T154" s="41">
        <v>0</v>
      </c>
      <c r="U154" s="39">
        <f t="shared" si="20"/>
        <v>54378.012999999999</v>
      </c>
      <c r="V154" s="41">
        <f t="shared" si="21"/>
        <v>-27772.497227840002</v>
      </c>
      <c r="W154" s="38">
        <v>117246.46645599999</v>
      </c>
      <c r="X154" s="39">
        <v>0</v>
      </c>
      <c r="Y154" s="39">
        <v>2322.9899999999998</v>
      </c>
      <c r="Z154" s="41">
        <v>0</v>
      </c>
      <c r="AA154" s="39">
        <f t="shared" si="22"/>
        <v>119569.456456</v>
      </c>
      <c r="AB154" s="41">
        <f t="shared" si="23"/>
        <v>0</v>
      </c>
      <c r="AC154" s="38">
        <v>0</v>
      </c>
      <c r="AD154" s="39">
        <v>6898.768</v>
      </c>
      <c r="AE154" s="39">
        <v>0</v>
      </c>
      <c r="AF154" s="41">
        <v>14591.989</v>
      </c>
      <c r="AG154" s="39">
        <f t="shared" si="24"/>
        <v>0</v>
      </c>
      <c r="AH154" s="41">
        <f t="shared" si="25"/>
        <v>21490.756999999998</v>
      </c>
      <c r="AI154" s="38">
        <v>0</v>
      </c>
      <c r="AJ154" s="41">
        <v>0</v>
      </c>
      <c r="AK154" s="245">
        <f t="shared" si="26"/>
        <v>173947.46945599999</v>
      </c>
      <c r="AL154" s="246">
        <f t="shared" si="27"/>
        <v>-6281.7402278400041</v>
      </c>
      <c r="AM154" s="38">
        <v>0</v>
      </c>
      <c r="AN154" s="41">
        <v>0</v>
      </c>
      <c r="AO154" s="245">
        <f t="shared" si="28"/>
        <v>173947.46945599999</v>
      </c>
      <c r="AP154" s="246">
        <f t="shared" si="29"/>
        <v>-6281.7402278400041</v>
      </c>
      <c r="AQ154" s="3"/>
      <c r="AR154" s="3"/>
    </row>
    <row r="155" spans="2:44" ht="15" customHeight="1" outlineLevel="1" x14ac:dyDescent="0.25">
      <c r="B155" s="45" t="s">
        <v>119</v>
      </c>
      <c r="C155" s="38">
        <v>5709.317</v>
      </c>
      <c r="D155" s="39">
        <v>0</v>
      </c>
      <c r="E155" s="39">
        <v>0</v>
      </c>
      <c r="F155" s="39">
        <v>0</v>
      </c>
      <c r="G155" s="39">
        <v>-3500</v>
      </c>
      <c r="H155" s="39">
        <v>0</v>
      </c>
      <c r="I155" s="40">
        <v>0</v>
      </c>
      <c r="J155" s="40">
        <v>0</v>
      </c>
      <c r="K155" s="40">
        <v>0</v>
      </c>
      <c r="L155" s="40">
        <v>0</v>
      </c>
      <c r="M155" s="39">
        <v>-0.76200000000000001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41">
        <v>0</v>
      </c>
      <c r="U155" s="39">
        <f t="shared" si="20"/>
        <v>2208.5549999999998</v>
      </c>
      <c r="V155" s="41">
        <f t="shared" si="21"/>
        <v>0</v>
      </c>
      <c r="W155" s="38">
        <v>0</v>
      </c>
      <c r="X155" s="39">
        <v>0</v>
      </c>
      <c r="Y155" s="39">
        <v>6898.768</v>
      </c>
      <c r="Z155" s="41">
        <v>0</v>
      </c>
      <c r="AA155" s="39">
        <f t="shared" si="22"/>
        <v>6898.768</v>
      </c>
      <c r="AB155" s="41">
        <f t="shared" si="23"/>
        <v>0</v>
      </c>
      <c r="AC155" s="38">
        <v>0</v>
      </c>
      <c r="AD155" s="39">
        <v>0</v>
      </c>
      <c r="AE155" s="39">
        <v>0</v>
      </c>
      <c r="AF155" s="41">
        <v>0</v>
      </c>
      <c r="AG155" s="39">
        <f t="shared" si="24"/>
        <v>0</v>
      </c>
      <c r="AH155" s="41">
        <f t="shared" si="25"/>
        <v>0</v>
      </c>
      <c r="AI155" s="38">
        <v>0</v>
      </c>
      <c r="AJ155" s="41">
        <v>0</v>
      </c>
      <c r="AK155" s="245">
        <f t="shared" si="26"/>
        <v>9107.3230000000003</v>
      </c>
      <c r="AL155" s="246">
        <f t="shared" si="27"/>
        <v>0</v>
      </c>
      <c r="AM155" s="38">
        <v>0</v>
      </c>
      <c r="AN155" s="41">
        <v>0</v>
      </c>
      <c r="AO155" s="245">
        <f t="shared" si="28"/>
        <v>9107.3230000000003</v>
      </c>
      <c r="AP155" s="246">
        <f t="shared" si="29"/>
        <v>0</v>
      </c>
      <c r="AQ155" s="3"/>
      <c r="AR155" s="3"/>
    </row>
    <row r="156" spans="2:44" ht="15" customHeight="1" outlineLevel="1" x14ac:dyDescent="0.25">
      <c r="B156" s="45" t="s">
        <v>120</v>
      </c>
      <c r="C156" s="38">
        <v>103.779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40">
        <v>0</v>
      </c>
      <c r="J156" s="40">
        <v>0</v>
      </c>
      <c r="K156" s="40">
        <v>2039.9079999999999</v>
      </c>
      <c r="L156" s="40">
        <v>0</v>
      </c>
      <c r="M156" s="39">
        <v>80.257000000000005</v>
      </c>
      <c r="N156" s="39">
        <v>0</v>
      </c>
      <c r="O156" s="39">
        <v>0</v>
      </c>
      <c r="P156" s="39">
        <v>0</v>
      </c>
      <c r="Q156" s="39">
        <v>1300.557</v>
      </c>
      <c r="R156" s="39">
        <v>0</v>
      </c>
      <c r="S156" s="39">
        <v>0</v>
      </c>
      <c r="T156" s="41">
        <v>0</v>
      </c>
      <c r="U156" s="39">
        <f t="shared" si="20"/>
        <v>3524.5010000000002</v>
      </c>
      <c r="V156" s="41">
        <f t="shared" si="21"/>
        <v>0</v>
      </c>
      <c r="W156" s="38">
        <v>0.17036263799999998</v>
      </c>
      <c r="X156" s="39">
        <v>0</v>
      </c>
      <c r="Y156" s="39">
        <v>14591.989</v>
      </c>
      <c r="Z156" s="41">
        <v>0</v>
      </c>
      <c r="AA156" s="39">
        <f t="shared" si="22"/>
        <v>14592.159362638</v>
      </c>
      <c r="AB156" s="41">
        <f t="shared" si="23"/>
        <v>0</v>
      </c>
      <c r="AC156" s="38">
        <v>0</v>
      </c>
      <c r="AD156" s="39">
        <v>0</v>
      </c>
      <c r="AE156" s="39">
        <v>0</v>
      </c>
      <c r="AF156" s="41">
        <v>0</v>
      </c>
      <c r="AG156" s="39">
        <f t="shared" si="24"/>
        <v>0</v>
      </c>
      <c r="AH156" s="41">
        <f t="shared" si="25"/>
        <v>0</v>
      </c>
      <c r="AI156" s="38">
        <v>0</v>
      </c>
      <c r="AJ156" s="41">
        <v>0</v>
      </c>
      <c r="AK156" s="245">
        <f t="shared" si="26"/>
        <v>18116.660362638002</v>
      </c>
      <c r="AL156" s="246">
        <f t="shared" si="27"/>
        <v>0</v>
      </c>
      <c r="AM156" s="38">
        <v>0</v>
      </c>
      <c r="AN156" s="41">
        <v>0</v>
      </c>
      <c r="AO156" s="245">
        <f t="shared" si="28"/>
        <v>18116.660362638002</v>
      </c>
      <c r="AP156" s="246">
        <f t="shared" si="29"/>
        <v>0</v>
      </c>
      <c r="AQ156" s="3"/>
      <c r="AR156" s="3"/>
    </row>
    <row r="157" spans="2:44" ht="15" customHeight="1" outlineLevel="1" x14ac:dyDescent="0.25">
      <c r="B157" s="45" t="s">
        <v>121</v>
      </c>
      <c r="C157" s="38">
        <v>628.72007999999551</v>
      </c>
      <c r="D157" s="39">
        <v>0</v>
      </c>
      <c r="E157" s="39">
        <v>4227.0339999999997</v>
      </c>
      <c r="F157" s="39">
        <v>0</v>
      </c>
      <c r="G157" s="39">
        <v>-528.14699999999993</v>
      </c>
      <c r="H157" s="39">
        <v>0</v>
      </c>
      <c r="I157" s="40">
        <v>0</v>
      </c>
      <c r="J157" s="40">
        <v>0</v>
      </c>
      <c r="K157" s="40">
        <v>154064.96299999999</v>
      </c>
      <c r="L157" s="40">
        <v>0</v>
      </c>
      <c r="M157" s="39">
        <v>31611.493000000002</v>
      </c>
      <c r="N157" s="39">
        <v>0</v>
      </c>
      <c r="O157" s="39">
        <v>4075.787075638088</v>
      </c>
      <c r="P157" s="39">
        <v>0</v>
      </c>
      <c r="Q157" s="39">
        <v>365.28856350143371</v>
      </c>
      <c r="R157" s="39">
        <v>0</v>
      </c>
      <c r="S157" s="39">
        <v>0</v>
      </c>
      <c r="T157" s="41">
        <v>0</v>
      </c>
      <c r="U157" s="39">
        <f t="shared" si="20"/>
        <v>194445.13871913953</v>
      </c>
      <c r="V157" s="41">
        <f t="shared" si="21"/>
        <v>0</v>
      </c>
      <c r="W157" s="38">
        <v>1688.6190960394688</v>
      </c>
      <c r="X157" s="39">
        <v>0</v>
      </c>
      <c r="Y157" s="39">
        <v>0</v>
      </c>
      <c r="Z157" s="41">
        <v>0</v>
      </c>
      <c r="AA157" s="39">
        <f t="shared" si="22"/>
        <v>1688.6190960394688</v>
      </c>
      <c r="AB157" s="41">
        <f t="shared" si="23"/>
        <v>0</v>
      </c>
      <c r="AC157" s="38">
        <v>0</v>
      </c>
      <c r="AD157" s="39">
        <v>0</v>
      </c>
      <c r="AE157" s="39">
        <v>0</v>
      </c>
      <c r="AF157" s="41">
        <v>0</v>
      </c>
      <c r="AG157" s="39">
        <f t="shared" si="24"/>
        <v>0</v>
      </c>
      <c r="AH157" s="41">
        <f t="shared" si="25"/>
        <v>0</v>
      </c>
      <c r="AI157" s="38">
        <v>0</v>
      </c>
      <c r="AJ157" s="41">
        <v>0</v>
      </c>
      <c r="AK157" s="245">
        <f t="shared" si="26"/>
        <v>196133.75781517901</v>
      </c>
      <c r="AL157" s="246">
        <f t="shared" si="27"/>
        <v>0</v>
      </c>
      <c r="AM157" s="38">
        <v>0</v>
      </c>
      <c r="AN157" s="41">
        <v>0</v>
      </c>
      <c r="AO157" s="245">
        <f t="shared" si="28"/>
        <v>196133.75781517901</v>
      </c>
      <c r="AP157" s="246">
        <f t="shared" si="29"/>
        <v>0</v>
      </c>
      <c r="AQ157" s="3"/>
      <c r="AR157" s="3"/>
    </row>
    <row r="158" spans="2:44" ht="15" customHeight="1" outlineLevel="1" x14ac:dyDescent="0.25">
      <c r="B158" s="45" t="s">
        <v>122</v>
      </c>
      <c r="C158" s="38">
        <v>1754.0130500000118</v>
      </c>
      <c r="D158" s="39">
        <v>7737.4424920000138</v>
      </c>
      <c r="E158" s="39">
        <v>20.074999999999999</v>
      </c>
      <c r="F158" s="39">
        <v>0</v>
      </c>
      <c r="G158" s="39">
        <v>-11.27</v>
      </c>
      <c r="H158" s="39">
        <v>0</v>
      </c>
      <c r="I158" s="40">
        <v>0</v>
      </c>
      <c r="J158" s="40">
        <v>0</v>
      </c>
      <c r="K158" s="40">
        <v>-17.235000000000003</v>
      </c>
      <c r="L158" s="40">
        <v>0</v>
      </c>
      <c r="M158" s="39">
        <v>-780.39200000000005</v>
      </c>
      <c r="N158" s="39">
        <v>253.29900000000001</v>
      </c>
      <c r="O158" s="39">
        <v>0</v>
      </c>
      <c r="P158" s="39">
        <v>0</v>
      </c>
      <c r="Q158" s="39">
        <v>753.73149659165574</v>
      </c>
      <c r="R158" s="39">
        <v>10.077</v>
      </c>
      <c r="S158" s="39">
        <v>0</v>
      </c>
      <c r="T158" s="41">
        <v>0</v>
      </c>
      <c r="U158" s="39">
        <f t="shared" si="20"/>
        <v>1718.9225465916677</v>
      </c>
      <c r="V158" s="41">
        <f t="shared" si="21"/>
        <v>8000.818492000014</v>
      </c>
      <c r="W158" s="38">
        <v>360858.86768848076</v>
      </c>
      <c r="X158" s="39">
        <v>221710.70046048641</v>
      </c>
      <c r="Y158" s="39">
        <v>0</v>
      </c>
      <c r="Z158" s="41">
        <v>11.714</v>
      </c>
      <c r="AA158" s="39">
        <f t="shared" si="22"/>
        <v>360858.86768848076</v>
      </c>
      <c r="AB158" s="41">
        <f t="shared" si="23"/>
        <v>221722.41446048641</v>
      </c>
      <c r="AC158" s="38">
        <v>0</v>
      </c>
      <c r="AD158" s="39">
        <v>0</v>
      </c>
      <c r="AE158" s="39">
        <v>0</v>
      </c>
      <c r="AF158" s="41">
        <v>0</v>
      </c>
      <c r="AG158" s="39">
        <f t="shared" si="24"/>
        <v>0</v>
      </c>
      <c r="AH158" s="41">
        <f t="shared" si="25"/>
        <v>0</v>
      </c>
      <c r="AI158" s="38">
        <v>0</v>
      </c>
      <c r="AJ158" s="41">
        <v>0</v>
      </c>
      <c r="AK158" s="245">
        <f t="shared" si="26"/>
        <v>362577.79023507243</v>
      </c>
      <c r="AL158" s="246">
        <f t="shared" si="27"/>
        <v>229723.23295248643</v>
      </c>
      <c r="AM158" s="38">
        <v>0</v>
      </c>
      <c r="AN158" s="41">
        <v>0</v>
      </c>
      <c r="AO158" s="245">
        <f t="shared" si="28"/>
        <v>362577.79023507243</v>
      </c>
      <c r="AP158" s="246">
        <f t="shared" si="29"/>
        <v>229723.23295248643</v>
      </c>
      <c r="AQ158" s="3"/>
      <c r="AR158" s="3"/>
    </row>
    <row r="159" spans="2:44" ht="15" customHeight="1" outlineLevel="1" x14ac:dyDescent="0.25">
      <c r="B159" s="47" t="s">
        <v>123</v>
      </c>
      <c r="C159" s="38">
        <v>-1407.4882965599998</v>
      </c>
      <c r="D159" s="39">
        <v>-2196.9768536007537</v>
      </c>
      <c r="E159" s="39">
        <v>0</v>
      </c>
      <c r="F159" s="39">
        <v>92.802999999999997</v>
      </c>
      <c r="G159" s="39">
        <v>0</v>
      </c>
      <c r="H159" s="39">
        <v>0</v>
      </c>
      <c r="I159" s="40">
        <v>0</v>
      </c>
      <c r="J159" s="40">
        <v>0</v>
      </c>
      <c r="K159" s="40">
        <v>0</v>
      </c>
      <c r="L159" s="40">
        <v>0</v>
      </c>
      <c r="M159" s="39">
        <v>0</v>
      </c>
      <c r="N159" s="39">
        <v>0</v>
      </c>
      <c r="O159" s="39">
        <v>0</v>
      </c>
      <c r="P159" s="39">
        <v>1973.8463681199999</v>
      </c>
      <c r="Q159" s="39">
        <v>0</v>
      </c>
      <c r="R159" s="39">
        <v>-4214.8600000000006</v>
      </c>
      <c r="S159" s="39">
        <v>0</v>
      </c>
      <c r="T159" s="41">
        <v>0</v>
      </c>
      <c r="U159" s="39">
        <f t="shared" si="20"/>
        <v>-1407.4882965599998</v>
      </c>
      <c r="V159" s="41">
        <f t="shared" si="21"/>
        <v>-4345.1874854807547</v>
      </c>
      <c r="W159" s="38">
        <v>0</v>
      </c>
      <c r="X159" s="39">
        <v>57485.327000000005</v>
      </c>
      <c r="Y159" s="39">
        <v>0</v>
      </c>
      <c r="Z159" s="41">
        <v>55962.517999999996</v>
      </c>
      <c r="AA159" s="39">
        <f t="shared" si="22"/>
        <v>0</v>
      </c>
      <c r="AB159" s="41">
        <f t="shared" si="23"/>
        <v>113447.845</v>
      </c>
      <c r="AC159" s="38">
        <v>0</v>
      </c>
      <c r="AD159" s="39">
        <v>0</v>
      </c>
      <c r="AE159" s="39">
        <v>0</v>
      </c>
      <c r="AF159" s="41">
        <v>2039.9079999999999</v>
      </c>
      <c r="AG159" s="39">
        <f t="shared" si="24"/>
        <v>0</v>
      </c>
      <c r="AH159" s="41">
        <f t="shared" si="25"/>
        <v>2039.9079999999999</v>
      </c>
      <c r="AI159" s="38">
        <v>0</v>
      </c>
      <c r="AJ159" s="41">
        <v>158140.75007563809</v>
      </c>
      <c r="AK159" s="245">
        <f t="shared" si="26"/>
        <v>-1407.4882965599998</v>
      </c>
      <c r="AL159" s="246">
        <f t="shared" si="27"/>
        <v>269283.31559015735</v>
      </c>
      <c r="AM159" s="38">
        <v>0</v>
      </c>
      <c r="AN159" s="41">
        <v>0</v>
      </c>
      <c r="AO159" s="245">
        <f t="shared" si="28"/>
        <v>-1407.4882965599998</v>
      </c>
      <c r="AP159" s="246">
        <f t="shared" si="29"/>
        <v>269283.31559015735</v>
      </c>
      <c r="AQ159" s="3"/>
      <c r="AR159" s="3"/>
    </row>
    <row r="160" spans="2:44" ht="15" customHeight="1" outlineLevel="1" x14ac:dyDescent="0.25">
      <c r="B160" s="47" t="s">
        <v>124</v>
      </c>
      <c r="C160" s="38">
        <v>-533.31600000000003</v>
      </c>
      <c r="D160" s="39">
        <v>12454.308999999999</v>
      </c>
      <c r="E160" s="39">
        <v>0</v>
      </c>
      <c r="F160" s="39">
        <v>0</v>
      </c>
      <c r="G160" s="39">
        <v>-5622.6909999999998</v>
      </c>
      <c r="H160" s="39">
        <v>0</v>
      </c>
      <c r="I160" s="40">
        <v>0</v>
      </c>
      <c r="J160" s="40">
        <v>0</v>
      </c>
      <c r="K160" s="40">
        <v>0</v>
      </c>
      <c r="L160" s="40">
        <v>0</v>
      </c>
      <c r="M160" s="39">
        <v>0</v>
      </c>
      <c r="N160" s="39">
        <v>0</v>
      </c>
      <c r="O160" s="39">
        <v>0</v>
      </c>
      <c r="P160" s="39">
        <v>-24.475999999999999</v>
      </c>
      <c r="Q160" s="39">
        <v>1.921</v>
      </c>
      <c r="R160" s="39">
        <v>-30077.383999999998</v>
      </c>
      <c r="S160" s="39">
        <v>0</v>
      </c>
      <c r="T160" s="41">
        <v>0</v>
      </c>
      <c r="U160" s="39">
        <f t="shared" si="20"/>
        <v>-6154.0859999999993</v>
      </c>
      <c r="V160" s="41">
        <f t="shared" si="21"/>
        <v>-17647.550999999999</v>
      </c>
      <c r="W160" s="38">
        <v>-15285.968000000001</v>
      </c>
      <c r="X160" s="39">
        <v>-105742.011</v>
      </c>
      <c r="Y160" s="39">
        <v>0</v>
      </c>
      <c r="Z160" s="41">
        <v>-3274.8879999999999</v>
      </c>
      <c r="AA160" s="39">
        <f t="shared" si="22"/>
        <v>-15285.968000000001</v>
      </c>
      <c r="AB160" s="41">
        <f t="shared" si="23"/>
        <v>-109016.899</v>
      </c>
      <c r="AC160" s="38">
        <v>0</v>
      </c>
      <c r="AD160" s="39">
        <v>0</v>
      </c>
      <c r="AE160" s="39">
        <v>0</v>
      </c>
      <c r="AF160" s="41">
        <v>80.257000000000005</v>
      </c>
      <c r="AG160" s="39">
        <f t="shared" si="24"/>
        <v>0</v>
      </c>
      <c r="AH160" s="41">
        <f t="shared" si="25"/>
        <v>80.257000000000005</v>
      </c>
      <c r="AI160" s="38">
        <v>0</v>
      </c>
      <c r="AJ160" s="41">
        <v>31611.493000000002</v>
      </c>
      <c r="AK160" s="245">
        <f t="shared" si="26"/>
        <v>-21440.054</v>
      </c>
      <c r="AL160" s="246">
        <f t="shared" si="27"/>
        <v>-94972.700000000012</v>
      </c>
      <c r="AM160" s="38">
        <v>0</v>
      </c>
      <c r="AN160" s="41">
        <v>0</v>
      </c>
      <c r="AO160" s="245">
        <f t="shared" si="28"/>
        <v>-21440.054</v>
      </c>
      <c r="AP160" s="246">
        <f t="shared" si="29"/>
        <v>-94972.700000000012</v>
      </c>
      <c r="AQ160" s="3"/>
      <c r="AR160" s="3"/>
    </row>
    <row r="161" spans="2:44" ht="15" customHeight="1" outlineLevel="1" x14ac:dyDescent="0.25">
      <c r="B161" s="47" t="s">
        <v>125</v>
      </c>
      <c r="C161" s="38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743.74883754772554</v>
      </c>
      <c r="I161" s="40">
        <v>0</v>
      </c>
      <c r="J161" s="40">
        <v>0</v>
      </c>
      <c r="K161" s="40">
        <v>0</v>
      </c>
      <c r="L161" s="40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41">
        <v>0</v>
      </c>
      <c r="U161" s="39">
        <f t="shared" si="20"/>
        <v>0</v>
      </c>
      <c r="V161" s="41">
        <f t="shared" si="21"/>
        <v>743.74883754772554</v>
      </c>
      <c r="W161" s="38">
        <v>-105.47302934631743</v>
      </c>
      <c r="X161" s="39">
        <v>-1.8999999999941791E-3</v>
      </c>
      <c r="Y161" s="39">
        <v>-518.72853483999984</v>
      </c>
      <c r="Z161" s="41">
        <v>0</v>
      </c>
      <c r="AA161" s="39">
        <f t="shared" si="22"/>
        <v>-624.20156418631723</v>
      </c>
      <c r="AB161" s="41">
        <f t="shared" si="23"/>
        <v>-1.8999999999941791E-3</v>
      </c>
      <c r="AC161" s="38">
        <v>0</v>
      </c>
      <c r="AD161" s="39">
        <v>0</v>
      </c>
      <c r="AE161" s="39">
        <v>0</v>
      </c>
      <c r="AF161" s="41">
        <v>0</v>
      </c>
      <c r="AG161" s="39">
        <f t="shared" si="24"/>
        <v>0</v>
      </c>
      <c r="AH161" s="41">
        <f t="shared" si="25"/>
        <v>0</v>
      </c>
      <c r="AI161" s="38">
        <v>0</v>
      </c>
      <c r="AJ161" s="41">
        <v>0</v>
      </c>
      <c r="AK161" s="245">
        <f t="shared" si="26"/>
        <v>-624.20156418631723</v>
      </c>
      <c r="AL161" s="246">
        <f t="shared" si="27"/>
        <v>743.74693754772557</v>
      </c>
      <c r="AM161" s="38">
        <v>0</v>
      </c>
      <c r="AN161" s="41">
        <v>0</v>
      </c>
      <c r="AO161" s="245">
        <f t="shared" si="28"/>
        <v>-624.20156418631723</v>
      </c>
      <c r="AP161" s="246">
        <f t="shared" si="29"/>
        <v>743.74693754772557</v>
      </c>
      <c r="AQ161" s="3"/>
      <c r="AR161" s="3"/>
    </row>
    <row r="162" spans="2:44" ht="15" customHeight="1" outlineLevel="1" x14ac:dyDescent="0.25">
      <c r="B162" s="47" t="s">
        <v>126</v>
      </c>
      <c r="C162" s="38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40">
        <v>0</v>
      </c>
      <c r="J162" s="40">
        <v>0</v>
      </c>
      <c r="K162" s="40">
        <v>0</v>
      </c>
      <c r="L162" s="40">
        <v>0</v>
      </c>
      <c r="M162" s="39">
        <v>0</v>
      </c>
      <c r="N162" s="39">
        <v>0</v>
      </c>
      <c r="O162" s="39">
        <v>0</v>
      </c>
      <c r="P162" s="39">
        <v>0</v>
      </c>
      <c r="Q162" s="39">
        <v>0</v>
      </c>
      <c r="R162" s="39">
        <v>0</v>
      </c>
      <c r="S162" s="39">
        <v>0</v>
      </c>
      <c r="T162" s="41">
        <v>0</v>
      </c>
      <c r="U162" s="39">
        <f t="shared" si="20"/>
        <v>0</v>
      </c>
      <c r="V162" s="41">
        <f t="shared" si="21"/>
        <v>0</v>
      </c>
      <c r="W162" s="38">
        <v>0</v>
      </c>
      <c r="X162" s="39">
        <v>0</v>
      </c>
      <c r="Y162" s="39">
        <v>0</v>
      </c>
      <c r="Z162" s="41">
        <v>0</v>
      </c>
      <c r="AA162" s="39">
        <f t="shared" si="22"/>
        <v>0</v>
      </c>
      <c r="AB162" s="41">
        <f t="shared" si="23"/>
        <v>0</v>
      </c>
      <c r="AC162" s="38">
        <v>0</v>
      </c>
      <c r="AD162" s="39">
        <v>0</v>
      </c>
      <c r="AE162" s="39">
        <v>0</v>
      </c>
      <c r="AF162" s="41">
        <v>0</v>
      </c>
      <c r="AG162" s="39">
        <f t="shared" si="24"/>
        <v>0</v>
      </c>
      <c r="AH162" s="41">
        <f t="shared" si="25"/>
        <v>0</v>
      </c>
      <c r="AI162" s="38">
        <v>0</v>
      </c>
      <c r="AJ162" s="41">
        <v>0</v>
      </c>
      <c r="AK162" s="245">
        <f t="shared" si="26"/>
        <v>0</v>
      </c>
      <c r="AL162" s="246">
        <f t="shared" si="27"/>
        <v>0</v>
      </c>
      <c r="AM162" s="38">
        <v>0</v>
      </c>
      <c r="AN162" s="41">
        <v>0</v>
      </c>
      <c r="AO162" s="245">
        <f t="shared" si="28"/>
        <v>0</v>
      </c>
      <c r="AP162" s="246">
        <f t="shared" si="29"/>
        <v>0</v>
      </c>
      <c r="AQ162" s="3"/>
      <c r="AR162" s="3"/>
    </row>
    <row r="163" spans="2:44" s="3" customFormat="1" ht="15" customHeight="1" x14ac:dyDescent="0.25">
      <c r="B163" s="89" t="s">
        <v>141</v>
      </c>
      <c r="C163" s="90">
        <v>0</v>
      </c>
      <c r="D163" s="91">
        <v>-29.429000000000002</v>
      </c>
      <c r="E163" s="91">
        <v>0</v>
      </c>
      <c r="F163" s="91">
        <v>0</v>
      </c>
      <c r="G163" s="91">
        <v>0</v>
      </c>
      <c r="H163" s="91">
        <v>0</v>
      </c>
      <c r="I163" s="91">
        <v>0</v>
      </c>
      <c r="J163" s="91">
        <v>0</v>
      </c>
      <c r="K163" s="91">
        <v>0</v>
      </c>
      <c r="L163" s="91">
        <v>0</v>
      </c>
      <c r="M163" s="91">
        <v>0</v>
      </c>
      <c r="N163" s="91">
        <v>0</v>
      </c>
      <c r="O163" s="91">
        <v>-1.1513562299999793</v>
      </c>
      <c r="P163" s="91">
        <v>0</v>
      </c>
      <c r="Q163" s="91">
        <v>315222.80690278881</v>
      </c>
      <c r="R163" s="91">
        <v>-911.04189000000042</v>
      </c>
      <c r="S163" s="91">
        <v>0</v>
      </c>
      <c r="T163" s="92">
        <v>-3.4</v>
      </c>
      <c r="U163" s="91">
        <f t="shared" si="20"/>
        <v>315221.65554655879</v>
      </c>
      <c r="V163" s="92">
        <f t="shared" si="21"/>
        <v>-943.87089000000037</v>
      </c>
      <c r="W163" s="90">
        <v>0</v>
      </c>
      <c r="X163" s="91">
        <v>26683.280749222926</v>
      </c>
      <c r="Y163" s="91">
        <v>0</v>
      </c>
      <c r="Z163" s="92">
        <v>113.64056599999999</v>
      </c>
      <c r="AA163" s="91">
        <f t="shared" si="22"/>
        <v>0</v>
      </c>
      <c r="AB163" s="92">
        <f t="shared" si="23"/>
        <v>26796.921315222924</v>
      </c>
      <c r="AC163" s="90">
        <v>0</v>
      </c>
      <c r="AD163" s="91">
        <v>0</v>
      </c>
      <c r="AE163" s="91">
        <v>0</v>
      </c>
      <c r="AF163" s="92">
        <v>0</v>
      </c>
      <c r="AG163" s="91">
        <f t="shared" si="24"/>
        <v>0</v>
      </c>
      <c r="AH163" s="92">
        <f t="shared" si="25"/>
        <v>0</v>
      </c>
      <c r="AI163" s="90">
        <v>0</v>
      </c>
      <c r="AJ163" s="92">
        <v>194355.75158302998</v>
      </c>
      <c r="AK163" s="85">
        <f t="shared" si="26"/>
        <v>315221.65554655879</v>
      </c>
      <c r="AL163" s="87">
        <f t="shared" si="27"/>
        <v>220208.80200825291</v>
      </c>
      <c r="AM163" s="90">
        <v>0</v>
      </c>
      <c r="AN163" s="92">
        <v>0</v>
      </c>
      <c r="AO163" s="85">
        <f t="shared" si="28"/>
        <v>315221.65554655879</v>
      </c>
      <c r="AP163" s="87">
        <f t="shared" si="29"/>
        <v>220208.80200825291</v>
      </c>
    </row>
    <row r="164" spans="2:44" ht="15" customHeight="1" outlineLevel="1" x14ac:dyDescent="0.25">
      <c r="B164" s="43" t="s">
        <v>142</v>
      </c>
      <c r="C164" s="32">
        <v>0</v>
      </c>
      <c r="D164" s="33">
        <v>0</v>
      </c>
      <c r="E164" s="33">
        <v>0</v>
      </c>
      <c r="F164" s="33">
        <v>0</v>
      </c>
      <c r="G164" s="33">
        <v>0</v>
      </c>
      <c r="H164" s="33">
        <v>0</v>
      </c>
      <c r="I164" s="35">
        <v>0</v>
      </c>
      <c r="J164" s="35">
        <v>0</v>
      </c>
      <c r="K164" s="35">
        <v>0</v>
      </c>
      <c r="L164" s="35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180866.55900000001</v>
      </c>
      <c r="R164" s="33">
        <v>0</v>
      </c>
      <c r="S164" s="33">
        <v>0</v>
      </c>
      <c r="T164" s="34">
        <v>0</v>
      </c>
      <c r="U164" s="33">
        <f t="shared" si="20"/>
        <v>180866.55900000001</v>
      </c>
      <c r="V164" s="34">
        <f t="shared" si="21"/>
        <v>0</v>
      </c>
      <c r="W164" s="32">
        <v>0</v>
      </c>
      <c r="X164" s="42"/>
      <c r="Y164" s="33">
        <v>0</v>
      </c>
      <c r="Z164" s="34">
        <v>2.911</v>
      </c>
      <c r="AA164" s="33">
        <f t="shared" si="22"/>
        <v>0</v>
      </c>
      <c r="AB164" s="34">
        <f t="shared" si="23"/>
        <v>2.911</v>
      </c>
      <c r="AC164" s="32">
        <v>0</v>
      </c>
      <c r="AD164" s="33">
        <v>0</v>
      </c>
      <c r="AE164" s="33">
        <v>0</v>
      </c>
      <c r="AF164" s="34">
        <v>0</v>
      </c>
      <c r="AG164" s="33">
        <f t="shared" si="24"/>
        <v>0</v>
      </c>
      <c r="AH164" s="34">
        <f t="shared" si="25"/>
        <v>0</v>
      </c>
      <c r="AI164" s="32">
        <v>0</v>
      </c>
      <c r="AJ164" s="34">
        <v>194355.75158302998</v>
      </c>
      <c r="AK164" s="85">
        <f t="shared" si="26"/>
        <v>180866.55900000001</v>
      </c>
      <c r="AL164" s="87">
        <f t="shared" si="27"/>
        <v>194358.66258302997</v>
      </c>
      <c r="AM164" s="32">
        <v>0</v>
      </c>
      <c r="AN164" s="34">
        <v>0</v>
      </c>
      <c r="AO164" s="85">
        <f t="shared" si="28"/>
        <v>180866.55900000001</v>
      </c>
      <c r="AP164" s="87">
        <f t="shared" si="29"/>
        <v>194358.66258302997</v>
      </c>
      <c r="AQ164" s="3"/>
      <c r="AR164" s="3"/>
    </row>
    <row r="165" spans="2:44" ht="15" customHeight="1" outlineLevel="1" x14ac:dyDescent="0.25">
      <c r="B165" s="43" t="s">
        <v>143</v>
      </c>
      <c r="C165" s="32">
        <v>0</v>
      </c>
      <c r="D165" s="33">
        <v>-29.429000000000002</v>
      </c>
      <c r="E165" s="33">
        <v>0</v>
      </c>
      <c r="F165" s="33">
        <v>0</v>
      </c>
      <c r="G165" s="33">
        <v>0</v>
      </c>
      <c r="H165" s="33">
        <v>0</v>
      </c>
      <c r="I165" s="35">
        <v>0</v>
      </c>
      <c r="J165" s="35">
        <v>0</v>
      </c>
      <c r="K165" s="35">
        <v>0</v>
      </c>
      <c r="L165" s="35">
        <v>0</v>
      </c>
      <c r="M165" s="33">
        <v>0</v>
      </c>
      <c r="N165" s="33">
        <v>0</v>
      </c>
      <c r="O165" s="33">
        <v>-1.1513562299999793</v>
      </c>
      <c r="P165" s="33">
        <v>0</v>
      </c>
      <c r="Q165" s="33">
        <v>134356.2479027888</v>
      </c>
      <c r="R165" s="33">
        <v>-911.04189000000042</v>
      </c>
      <c r="S165" s="33">
        <v>0</v>
      </c>
      <c r="T165" s="34">
        <v>-3.4</v>
      </c>
      <c r="U165" s="33">
        <f t="shared" si="20"/>
        <v>134355.09654655881</v>
      </c>
      <c r="V165" s="34">
        <f t="shared" si="21"/>
        <v>-943.87089000000037</v>
      </c>
      <c r="W165" s="32">
        <v>0</v>
      </c>
      <c r="X165" s="33">
        <v>26683.280749222926</v>
      </c>
      <c r="Y165" s="33">
        <v>0</v>
      </c>
      <c r="Z165" s="34">
        <v>110.72956599999999</v>
      </c>
      <c r="AA165" s="33">
        <f t="shared" si="22"/>
        <v>0</v>
      </c>
      <c r="AB165" s="34">
        <f t="shared" si="23"/>
        <v>26794.010315222928</v>
      </c>
      <c r="AC165" s="32">
        <v>0</v>
      </c>
      <c r="AD165" s="33">
        <v>0</v>
      </c>
      <c r="AE165" s="33">
        <v>0</v>
      </c>
      <c r="AF165" s="34">
        <v>0</v>
      </c>
      <c r="AG165" s="33">
        <f t="shared" si="24"/>
        <v>0</v>
      </c>
      <c r="AH165" s="34">
        <f t="shared" si="25"/>
        <v>0</v>
      </c>
      <c r="AI165" s="32">
        <v>0</v>
      </c>
      <c r="AJ165" s="34">
        <v>0</v>
      </c>
      <c r="AK165" s="85">
        <f t="shared" si="26"/>
        <v>134355.09654655881</v>
      </c>
      <c r="AL165" s="87">
        <f t="shared" si="27"/>
        <v>25850.139425222926</v>
      </c>
      <c r="AM165" s="32">
        <v>0</v>
      </c>
      <c r="AN165" s="34">
        <v>0</v>
      </c>
      <c r="AO165" s="85">
        <f t="shared" si="28"/>
        <v>134355.09654655881</v>
      </c>
      <c r="AP165" s="87">
        <f t="shared" si="29"/>
        <v>25850.139425222926</v>
      </c>
      <c r="AQ165" s="3"/>
      <c r="AR165" s="3"/>
    </row>
    <row r="166" spans="2:44" ht="15" customHeight="1" outlineLevel="1" x14ac:dyDescent="0.25">
      <c r="B166" s="45" t="s">
        <v>113</v>
      </c>
      <c r="C166" s="38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40">
        <v>0</v>
      </c>
      <c r="J166" s="40">
        <v>0</v>
      </c>
      <c r="K166" s="40">
        <v>0</v>
      </c>
      <c r="L166" s="40">
        <v>0</v>
      </c>
      <c r="M166" s="39">
        <v>0</v>
      </c>
      <c r="N166" s="39">
        <v>0</v>
      </c>
      <c r="O166" s="39">
        <v>0</v>
      </c>
      <c r="P166" s="39">
        <v>0</v>
      </c>
      <c r="Q166" s="39">
        <v>-64.696312000000006</v>
      </c>
      <c r="R166" s="39">
        <v>0</v>
      </c>
      <c r="S166" s="39">
        <v>0</v>
      </c>
      <c r="T166" s="41">
        <v>0</v>
      </c>
      <c r="U166" s="39">
        <f t="shared" si="20"/>
        <v>-64.696312000000006</v>
      </c>
      <c r="V166" s="51">
        <f t="shared" si="21"/>
        <v>0</v>
      </c>
      <c r="W166" s="38">
        <v>0</v>
      </c>
      <c r="X166" s="39">
        <v>0</v>
      </c>
      <c r="Y166" s="39">
        <v>0</v>
      </c>
      <c r="Z166" s="41">
        <v>0</v>
      </c>
      <c r="AA166" s="39">
        <f t="shared" si="22"/>
        <v>0</v>
      </c>
      <c r="AB166" s="51">
        <f t="shared" si="23"/>
        <v>0</v>
      </c>
      <c r="AC166" s="38">
        <v>0</v>
      </c>
      <c r="AD166" s="39">
        <v>0</v>
      </c>
      <c r="AE166" s="39">
        <v>0</v>
      </c>
      <c r="AF166" s="41">
        <v>0</v>
      </c>
      <c r="AG166" s="39">
        <f t="shared" si="24"/>
        <v>0</v>
      </c>
      <c r="AH166" s="51">
        <f t="shared" si="25"/>
        <v>0</v>
      </c>
      <c r="AI166" s="38">
        <v>0</v>
      </c>
      <c r="AJ166" s="41">
        <v>0</v>
      </c>
      <c r="AK166" s="245">
        <f t="shared" si="26"/>
        <v>-64.696312000000006</v>
      </c>
      <c r="AL166" s="246">
        <f t="shared" si="27"/>
        <v>0</v>
      </c>
      <c r="AM166" s="38">
        <v>0</v>
      </c>
      <c r="AN166" s="41">
        <v>0</v>
      </c>
      <c r="AO166" s="245">
        <f t="shared" si="28"/>
        <v>-64.696312000000006</v>
      </c>
      <c r="AP166" s="246">
        <f t="shared" si="29"/>
        <v>0</v>
      </c>
      <c r="AQ166" s="3"/>
      <c r="AR166" s="3"/>
    </row>
    <row r="167" spans="2:44" ht="15" customHeight="1" outlineLevel="1" x14ac:dyDescent="0.25">
      <c r="B167" s="45" t="s">
        <v>114</v>
      </c>
      <c r="C167" s="38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40">
        <v>0</v>
      </c>
      <c r="J167" s="40">
        <v>0</v>
      </c>
      <c r="K167" s="40">
        <v>0</v>
      </c>
      <c r="L167" s="40">
        <v>0</v>
      </c>
      <c r="M167" s="39">
        <v>0</v>
      </c>
      <c r="N167" s="39">
        <v>0</v>
      </c>
      <c r="O167" s="39">
        <v>-0.95535622999997938</v>
      </c>
      <c r="P167" s="39">
        <v>0</v>
      </c>
      <c r="Q167" s="39">
        <v>44.732999999999997</v>
      </c>
      <c r="R167" s="39">
        <v>0</v>
      </c>
      <c r="S167" s="39">
        <v>0</v>
      </c>
      <c r="T167" s="41">
        <v>0</v>
      </c>
      <c r="U167" s="39">
        <f t="shared" si="20"/>
        <v>43.777643770000019</v>
      </c>
      <c r="V167" s="41">
        <f t="shared" si="21"/>
        <v>0</v>
      </c>
      <c r="W167" s="38">
        <v>0</v>
      </c>
      <c r="X167" s="39">
        <v>0</v>
      </c>
      <c r="Y167" s="39">
        <v>0</v>
      </c>
      <c r="Z167" s="41">
        <v>0</v>
      </c>
      <c r="AA167" s="39">
        <f t="shared" si="22"/>
        <v>0</v>
      </c>
      <c r="AB167" s="41">
        <f t="shared" si="23"/>
        <v>0</v>
      </c>
      <c r="AC167" s="38">
        <v>0</v>
      </c>
      <c r="AD167" s="39">
        <v>0</v>
      </c>
      <c r="AE167" s="39">
        <v>0</v>
      </c>
      <c r="AF167" s="41">
        <v>0</v>
      </c>
      <c r="AG167" s="39">
        <f t="shared" si="24"/>
        <v>0</v>
      </c>
      <c r="AH167" s="41">
        <f t="shared" si="25"/>
        <v>0</v>
      </c>
      <c r="AI167" s="38">
        <v>0</v>
      </c>
      <c r="AJ167" s="41">
        <v>0</v>
      </c>
      <c r="AK167" s="245">
        <f t="shared" si="26"/>
        <v>43.777643770000019</v>
      </c>
      <c r="AL167" s="246">
        <f t="shared" si="27"/>
        <v>0</v>
      </c>
      <c r="AM167" s="38">
        <v>0</v>
      </c>
      <c r="AN167" s="41">
        <v>0</v>
      </c>
      <c r="AO167" s="245">
        <f t="shared" si="28"/>
        <v>43.777643770000019</v>
      </c>
      <c r="AP167" s="246">
        <f t="shared" si="29"/>
        <v>0</v>
      </c>
      <c r="AQ167" s="3"/>
      <c r="AR167" s="3"/>
    </row>
    <row r="168" spans="2:44" ht="15" customHeight="1" outlineLevel="1" x14ac:dyDescent="0.25">
      <c r="B168" s="45" t="s">
        <v>147</v>
      </c>
      <c r="C168" s="38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40">
        <v>0</v>
      </c>
      <c r="J168" s="40">
        <v>0</v>
      </c>
      <c r="K168" s="40">
        <v>0</v>
      </c>
      <c r="L168" s="40">
        <v>0</v>
      </c>
      <c r="M168" s="39">
        <v>0</v>
      </c>
      <c r="N168" s="39">
        <v>0</v>
      </c>
      <c r="O168" s="39">
        <v>-0.19600000000000001</v>
      </c>
      <c r="P168" s="39">
        <v>0</v>
      </c>
      <c r="Q168" s="39">
        <v>0</v>
      </c>
      <c r="R168" s="39">
        <v>0</v>
      </c>
      <c r="S168" s="39">
        <v>0</v>
      </c>
      <c r="T168" s="41">
        <v>0</v>
      </c>
      <c r="U168" s="39">
        <f t="shared" si="20"/>
        <v>-0.19600000000000001</v>
      </c>
      <c r="V168" s="41">
        <f t="shared" si="21"/>
        <v>0</v>
      </c>
      <c r="W168" s="38">
        <v>0</v>
      </c>
      <c r="X168" s="39">
        <v>0</v>
      </c>
      <c r="Y168" s="39">
        <v>0</v>
      </c>
      <c r="Z168" s="41">
        <v>0</v>
      </c>
      <c r="AA168" s="39">
        <f t="shared" si="22"/>
        <v>0</v>
      </c>
      <c r="AB168" s="41">
        <f t="shared" si="23"/>
        <v>0</v>
      </c>
      <c r="AC168" s="38">
        <v>0</v>
      </c>
      <c r="AD168" s="39">
        <v>0</v>
      </c>
      <c r="AE168" s="39">
        <v>0</v>
      </c>
      <c r="AF168" s="41">
        <v>0</v>
      </c>
      <c r="AG168" s="39">
        <f t="shared" si="24"/>
        <v>0</v>
      </c>
      <c r="AH168" s="41">
        <f t="shared" si="25"/>
        <v>0</v>
      </c>
      <c r="AI168" s="38">
        <v>0</v>
      </c>
      <c r="AJ168" s="41">
        <v>0</v>
      </c>
      <c r="AK168" s="245">
        <f t="shared" si="26"/>
        <v>-0.19600000000000001</v>
      </c>
      <c r="AL168" s="246">
        <f t="shared" si="27"/>
        <v>0</v>
      </c>
      <c r="AM168" s="38">
        <v>0</v>
      </c>
      <c r="AN168" s="41">
        <v>0</v>
      </c>
      <c r="AO168" s="245">
        <f t="shared" si="28"/>
        <v>-0.19600000000000001</v>
      </c>
      <c r="AP168" s="246">
        <f t="shared" si="29"/>
        <v>0</v>
      </c>
      <c r="AQ168" s="3"/>
      <c r="AR168" s="3"/>
    </row>
    <row r="169" spans="2:44" ht="15" customHeight="1" outlineLevel="1" x14ac:dyDescent="0.25">
      <c r="B169" s="45" t="s">
        <v>115</v>
      </c>
      <c r="C169" s="38">
        <v>0</v>
      </c>
      <c r="D169" s="39">
        <v>-29.429000000000002</v>
      </c>
      <c r="E169" s="39">
        <v>0</v>
      </c>
      <c r="F169" s="39">
        <v>0</v>
      </c>
      <c r="G169" s="39">
        <v>0</v>
      </c>
      <c r="H169" s="39">
        <v>0</v>
      </c>
      <c r="I169" s="40">
        <v>0</v>
      </c>
      <c r="J169" s="40">
        <v>0</v>
      </c>
      <c r="K169" s="40">
        <v>0</v>
      </c>
      <c r="L169" s="40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92169.52609475881</v>
      </c>
      <c r="R169" s="39">
        <v>-3283.8428900000004</v>
      </c>
      <c r="S169" s="39">
        <v>0</v>
      </c>
      <c r="T169" s="41">
        <v>-3.4</v>
      </c>
      <c r="U169" s="39">
        <f t="shared" si="20"/>
        <v>92169.52609475881</v>
      </c>
      <c r="V169" s="41">
        <f t="shared" si="21"/>
        <v>-3316.6718900000005</v>
      </c>
      <c r="W169" s="38">
        <v>0</v>
      </c>
      <c r="X169" s="39">
        <v>26683.280749222926</v>
      </c>
      <c r="Y169" s="39">
        <v>0</v>
      </c>
      <c r="Z169" s="41">
        <v>110.72956599999999</v>
      </c>
      <c r="AA169" s="39">
        <f t="shared" si="22"/>
        <v>0</v>
      </c>
      <c r="AB169" s="41">
        <f t="shared" si="23"/>
        <v>26794.010315222928</v>
      </c>
      <c r="AC169" s="38">
        <v>0</v>
      </c>
      <c r="AD169" s="39">
        <v>0</v>
      </c>
      <c r="AE169" s="39">
        <v>0</v>
      </c>
      <c r="AF169" s="41">
        <v>0</v>
      </c>
      <c r="AG169" s="39">
        <f t="shared" si="24"/>
        <v>0</v>
      </c>
      <c r="AH169" s="41">
        <f t="shared" si="25"/>
        <v>0</v>
      </c>
      <c r="AI169" s="38">
        <v>0</v>
      </c>
      <c r="AJ169" s="41">
        <v>0</v>
      </c>
      <c r="AK169" s="245">
        <f t="shared" si="26"/>
        <v>92169.52609475881</v>
      </c>
      <c r="AL169" s="246">
        <f t="shared" si="27"/>
        <v>23477.338425222926</v>
      </c>
      <c r="AM169" s="38">
        <v>0</v>
      </c>
      <c r="AN169" s="41">
        <v>0</v>
      </c>
      <c r="AO169" s="245">
        <f t="shared" si="28"/>
        <v>92169.52609475881</v>
      </c>
      <c r="AP169" s="246">
        <f t="shared" si="29"/>
        <v>23477.338425222926</v>
      </c>
      <c r="AQ169" s="3"/>
      <c r="AR169" s="3"/>
    </row>
    <row r="170" spans="2:44" ht="15" customHeight="1" outlineLevel="1" x14ac:dyDescent="0.25">
      <c r="B170" s="45" t="s">
        <v>116</v>
      </c>
      <c r="C170" s="38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40">
        <v>0</v>
      </c>
      <c r="J170" s="40">
        <v>0</v>
      </c>
      <c r="K170" s="40">
        <v>0</v>
      </c>
      <c r="L170" s="40">
        <v>0</v>
      </c>
      <c r="M170" s="39">
        <v>0</v>
      </c>
      <c r="N170" s="39">
        <v>0</v>
      </c>
      <c r="O170" s="39">
        <v>0</v>
      </c>
      <c r="P170" s="39">
        <v>0</v>
      </c>
      <c r="Q170" s="39">
        <v>-3.4</v>
      </c>
      <c r="R170" s="39">
        <v>0</v>
      </c>
      <c r="S170" s="39">
        <v>0</v>
      </c>
      <c r="T170" s="41">
        <v>0</v>
      </c>
      <c r="U170" s="39">
        <f t="shared" si="20"/>
        <v>-3.4</v>
      </c>
      <c r="V170" s="41">
        <f t="shared" si="21"/>
        <v>0</v>
      </c>
      <c r="W170" s="38">
        <v>0</v>
      </c>
      <c r="X170" s="39">
        <v>0</v>
      </c>
      <c r="Y170" s="39">
        <v>0</v>
      </c>
      <c r="Z170" s="41">
        <v>0</v>
      </c>
      <c r="AA170" s="39">
        <f t="shared" si="22"/>
        <v>0</v>
      </c>
      <c r="AB170" s="41">
        <f t="shared" si="23"/>
        <v>0</v>
      </c>
      <c r="AC170" s="38">
        <v>0</v>
      </c>
      <c r="AD170" s="39">
        <v>0</v>
      </c>
      <c r="AE170" s="39">
        <v>0</v>
      </c>
      <c r="AF170" s="41">
        <v>0</v>
      </c>
      <c r="AG170" s="39">
        <f t="shared" si="24"/>
        <v>0</v>
      </c>
      <c r="AH170" s="41">
        <f t="shared" si="25"/>
        <v>0</v>
      </c>
      <c r="AI170" s="38">
        <v>0</v>
      </c>
      <c r="AJ170" s="41">
        <v>0</v>
      </c>
      <c r="AK170" s="245">
        <f t="shared" si="26"/>
        <v>-3.4</v>
      </c>
      <c r="AL170" s="246">
        <f t="shared" si="27"/>
        <v>0</v>
      </c>
      <c r="AM170" s="38">
        <v>0</v>
      </c>
      <c r="AN170" s="41">
        <v>0</v>
      </c>
      <c r="AO170" s="245">
        <f t="shared" si="28"/>
        <v>-3.4</v>
      </c>
      <c r="AP170" s="246">
        <f t="shared" si="29"/>
        <v>0</v>
      </c>
      <c r="AQ170" s="3"/>
      <c r="AR170" s="3"/>
    </row>
    <row r="171" spans="2:44" ht="15" customHeight="1" outlineLevel="1" x14ac:dyDescent="0.25">
      <c r="B171" s="45" t="s">
        <v>117</v>
      </c>
      <c r="C171" s="38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40">
        <v>0</v>
      </c>
      <c r="J171" s="40">
        <v>0</v>
      </c>
      <c r="K171" s="40">
        <v>0</v>
      </c>
      <c r="L171" s="40">
        <v>0</v>
      </c>
      <c r="M171" s="39">
        <v>0</v>
      </c>
      <c r="N171" s="39">
        <v>0</v>
      </c>
      <c r="O171" s="39">
        <v>0</v>
      </c>
      <c r="P171" s="39">
        <v>0</v>
      </c>
      <c r="Q171" s="39">
        <v>26683.280749222926</v>
      </c>
      <c r="R171" s="39">
        <v>0</v>
      </c>
      <c r="S171" s="39">
        <v>0</v>
      </c>
      <c r="T171" s="41">
        <v>0</v>
      </c>
      <c r="U171" s="39">
        <f t="shared" si="20"/>
        <v>26683.280749222926</v>
      </c>
      <c r="V171" s="41">
        <f t="shared" si="21"/>
        <v>0</v>
      </c>
      <c r="W171" s="38">
        <v>0</v>
      </c>
      <c r="X171" s="39">
        <v>0</v>
      </c>
      <c r="Y171" s="39">
        <v>0</v>
      </c>
      <c r="Z171" s="41">
        <v>0</v>
      </c>
      <c r="AA171" s="39">
        <f t="shared" si="22"/>
        <v>0</v>
      </c>
      <c r="AB171" s="41">
        <f t="shared" si="23"/>
        <v>0</v>
      </c>
      <c r="AC171" s="38">
        <v>0</v>
      </c>
      <c r="AD171" s="39">
        <v>0</v>
      </c>
      <c r="AE171" s="39">
        <v>0</v>
      </c>
      <c r="AF171" s="41">
        <v>0</v>
      </c>
      <c r="AG171" s="39">
        <f t="shared" si="24"/>
        <v>0</v>
      </c>
      <c r="AH171" s="41">
        <f t="shared" si="25"/>
        <v>0</v>
      </c>
      <c r="AI171" s="38">
        <v>0</v>
      </c>
      <c r="AJ171" s="41">
        <v>0</v>
      </c>
      <c r="AK171" s="245">
        <f t="shared" si="26"/>
        <v>26683.280749222926</v>
      </c>
      <c r="AL171" s="246">
        <f t="shared" si="27"/>
        <v>0</v>
      </c>
      <c r="AM171" s="38">
        <v>0</v>
      </c>
      <c r="AN171" s="41">
        <v>0</v>
      </c>
      <c r="AO171" s="245">
        <f t="shared" si="28"/>
        <v>26683.280749222926</v>
      </c>
      <c r="AP171" s="246">
        <f t="shared" si="29"/>
        <v>0</v>
      </c>
      <c r="AQ171" s="3"/>
      <c r="AR171" s="3"/>
    </row>
    <row r="172" spans="2:44" ht="15" customHeight="1" outlineLevel="1" x14ac:dyDescent="0.25">
      <c r="B172" s="45" t="s">
        <v>118</v>
      </c>
      <c r="C172" s="38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40">
        <v>0</v>
      </c>
      <c r="J172" s="40">
        <v>0</v>
      </c>
      <c r="K172" s="40">
        <v>0</v>
      </c>
      <c r="L172" s="40">
        <v>0</v>
      </c>
      <c r="M172" s="39">
        <v>0</v>
      </c>
      <c r="N172" s="39">
        <v>0</v>
      </c>
      <c r="O172" s="39">
        <v>0</v>
      </c>
      <c r="P172" s="39">
        <v>0</v>
      </c>
      <c r="Q172" s="39">
        <v>1883.2397877770698</v>
      </c>
      <c r="R172" s="39">
        <v>0</v>
      </c>
      <c r="S172" s="39">
        <v>0</v>
      </c>
      <c r="T172" s="41">
        <v>0</v>
      </c>
      <c r="U172" s="39">
        <f t="shared" si="20"/>
        <v>1883.2397877770698</v>
      </c>
      <c r="V172" s="41">
        <f t="shared" si="21"/>
        <v>0</v>
      </c>
      <c r="W172" s="38">
        <v>0</v>
      </c>
      <c r="X172" s="39">
        <v>0</v>
      </c>
      <c r="Y172" s="39">
        <v>0</v>
      </c>
      <c r="Z172" s="41">
        <v>0</v>
      </c>
      <c r="AA172" s="39">
        <f t="shared" si="22"/>
        <v>0</v>
      </c>
      <c r="AB172" s="41">
        <f t="shared" si="23"/>
        <v>0</v>
      </c>
      <c r="AC172" s="38">
        <v>0</v>
      </c>
      <c r="AD172" s="39">
        <v>0</v>
      </c>
      <c r="AE172" s="39">
        <v>0</v>
      </c>
      <c r="AF172" s="41">
        <v>0</v>
      </c>
      <c r="AG172" s="39">
        <f t="shared" si="24"/>
        <v>0</v>
      </c>
      <c r="AH172" s="41">
        <f t="shared" si="25"/>
        <v>0</v>
      </c>
      <c r="AI172" s="38">
        <v>0</v>
      </c>
      <c r="AJ172" s="41">
        <v>0</v>
      </c>
      <c r="AK172" s="245">
        <f t="shared" si="26"/>
        <v>1883.2397877770698</v>
      </c>
      <c r="AL172" s="246">
        <f t="shared" si="27"/>
        <v>0</v>
      </c>
      <c r="AM172" s="38">
        <v>0</v>
      </c>
      <c r="AN172" s="41">
        <v>0</v>
      </c>
      <c r="AO172" s="245">
        <f t="shared" si="28"/>
        <v>1883.2397877770698</v>
      </c>
      <c r="AP172" s="246">
        <f t="shared" si="29"/>
        <v>0</v>
      </c>
      <c r="AQ172" s="3"/>
      <c r="AR172" s="3"/>
    </row>
    <row r="173" spans="2:44" ht="15" customHeight="1" outlineLevel="1" x14ac:dyDescent="0.25">
      <c r="B173" s="45" t="s">
        <v>119</v>
      </c>
      <c r="C173" s="38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40">
        <v>0</v>
      </c>
      <c r="J173" s="40">
        <v>0</v>
      </c>
      <c r="K173" s="40">
        <v>0</v>
      </c>
      <c r="L173" s="40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41">
        <v>0</v>
      </c>
      <c r="U173" s="39">
        <f t="shared" si="20"/>
        <v>0</v>
      </c>
      <c r="V173" s="41">
        <f t="shared" si="21"/>
        <v>0</v>
      </c>
      <c r="W173" s="38">
        <v>0</v>
      </c>
      <c r="X173" s="39">
        <v>0</v>
      </c>
      <c r="Y173" s="39">
        <v>0</v>
      </c>
      <c r="Z173" s="41">
        <v>0</v>
      </c>
      <c r="AA173" s="39">
        <f t="shared" si="22"/>
        <v>0</v>
      </c>
      <c r="AB173" s="41">
        <f t="shared" si="23"/>
        <v>0</v>
      </c>
      <c r="AC173" s="38">
        <v>0</v>
      </c>
      <c r="AD173" s="39">
        <v>0</v>
      </c>
      <c r="AE173" s="39">
        <v>0</v>
      </c>
      <c r="AF173" s="41">
        <v>0</v>
      </c>
      <c r="AG173" s="39">
        <f t="shared" si="24"/>
        <v>0</v>
      </c>
      <c r="AH173" s="41">
        <f t="shared" si="25"/>
        <v>0</v>
      </c>
      <c r="AI173" s="38">
        <v>0</v>
      </c>
      <c r="AJ173" s="41">
        <v>0</v>
      </c>
      <c r="AK173" s="245">
        <f t="shared" si="26"/>
        <v>0</v>
      </c>
      <c r="AL173" s="246">
        <f t="shared" si="27"/>
        <v>0</v>
      </c>
      <c r="AM173" s="38">
        <v>0</v>
      </c>
      <c r="AN173" s="41">
        <v>0</v>
      </c>
      <c r="AO173" s="245">
        <f t="shared" si="28"/>
        <v>0</v>
      </c>
      <c r="AP173" s="246">
        <f t="shared" si="29"/>
        <v>0</v>
      </c>
      <c r="AQ173" s="3"/>
      <c r="AR173" s="3"/>
    </row>
    <row r="174" spans="2:44" ht="15" customHeight="1" outlineLevel="1" x14ac:dyDescent="0.25">
      <c r="B174" s="45" t="s">
        <v>120</v>
      </c>
      <c r="C174" s="38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40">
        <v>0</v>
      </c>
      <c r="J174" s="40">
        <v>0</v>
      </c>
      <c r="K174" s="40">
        <v>0</v>
      </c>
      <c r="L174" s="40">
        <v>0</v>
      </c>
      <c r="M174" s="39">
        <v>0</v>
      </c>
      <c r="N174" s="39">
        <v>0</v>
      </c>
      <c r="O174" s="39">
        <v>0</v>
      </c>
      <c r="P174" s="39">
        <v>0</v>
      </c>
      <c r="Q174" s="39">
        <v>0</v>
      </c>
      <c r="R174" s="39">
        <v>0</v>
      </c>
      <c r="S174" s="39">
        <v>0</v>
      </c>
      <c r="T174" s="41">
        <v>0</v>
      </c>
      <c r="U174" s="39">
        <f t="shared" si="20"/>
        <v>0</v>
      </c>
      <c r="V174" s="41">
        <f t="shared" si="21"/>
        <v>0</v>
      </c>
      <c r="W174" s="38">
        <v>0</v>
      </c>
      <c r="X174" s="39">
        <v>0</v>
      </c>
      <c r="Y174" s="39">
        <v>0</v>
      </c>
      <c r="Z174" s="41">
        <v>0</v>
      </c>
      <c r="AA174" s="39">
        <f t="shared" si="22"/>
        <v>0</v>
      </c>
      <c r="AB174" s="41">
        <f t="shared" si="23"/>
        <v>0</v>
      </c>
      <c r="AC174" s="38">
        <v>0</v>
      </c>
      <c r="AD174" s="39">
        <v>0</v>
      </c>
      <c r="AE174" s="39">
        <v>0</v>
      </c>
      <c r="AF174" s="41">
        <v>0</v>
      </c>
      <c r="AG174" s="39">
        <f t="shared" si="24"/>
        <v>0</v>
      </c>
      <c r="AH174" s="41">
        <f t="shared" si="25"/>
        <v>0</v>
      </c>
      <c r="AI174" s="38">
        <v>0</v>
      </c>
      <c r="AJ174" s="41">
        <v>0</v>
      </c>
      <c r="AK174" s="245">
        <f t="shared" si="26"/>
        <v>0</v>
      </c>
      <c r="AL174" s="246">
        <f t="shared" si="27"/>
        <v>0</v>
      </c>
      <c r="AM174" s="38">
        <v>0</v>
      </c>
      <c r="AN174" s="41">
        <v>0</v>
      </c>
      <c r="AO174" s="245">
        <f t="shared" si="28"/>
        <v>0</v>
      </c>
      <c r="AP174" s="246">
        <f t="shared" si="29"/>
        <v>0</v>
      </c>
      <c r="AQ174" s="3"/>
      <c r="AR174" s="3"/>
    </row>
    <row r="175" spans="2:44" ht="15" customHeight="1" outlineLevel="1" x14ac:dyDescent="0.25">
      <c r="B175" s="45" t="s">
        <v>121</v>
      </c>
      <c r="C175" s="38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40">
        <v>0</v>
      </c>
      <c r="J175" s="40">
        <v>0</v>
      </c>
      <c r="K175" s="40">
        <v>0</v>
      </c>
      <c r="L175" s="40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v>13489.192583030001</v>
      </c>
      <c r="R175" s="39">
        <v>0</v>
      </c>
      <c r="S175" s="39">
        <v>0</v>
      </c>
      <c r="T175" s="41">
        <v>0</v>
      </c>
      <c r="U175" s="39">
        <f t="shared" si="20"/>
        <v>13489.192583030001</v>
      </c>
      <c r="V175" s="41">
        <f t="shared" si="21"/>
        <v>0</v>
      </c>
      <c r="W175" s="38">
        <v>0</v>
      </c>
      <c r="X175" s="39">
        <v>0</v>
      </c>
      <c r="Y175" s="39">
        <v>0</v>
      </c>
      <c r="Z175" s="41">
        <v>0</v>
      </c>
      <c r="AA175" s="39">
        <f t="shared" si="22"/>
        <v>0</v>
      </c>
      <c r="AB175" s="41">
        <f t="shared" si="23"/>
        <v>0</v>
      </c>
      <c r="AC175" s="38">
        <v>0</v>
      </c>
      <c r="AD175" s="39">
        <v>0</v>
      </c>
      <c r="AE175" s="39">
        <v>0</v>
      </c>
      <c r="AF175" s="41">
        <v>0</v>
      </c>
      <c r="AG175" s="39">
        <f t="shared" si="24"/>
        <v>0</v>
      </c>
      <c r="AH175" s="41">
        <f t="shared" si="25"/>
        <v>0</v>
      </c>
      <c r="AI175" s="38">
        <v>0</v>
      </c>
      <c r="AJ175" s="41">
        <v>0</v>
      </c>
      <c r="AK175" s="245">
        <f t="shared" si="26"/>
        <v>13489.192583030001</v>
      </c>
      <c r="AL175" s="246">
        <f t="shared" si="27"/>
        <v>0</v>
      </c>
      <c r="AM175" s="38">
        <v>0</v>
      </c>
      <c r="AN175" s="41">
        <v>0</v>
      </c>
      <c r="AO175" s="245">
        <f t="shared" si="28"/>
        <v>13489.192583030001</v>
      </c>
      <c r="AP175" s="246">
        <f t="shared" si="29"/>
        <v>0</v>
      </c>
      <c r="AQ175" s="3"/>
      <c r="AR175" s="3"/>
    </row>
    <row r="176" spans="2:44" ht="15" customHeight="1" outlineLevel="1" x14ac:dyDescent="0.25">
      <c r="B176" s="45" t="s">
        <v>122</v>
      </c>
      <c r="C176" s="38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40">
        <v>0</v>
      </c>
      <c r="J176" s="40">
        <v>0</v>
      </c>
      <c r="K176" s="40">
        <v>0</v>
      </c>
      <c r="L176" s="40">
        <v>0</v>
      </c>
      <c r="M176" s="39">
        <v>0</v>
      </c>
      <c r="N176" s="39">
        <v>0</v>
      </c>
      <c r="O176" s="39">
        <v>0</v>
      </c>
      <c r="P176" s="39">
        <v>0</v>
      </c>
      <c r="Q176" s="39">
        <v>154.352</v>
      </c>
      <c r="R176" s="39">
        <v>0</v>
      </c>
      <c r="S176" s="39">
        <v>0</v>
      </c>
      <c r="T176" s="41">
        <v>0</v>
      </c>
      <c r="U176" s="39">
        <f t="shared" si="20"/>
        <v>154.352</v>
      </c>
      <c r="V176" s="41">
        <f t="shared" si="21"/>
        <v>0</v>
      </c>
      <c r="W176" s="38">
        <v>0</v>
      </c>
      <c r="X176" s="39">
        <v>0</v>
      </c>
      <c r="Y176" s="39">
        <v>0</v>
      </c>
      <c r="Z176" s="41">
        <v>0</v>
      </c>
      <c r="AA176" s="39">
        <f t="shared" si="22"/>
        <v>0</v>
      </c>
      <c r="AB176" s="41">
        <f t="shared" si="23"/>
        <v>0</v>
      </c>
      <c r="AC176" s="38">
        <v>0</v>
      </c>
      <c r="AD176" s="39">
        <v>0</v>
      </c>
      <c r="AE176" s="39">
        <v>0</v>
      </c>
      <c r="AF176" s="41">
        <v>0</v>
      </c>
      <c r="AG176" s="39">
        <f t="shared" si="24"/>
        <v>0</v>
      </c>
      <c r="AH176" s="41">
        <f t="shared" si="25"/>
        <v>0</v>
      </c>
      <c r="AI176" s="38">
        <v>0</v>
      </c>
      <c r="AJ176" s="41">
        <v>0</v>
      </c>
      <c r="AK176" s="245">
        <f t="shared" si="26"/>
        <v>154.352</v>
      </c>
      <c r="AL176" s="246">
        <f t="shared" si="27"/>
        <v>0</v>
      </c>
      <c r="AM176" s="38">
        <v>0</v>
      </c>
      <c r="AN176" s="41">
        <v>0</v>
      </c>
      <c r="AO176" s="245">
        <f t="shared" si="28"/>
        <v>154.352</v>
      </c>
      <c r="AP176" s="246">
        <f t="shared" si="29"/>
        <v>0</v>
      </c>
      <c r="AQ176" s="3"/>
      <c r="AR176" s="3"/>
    </row>
    <row r="177" spans="2:44" ht="15" customHeight="1" outlineLevel="1" x14ac:dyDescent="0.25">
      <c r="B177" s="47" t="s">
        <v>123</v>
      </c>
      <c r="C177" s="38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40">
        <v>0</v>
      </c>
      <c r="J177" s="40">
        <v>0</v>
      </c>
      <c r="K177" s="40">
        <v>0</v>
      </c>
      <c r="L177" s="40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39">
        <v>0</v>
      </c>
      <c r="T177" s="41">
        <v>0</v>
      </c>
      <c r="U177" s="39">
        <f t="shared" si="20"/>
        <v>0</v>
      </c>
      <c r="V177" s="41">
        <f t="shared" si="21"/>
        <v>0</v>
      </c>
      <c r="W177" s="38">
        <v>0</v>
      </c>
      <c r="X177" s="39">
        <v>0</v>
      </c>
      <c r="Y177" s="39">
        <v>0</v>
      </c>
      <c r="Z177" s="41">
        <v>0</v>
      </c>
      <c r="AA177" s="39">
        <f t="shared" si="22"/>
        <v>0</v>
      </c>
      <c r="AB177" s="41">
        <f t="shared" si="23"/>
        <v>0</v>
      </c>
      <c r="AC177" s="38">
        <v>0</v>
      </c>
      <c r="AD177" s="39">
        <v>0</v>
      </c>
      <c r="AE177" s="39">
        <v>0</v>
      </c>
      <c r="AF177" s="41">
        <v>0</v>
      </c>
      <c r="AG177" s="39">
        <f t="shared" si="24"/>
        <v>0</v>
      </c>
      <c r="AH177" s="41">
        <f t="shared" si="25"/>
        <v>0</v>
      </c>
      <c r="AI177" s="38">
        <v>0</v>
      </c>
      <c r="AJ177" s="41">
        <v>0</v>
      </c>
      <c r="AK177" s="245">
        <f t="shared" si="26"/>
        <v>0</v>
      </c>
      <c r="AL177" s="246">
        <f t="shared" si="27"/>
        <v>0</v>
      </c>
      <c r="AM177" s="38">
        <v>0</v>
      </c>
      <c r="AN177" s="41">
        <v>0</v>
      </c>
      <c r="AO177" s="245">
        <f t="shared" si="28"/>
        <v>0</v>
      </c>
      <c r="AP177" s="246">
        <f t="shared" si="29"/>
        <v>0</v>
      </c>
      <c r="AQ177" s="3"/>
      <c r="AR177" s="3"/>
    </row>
    <row r="178" spans="2:44" ht="15" customHeight="1" outlineLevel="1" x14ac:dyDescent="0.25">
      <c r="B178" s="47" t="s">
        <v>124</v>
      </c>
      <c r="C178" s="38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40">
        <v>0</v>
      </c>
      <c r="J178" s="40">
        <v>0</v>
      </c>
      <c r="K178" s="40">
        <v>0</v>
      </c>
      <c r="L178" s="40">
        <v>0</v>
      </c>
      <c r="M178" s="39">
        <v>0</v>
      </c>
      <c r="N178" s="39">
        <v>0</v>
      </c>
      <c r="O178" s="39">
        <v>0</v>
      </c>
      <c r="P178" s="39">
        <v>0</v>
      </c>
      <c r="Q178" s="39">
        <v>0</v>
      </c>
      <c r="R178" s="39">
        <v>0</v>
      </c>
      <c r="S178" s="39">
        <v>0</v>
      </c>
      <c r="T178" s="41">
        <v>0</v>
      </c>
      <c r="U178" s="39">
        <f t="shared" si="20"/>
        <v>0</v>
      </c>
      <c r="V178" s="41">
        <f t="shared" si="21"/>
        <v>0</v>
      </c>
      <c r="W178" s="38">
        <v>0</v>
      </c>
      <c r="X178" s="39">
        <v>0</v>
      </c>
      <c r="Y178" s="39">
        <v>0</v>
      </c>
      <c r="Z178" s="41">
        <v>0</v>
      </c>
      <c r="AA178" s="39">
        <f t="shared" si="22"/>
        <v>0</v>
      </c>
      <c r="AB178" s="41">
        <f t="shared" si="23"/>
        <v>0</v>
      </c>
      <c r="AC178" s="38">
        <v>0</v>
      </c>
      <c r="AD178" s="39">
        <v>0</v>
      </c>
      <c r="AE178" s="39">
        <v>0</v>
      </c>
      <c r="AF178" s="41">
        <v>0</v>
      </c>
      <c r="AG178" s="39">
        <f t="shared" si="24"/>
        <v>0</v>
      </c>
      <c r="AH178" s="41">
        <f t="shared" si="25"/>
        <v>0</v>
      </c>
      <c r="AI178" s="38">
        <v>0</v>
      </c>
      <c r="AJ178" s="41">
        <v>0</v>
      </c>
      <c r="AK178" s="245">
        <f t="shared" si="26"/>
        <v>0</v>
      </c>
      <c r="AL178" s="246">
        <f t="shared" si="27"/>
        <v>0</v>
      </c>
      <c r="AM178" s="38">
        <v>0</v>
      </c>
      <c r="AN178" s="41">
        <v>0</v>
      </c>
      <c r="AO178" s="245">
        <f t="shared" si="28"/>
        <v>0</v>
      </c>
      <c r="AP178" s="246">
        <f t="shared" si="29"/>
        <v>0</v>
      </c>
      <c r="AQ178" s="3"/>
      <c r="AR178" s="3"/>
    </row>
    <row r="179" spans="2:44" ht="15" customHeight="1" outlineLevel="1" x14ac:dyDescent="0.25">
      <c r="B179" s="47" t="s">
        <v>125</v>
      </c>
      <c r="C179" s="38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40">
        <v>0</v>
      </c>
      <c r="J179" s="40">
        <v>0</v>
      </c>
      <c r="K179" s="40">
        <v>0</v>
      </c>
      <c r="L179" s="40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v>0.02</v>
      </c>
      <c r="R179" s="39">
        <v>2372.8009999999999</v>
      </c>
      <c r="S179" s="39">
        <v>0</v>
      </c>
      <c r="T179" s="41">
        <v>0</v>
      </c>
      <c r="U179" s="39">
        <f t="shared" si="20"/>
        <v>0.02</v>
      </c>
      <c r="V179" s="41">
        <f t="shared" si="21"/>
        <v>2372.8009999999999</v>
      </c>
      <c r="W179" s="38">
        <v>0</v>
      </c>
      <c r="X179" s="39">
        <v>0</v>
      </c>
      <c r="Y179" s="39">
        <v>0</v>
      </c>
      <c r="Z179" s="41">
        <v>0</v>
      </c>
      <c r="AA179" s="39">
        <f t="shared" si="22"/>
        <v>0</v>
      </c>
      <c r="AB179" s="41">
        <f t="shared" si="23"/>
        <v>0</v>
      </c>
      <c r="AC179" s="38">
        <v>0</v>
      </c>
      <c r="AD179" s="39">
        <v>0</v>
      </c>
      <c r="AE179" s="39">
        <v>0</v>
      </c>
      <c r="AF179" s="41">
        <v>0</v>
      </c>
      <c r="AG179" s="39">
        <f t="shared" si="24"/>
        <v>0</v>
      </c>
      <c r="AH179" s="41">
        <f t="shared" si="25"/>
        <v>0</v>
      </c>
      <c r="AI179" s="38">
        <v>0</v>
      </c>
      <c r="AJ179" s="41">
        <v>0</v>
      </c>
      <c r="AK179" s="245">
        <f t="shared" si="26"/>
        <v>0.02</v>
      </c>
      <c r="AL179" s="246">
        <f t="shared" si="27"/>
        <v>2372.8009999999999</v>
      </c>
      <c r="AM179" s="38">
        <v>0</v>
      </c>
      <c r="AN179" s="41">
        <v>0</v>
      </c>
      <c r="AO179" s="245">
        <f t="shared" si="28"/>
        <v>0.02</v>
      </c>
      <c r="AP179" s="246">
        <f t="shared" si="29"/>
        <v>2372.8009999999999</v>
      </c>
      <c r="AQ179" s="3"/>
      <c r="AR179" s="3"/>
    </row>
    <row r="180" spans="2:44" ht="15" customHeight="1" outlineLevel="1" x14ac:dyDescent="0.25">
      <c r="B180" s="47" t="s">
        <v>126</v>
      </c>
      <c r="C180" s="38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40">
        <v>0</v>
      </c>
      <c r="J180" s="40">
        <v>0</v>
      </c>
      <c r="K180" s="40">
        <v>0</v>
      </c>
      <c r="L180" s="40">
        <v>0</v>
      </c>
      <c r="M180" s="39">
        <v>0</v>
      </c>
      <c r="N180" s="39">
        <v>0</v>
      </c>
      <c r="O180" s="39">
        <v>0</v>
      </c>
      <c r="P180" s="39">
        <v>0</v>
      </c>
      <c r="Q180" s="39">
        <v>0</v>
      </c>
      <c r="R180" s="39">
        <v>0</v>
      </c>
      <c r="S180" s="39">
        <v>0</v>
      </c>
      <c r="T180" s="41">
        <v>0</v>
      </c>
      <c r="U180" s="39">
        <f t="shared" si="20"/>
        <v>0</v>
      </c>
      <c r="V180" s="41">
        <f t="shared" si="21"/>
        <v>0</v>
      </c>
      <c r="W180" s="38">
        <v>0</v>
      </c>
      <c r="X180" s="39">
        <v>0</v>
      </c>
      <c r="Y180" s="39">
        <v>0</v>
      </c>
      <c r="Z180" s="41">
        <v>0</v>
      </c>
      <c r="AA180" s="39">
        <f t="shared" si="22"/>
        <v>0</v>
      </c>
      <c r="AB180" s="41">
        <f t="shared" si="23"/>
        <v>0</v>
      </c>
      <c r="AC180" s="38">
        <v>0</v>
      </c>
      <c r="AD180" s="39">
        <v>0</v>
      </c>
      <c r="AE180" s="39">
        <v>0</v>
      </c>
      <c r="AF180" s="41">
        <v>0</v>
      </c>
      <c r="AG180" s="39">
        <f t="shared" si="24"/>
        <v>0</v>
      </c>
      <c r="AH180" s="41">
        <f t="shared" si="25"/>
        <v>0</v>
      </c>
      <c r="AI180" s="38">
        <v>0</v>
      </c>
      <c r="AJ180" s="41">
        <v>0</v>
      </c>
      <c r="AK180" s="245">
        <f t="shared" si="26"/>
        <v>0</v>
      </c>
      <c r="AL180" s="246">
        <f t="shared" si="27"/>
        <v>0</v>
      </c>
      <c r="AM180" s="38">
        <v>0</v>
      </c>
      <c r="AN180" s="41">
        <v>0</v>
      </c>
      <c r="AO180" s="245">
        <f t="shared" si="28"/>
        <v>0</v>
      </c>
      <c r="AP180" s="246">
        <f t="shared" si="29"/>
        <v>0</v>
      </c>
      <c r="AQ180" s="3"/>
      <c r="AR180" s="3"/>
    </row>
    <row r="181" spans="2:44" s="4" customFormat="1" ht="15" customHeight="1" x14ac:dyDescent="0.25">
      <c r="B181" s="88" t="s">
        <v>251</v>
      </c>
      <c r="C181" s="85">
        <v>-104594.308</v>
      </c>
      <c r="D181" s="86">
        <v>-141830.24300000002</v>
      </c>
      <c r="E181" s="86">
        <v>0</v>
      </c>
      <c r="F181" s="86">
        <v>0</v>
      </c>
      <c r="G181" s="86">
        <v>0</v>
      </c>
      <c r="H181" s="86">
        <v>0</v>
      </c>
      <c r="I181" s="86">
        <v>0</v>
      </c>
      <c r="J181" s="86">
        <v>0</v>
      </c>
      <c r="K181" s="86">
        <v>0</v>
      </c>
      <c r="L181" s="86">
        <v>0</v>
      </c>
      <c r="M181" s="86">
        <v>0</v>
      </c>
      <c r="N181" s="86">
        <v>0</v>
      </c>
      <c r="O181" s="86">
        <v>0</v>
      </c>
      <c r="P181" s="86">
        <v>0</v>
      </c>
      <c r="Q181" s="86">
        <v>0</v>
      </c>
      <c r="R181" s="86">
        <v>0</v>
      </c>
      <c r="S181" s="86">
        <v>218518.61509053005</v>
      </c>
      <c r="T181" s="87">
        <v>-55471.815652299993</v>
      </c>
      <c r="U181" s="86">
        <f t="shared" si="20"/>
        <v>113924.30709053004</v>
      </c>
      <c r="V181" s="87">
        <f t="shared" si="21"/>
        <v>-197302.05865230001</v>
      </c>
      <c r="W181" s="85">
        <v>0</v>
      </c>
      <c r="X181" s="86">
        <v>0</v>
      </c>
      <c r="Y181" s="86">
        <v>0</v>
      </c>
      <c r="Z181" s="87">
        <v>0</v>
      </c>
      <c r="AA181" s="86">
        <f t="shared" si="22"/>
        <v>0</v>
      </c>
      <c r="AB181" s="87">
        <f t="shared" si="23"/>
        <v>0</v>
      </c>
      <c r="AC181" s="85">
        <v>0</v>
      </c>
      <c r="AD181" s="86">
        <v>0</v>
      </c>
      <c r="AE181" s="86">
        <v>0</v>
      </c>
      <c r="AF181" s="87">
        <v>0</v>
      </c>
      <c r="AG181" s="86">
        <f t="shared" si="24"/>
        <v>0</v>
      </c>
      <c r="AH181" s="87">
        <f t="shared" si="25"/>
        <v>0</v>
      </c>
      <c r="AI181" s="85">
        <v>0</v>
      </c>
      <c r="AJ181" s="87">
        <v>0</v>
      </c>
      <c r="AK181" s="85">
        <f t="shared" si="26"/>
        <v>113924.30709053004</v>
      </c>
      <c r="AL181" s="87">
        <f t="shared" si="27"/>
        <v>-197302.05865230001</v>
      </c>
      <c r="AM181" s="85">
        <v>-2480.38759269912</v>
      </c>
      <c r="AN181" s="87">
        <v>-248.03875926991199</v>
      </c>
      <c r="AO181" s="85">
        <f t="shared" si="28"/>
        <v>111443.91949783092</v>
      </c>
      <c r="AP181" s="87">
        <f t="shared" si="29"/>
        <v>-197550.09741156994</v>
      </c>
      <c r="AQ181" s="3"/>
      <c r="AR181" s="3"/>
    </row>
    <row r="182" spans="2:44" ht="15" customHeight="1" outlineLevel="1" x14ac:dyDescent="0.25">
      <c r="B182" s="45" t="s">
        <v>113</v>
      </c>
      <c r="C182" s="38">
        <v>-88856.290999999997</v>
      </c>
      <c r="D182" s="39">
        <v>-97062.759000000005</v>
      </c>
      <c r="E182" s="39">
        <v>0</v>
      </c>
      <c r="F182" s="39">
        <v>0</v>
      </c>
      <c r="G182" s="39">
        <v>0</v>
      </c>
      <c r="H182" s="39">
        <v>0</v>
      </c>
      <c r="I182" s="40">
        <v>0</v>
      </c>
      <c r="J182" s="40">
        <v>0</v>
      </c>
      <c r="K182" s="40">
        <v>0</v>
      </c>
      <c r="L182" s="40">
        <v>0</v>
      </c>
      <c r="M182" s="39">
        <v>0</v>
      </c>
      <c r="N182" s="39">
        <v>0</v>
      </c>
      <c r="O182" s="39">
        <v>0</v>
      </c>
      <c r="P182" s="39">
        <v>0</v>
      </c>
      <c r="Q182" s="39">
        <v>0</v>
      </c>
      <c r="R182" s="39">
        <v>0</v>
      </c>
      <c r="S182" s="39">
        <v>0</v>
      </c>
      <c r="T182" s="41">
        <v>0</v>
      </c>
      <c r="U182" s="39">
        <f t="shared" si="20"/>
        <v>-88856.290999999997</v>
      </c>
      <c r="V182" s="51">
        <f t="shared" si="21"/>
        <v>-97062.759000000005</v>
      </c>
      <c r="W182" s="38">
        <v>0</v>
      </c>
      <c r="X182" s="39">
        <v>0</v>
      </c>
      <c r="Y182" s="39">
        <v>0</v>
      </c>
      <c r="Z182" s="41">
        <v>0</v>
      </c>
      <c r="AA182" s="39">
        <f t="shared" si="22"/>
        <v>0</v>
      </c>
      <c r="AB182" s="51">
        <f t="shared" si="23"/>
        <v>0</v>
      </c>
      <c r="AC182" s="38">
        <v>0</v>
      </c>
      <c r="AD182" s="39">
        <v>0</v>
      </c>
      <c r="AE182" s="39">
        <v>0</v>
      </c>
      <c r="AF182" s="41">
        <v>0</v>
      </c>
      <c r="AG182" s="39">
        <f t="shared" si="24"/>
        <v>0</v>
      </c>
      <c r="AH182" s="51">
        <f t="shared" si="25"/>
        <v>0</v>
      </c>
      <c r="AI182" s="38">
        <v>0</v>
      </c>
      <c r="AJ182" s="41">
        <v>0</v>
      </c>
      <c r="AK182" s="245">
        <f t="shared" si="26"/>
        <v>-88856.290999999997</v>
      </c>
      <c r="AL182" s="246">
        <f t="shared" si="27"/>
        <v>-97062.759000000005</v>
      </c>
      <c r="AM182" s="38">
        <v>-2480.38759269912</v>
      </c>
      <c r="AN182" s="41">
        <v>-248.03875926991199</v>
      </c>
      <c r="AO182" s="245">
        <f t="shared" si="28"/>
        <v>-91336.678592699114</v>
      </c>
      <c r="AP182" s="246">
        <f t="shared" si="29"/>
        <v>-97310.797759269917</v>
      </c>
      <c r="AQ182" s="3"/>
      <c r="AR182" s="3"/>
    </row>
    <row r="183" spans="2:44" ht="15" customHeight="1" outlineLevel="1" x14ac:dyDescent="0.25">
      <c r="B183" s="45" t="s">
        <v>114</v>
      </c>
      <c r="C183" s="38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40">
        <v>0</v>
      </c>
      <c r="J183" s="40">
        <v>0</v>
      </c>
      <c r="K183" s="40">
        <v>0</v>
      </c>
      <c r="L183" s="40">
        <v>0</v>
      </c>
      <c r="M183" s="39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39">
        <v>0</v>
      </c>
      <c r="T183" s="41">
        <v>0</v>
      </c>
      <c r="U183" s="39">
        <f t="shared" si="20"/>
        <v>0</v>
      </c>
      <c r="V183" s="41">
        <f t="shared" si="21"/>
        <v>0</v>
      </c>
      <c r="W183" s="38">
        <v>0</v>
      </c>
      <c r="X183" s="39">
        <v>0</v>
      </c>
      <c r="Y183" s="39">
        <v>0</v>
      </c>
      <c r="Z183" s="41">
        <v>0</v>
      </c>
      <c r="AA183" s="39">
        <f t="shared" si="22"/>
        <v>0</v>
      </c>
      <c r="AB183" s="41">
        <f t="shared" si="23"/>
        <v>0</v>
      </c>
      <c r="AC183" s="38">
        <v>0</v>
      </c>
      <c r="AD183" s="39">
        <v>0</v>
      </c>
      <c r="AE183" s="39">
        <v>0</v>
      </c>
      <c r="AF183" s="41">
        <v>0</v>
      </c>
      <c r="AG183" s="39">
        <f t="shared" si="24"/>
        <v>0</v>
      </c>
      <c r="AH183" s="41">
        <f t="shared" si="25"/>
        <v>0</v>
      </c>
      <c r="AI183" s="38">
        <v>0</v>
      </c>
      <c r="AJ183" s="41">
        <v>0</v>
      </c>
      <c r="AK183" s="245">
        <f t="shared" si="26"/>
        <v>0</v>
      </c>
      <c r="AL183" s="246">
        <f t="shared" si="27"/>
        <v>0</v>
      </c>
      <c r="AM183" s="38">
        <v>0</v>
      </c>
      <c r="AN183" s="41">
        <v>0</v>
      </c>
      <c r="AO183" s="245">
        <f t="shared" si="28"/>
        <v>0</v>
      </c>
      <c r="AP183" s="246">
        <f t="shared" si="29"/>
        <v>0</v>
      </c>
      <c r="AQ183" s="3"/>
      <c r="AR183" s="3"/>
    </row>
    <row r="184" spans="2:44" ht="15" customHeight="1" outlineLevel="1" x14ac:dyDescent="0.25">
      <c r="B184" s="45" t="s">
        <v>147</v>
      </c>
      <c r="C184" s="38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40">
        <v>0</v>
      </c>
      <c r="J184" s="40">
        <v>0</v>
      </c>
      <c r="K184" s="40">
        <v>0</v>
      </c>
      <c r="L184" s="40">
        <v>0</v>
      </c>
      <c r="M184" s="39">
        <v>0</v>
      </c>
      <c r="N184" s="39">
        <v>0</v>
      </c>
      <c r="O184" s="39">
        <v>0</v>
      </c>
      <c r="P184" s="39">
        <v>0</v>
      </c>
      <c r="Q184" s="39">
        <v>0</v>
      </c>
      <c r="R184" s="39">
        <v>0</v>
      </c>
      <c r="S184" s="39">
        <v>0</v>
      </c>
      <c r="T184" s="41">
        <v>0</v>
      </c>
      <c r="U184" s="39">
        <f t="shared" si="20"/>
        <v>0</v>
      </c>
      <c r="V184" s="41">
        <f t="shared" si="21"/>
        <v>0</v>
      </c>
      <c r="W184" s="38">
        <v>0</v>
      </c>
      <c r="X184" s="39">
        <v>0</v>
      </c>
      <c r="Y184" s="39">
        <v>0</v>
      </c>
      <c r="Z184" s="41">
        <v>0</v>
      </c>
      <c r="AA184" s="39">
        <f t="shared" si="22"/>
        <v>0</v>
      </c>
      <c r="AB184" s="41">
        <f t="shared" si="23"/>
        <v>0</v>
      </c>
      <c r="AC184" s="38">
        <v>0</v>
      </c>
      <c r="AD184" s="39">
        <v>0</v>
      </c>
      <c r="AE184" s="39">
        <v>0</v>
      </c>
      <c r="AF184" s="41">
        <v>0</v>
      </c>
      <c r="AG184" s="39">
        <f t="shared" si="24"/>
        <v>0</v>
      </c>
      <c r="AH184" s="41">
        <f t="shared" si="25"/>
        <v>0</v>
      </c>
      <c r="AI184" s="38">
        <v>0</v>
      </c>
      <c r="AJ184" s="41">
        <v>0</v>
      </c>
      <c r="AK184" s="245">
        <f t="shared" si="26"/>
        <v>0</v>
      </c>
      <c r="AL184" s="246">
        <f t="shared" si="27"/>
        <v>0</v>
      </c>
      <c r="AM184" s="38">
        <v>0</v>
      </c>
      <c r="AN184" s="41">
        <v>0</v>
      </c>
      <c r="AO184" s="245">
        <f t="shared" si="28"/>
        <v>0</v>
      </c>
      <c r="AP184" s="246">
        <f t="shared" si="29"/>
        <v>0</v>
      </c>
      <c r="AQ184" s="3"/>
      <c r="AR184" s="3"/>
    </row>
    <row r="185" spans="2:44" ht="15" customHeight="1" outlineLevel="1" x14ac:dyDescent="0.25">
      <c r="B185" s="45" t="s">
        <v>115</v>
      </c>
      <c r="C185" s="38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40">
        <v>0</v>
      </c>
      <c r="J185" s="40">
        <v>0</v>
      </c>
      <c r="K185" s="40">
        <v>0</v>
      </c>
      <c r="L185" s="40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41">
        <v>0</v>
      </c>
      <c r="U185" s="39">
        <f t="shared" si="20"/>
        <v>0</v>
      </c>
      <c r="V185" s="41">
        <f t="shared" si="21"/>
        <v>0</v>
      </c>
      <c r="W185" s="38">
        <v>0</v>
      </c>
      <c r="X185" s="39">
        <v>0</v>
      </c>
      <c r="Y185" s="39">
        <v>0</v>
      </c>
      <c r="Z185" s="41">
        <v>0</v>
      </c>
      <c r="AA185" s="39">
        <f t="shared" si="22"/>
        <v>0</v>
      </c>
      <c r="AB185" s="41">
        <f t="shared" si="23"/>
        <v>0</v>
      </c>
      <c r="AC185" s="38">
        <v>0</v>
      </c>
      <c r="AD185" s="39">
        <v>0</v>
      </c>
      <c r="AE185" s="39">
        <v>0</v>
      </c>
      <c r="AF185" s="41">
        <v>0</v>
      </c>
      <c r="AG185" s="39">
        <f t="shared" si="24"/>
        <v>0</v>
      </c>
      <c r="AH185" s="41">
        <f t="shared" si="25"/>
        <v>0</v>
      </c>
      <c r="AI185" s="38">
        <v>0</v>
      </c>
      <c r="AJ185" s="41">
        <v>0</v>
      </c>
      <c r="AK185" s="245">
        <f t="shared" si="26"/>
        <v>0</v>
      </c>
      <c r="AL185" s="246">
        <f t="shared" si="27"/>
        <v>0</v>
      </c>
      <c r="AM185" s="38">
        <v>0</v>
      </c>
      <c r="AN185" s="41">
        <v>0</v>
      </c>
      <c r="AO185" s="245">
        <f t="shared" si="28"/>
        <v>0</v>
      </c>
      <c r="AP185" s="246">
        <f t="shared" si="29"/>
        <v>0</v>
      </c>
      <c r="AQ185" s="3"/>
      <c r="AR185" s="3"/>
    </row>
    <row r="186" spans="2:44" ht="15" customHeight="1" outlineLevel="1" x14ac:dyDescent="0.25">
      <c r="B186" s="45" t="s">
        <v>116</v>
      </c>
      <c r="C186" s="38">
        <v>-8658.1550000000007</v>
      </c>
      <c r="D186" s="39">
        <v>-18527.046000000002</v>
      </c>
      <c r="E186" s="39">
        <v>0</v>
      </c>
      <c r="F186" s="39">
        <v>0</v>
      </c>
      <c r="G186" s="39">
        <v>0</v>
      </c>
      <c r="H186" s="39">
        <v>0</v>
      </c>
      <c r="I186" s="40">
        <v>0</v>
      </c>
      <c r="J186" s="40">
        <v>0</v>
      </c>
      <c r="K186" s="40">
        <v>0</v>
      </c>
      <c r="L186" s="40">
        <v>0</v>
      </c>
      <c r="M186" s="39">
        <v>0</v>
      </c>
      <c r="N186" s="39">
        <v>0</v>
      </c>
      <c r="O186" s="39">
        <v>0</v>
      </c>
      <c r="P186" s="39">
        <v>0</v>
      </c>
      <c r="Q186" s="39">
        <v>0</v>
      </c>
      <c r="R186" s="39">
        <v>0</v>
      </c>
      <c r="S186" s="39">
        <v>0</v>
      </c>
      <c r="T186" s="41">
        <v>0</v>
      </c>
      <c r="U186" s="39">
        <f t="shared" si="20"/>
        <v>-8658.1550000000007</v>
      </c>
      <c r="V186" s="41">
        <f t="shared" si="21"/>
        <v>-18527.046000000002</v>
      </c>
      <c r="W186" s="38">
        <v>0</v>
      </c>
      <c r="X186" s="39">
        <v>0</v>
      </c>
      <c r="Y186" s="39">
        <v>0</v>
      </c>
      <c r="Z186" s="41">
        <v>0</v>
      </c>
      <c r="AA186" s="39">
        <f t="shared" si="22"/>
        <v>0</v>
      </c>
      <c r="AB186" s="41">
        <f t="shared" si="23"/>
        <v>0</v>
      </c>
      <c r="AC186" s="38">
        <v>0</v>
      </c>
      <c r="AD186" s="39">
        <v>0</v>
      </c>
      <c r="AE186" s="39">
        <v>0</v>
      </c>
      <c r="AF186" s="41">
        <v>0</v>
      </c>
      <c r="AG186" s="39">
        <f t="shared" si="24"/>
        <v>0</v>
      </c>
      <c r="AH186" s="41">
        <f t="shared" si="25"/>
        <v>0</v>
      </c>
      <c r="AI186" s="38">
        <v>0</v>
      </c>
      <c r="AJ186" s="41">
        <v>0</v>
      </c>
      <c r="AK186" s="245">
        <f t="shared" si="26"/>
        <v>-8658.1550000000007</v>
      </c>
      <c r="AL186" s="246">
        <f t="shared" si="27"/>
        <v>-18527.046000000002</v>
      </c>
      <c r="AM186" s="38">
        <v>0</v>
      </c>
      <c r="AN186" s="41">
        <v>0</v>
      </c>
      <c r="AO186" s="245">
        <f t="shared" si="28"/>
        <v>-8658.1550000000007</v>
      </c>
      <c r="AP186" s="246">
        <f t="shared" si="29"/>
        <v>-18527.046000000002</v>
      </c>
      <c r="AQ186" s="3"/>
      <c r="AR186" s="3"/>
    </row>
    <row r="187" spans="2:44" ht="15" customHeight="1" outlineLevel="1" x14ac:dyDescent="0.25">
      <c r="B187" s="45" t="s">
        <v>117</v>
      </c>
      <c r="C187" s="38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40">
        <v>0</v>
      </c>
      <c r="J187" s="40">
        <v>0</v>
      </c>
      <c r="K187" s="40">
        <v>0</v>
      </c>
      <c r="L187" s="40">
        <v>0</v>
      </c>
      <c r="M187" s="39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41">
        <v>0</v>
      </c>
      <c r="U187" s="39">
        <f t="shared" si="20"/>
        <v>0</v>
      </c>
      <c r="V187" s="41">
        <f t="shared" si="21"/>
        <v>0</v>
      </c>
      <c r="W187" s="38">
        <v>0</v>
      </c>
      <c r="X187" s="39">
        <v>0</v>
      </c>
      <c r="Y187" s="39">
        <v>0</v>
      </c>
      <c r="Z187" s="41">
        <v>0</v>
      </c>
      <c r="AA187" s="39">
        <f t="shared" si="22"/>
        <v>0</v>
      </c>
      <c r="AB187" s="41">
        <f t="shared" si="23"/>
        <v>0</v>
      </c>
      <c r="AC187" s="38">
        <v>0</v>
      </c>
      <c r="AD187" s="39">
        <v>0</v>
      </c>
      <c r="AE187" s="39">
        <v>0</v>
      </c>
      <c r="AF187" s="41">
        <v>0</v>
      </c>
      <c r="AG187" s="39">
        <f t="shared" si="24"/>
        <v>0</v>
      </c>
      <c r="AH187" s="41">
        <f t="shared" si="25"/>
        <v>0</v>
      </c>
      <c r="AI187" s="38">
        <v>0</v>
      </c>
      <c r="AJ187" s="41">
        <v>0</v>
      </c>
      <c r="AK187" s="245">
        <f t="shared" si="26"/>
        <v>0</v>
      </c>
      <c r="AL187" s="246">
        <f t="shared" si="27"/>
        <v>0</v>
      </c>
      <c r="AM187" s="38">
        <v>0</v>
      </c>
      <c r="AN187" s="41">
        <v>0</v>
      </c>
      <c r="AO187" s="245">
        <f t="shared" si="28"/>
        <v>0</v>
      </c>
      <c r="AP187" s="246">
        <f t="shared" si="29"/>
        <v>0</v>
      </c>
      <c r="AQ187" s="3"/>
      <c r="AR187" s="3"/>
    </row>
    <row r="188" spans="2:44" ht="15" customHeight="1" outlineLevel="1" x14ac:dyDescent="0.25">
      <c r="B188" s="45" t="s">
        <v>118</v>
      </c>
      <c r="C188" s="38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40">
        <v>0</v>
      </c>
      <c r="J188" s="40">
        <v>0</v>
      </c>
      <c r="K188" s="40">
        <v>0</v>
      </c>
      <c r="L188" s="40">
        <v>0</v>
      </c>
      <c r="M188" s="39">
        <v>0</v>
      </c>
      <c r="N188" s="39">
        <v>0</v>
      </c>
      <c r="O188" s="39">
        <v>0</v>
      </c>
      <c r="P188" s="39">
        <v>0</v>
      </c>
      <c r="Q188" s="39">
        <v>0</v>
      </c>
      <c r="R188" s="39">
        <v>0</v>
      </c>
      <c r="S188" s="39">
        <v>0</v>
      </c>
      <c r="T188" s="41">
        <v>0</v>
      </c>
      <c r="U188" s="39">
        <f t="shared" si="20"/>
        <v>0</v>
      </c>
      <c r="V188" s="41">
        <f t="shared" si="21"/>
        <v>0</v>
      </c>
      <c r="W188" s="38">
        <v>0</v>
      </c>
      <c r="X188" s="39">
        <v>0</v>
      </c>
      <c r="Y188" s="39">
        <v>0</v>
      </c>
      <c r="Z188" s="41">
        <v>0</v>
      </c>
      <c r="AA188" s="39">
        <f t="shared" si="22"/>
        <v>0</v>
      </c>
      <c r="AB188" s="41">
        <f t="shared" si="23"/>
        <v>0</v>
      </c>
      <c r="AC188" s="38">
        <v>0</v>
      </c>
      <c r="AD188" s="39">
        <v>0</v>
      </c>
      <c r="AE188" s="39">
        <v>0</v>
      </c>
      <c r="AF188" s="41">
        <v>0</v>
      </c>
      <c r="AG188" s="39">
        <f t="shared" si="24"/>
        <v>0</v>
      </c>
      <c r="AH188" s="41">
        <f t="shared" si="25"/>
        <v>0</v>
      </c>
      <c r="AI188" s="38">
        <v>0</v>
      </c>
      <c r="AJ188" s="41">
        <v>0</v>
      </c>
      <c r="AK188" s="245">
        <f t="shared" si="26"/>
        <v>0</v>
      </c>
      <c r="AL188" s="246">
        <f t="shared" si="27"/>
        <v>0</v>
      </c>
      <c r="AM188" s="38">
        <v>0</v>
      </c>
      <c r="AN188" s="41">
        <v>0</v>
      </c>
      <c r="AO188" s="245">
        <f t="shared" si="28"/>
        <v>0</v>
      </c>
      <c r="AP188" s="246">
        <f t="shared" si="29"/>
        <v>0</v>
      </c>
      <c r="AQ188" s="3"/>
      <c r="AR188" s="3"/>
    </row>
    <row r="189" spans="2:44" ht="15" customHeight="1" outlineLevel="1" x14ac:dyDescent="0.25">
      <c r="B189" s="45" t="s">
        <v>119</v>
      </c>
      <c r="C189" s="38">
        <v>0</v>
      </c>
      <c r="D189" s="39">
        <v>0</v>
      </c>
      <c r="E189" s="39">
        <v>0</v>
      </c>
      <c r="F189" s="39">
        <v>0</v>
      </c>
      <c r="G189" s="39">
        <v>0</v>
      </c>
      <c r="H189" s="39">
        <v>0</v>
      </c>
      <c r="I189" s="40">
        <v>0</v>
      </c>
      <c r="J189" s="40">
        <v>0</v>
      </c>
      <c r="K189" s="40">
        <v>0</v>
      </c>
      <c r="L189" s="40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41">
        <v>0</v>
      </c>
      <c r="U189" s="39">
        <f t="shared" si="20"/>
        <v>0</v>
      </c>
      <c r="V189" s="174">
        <f t="shared" si="21"/>
        <v>0</v>
      </c>
      <c r="W189" s="38">
        <v>0</v>
      </c>
      <c r="X189" s="39">
        <v>0</v>
      </c>
      <c r="Y189" s="39">
        <v>0</v>
      </c>
      <c r="Z189" s="41">
        <v>0</v>
      </c>
      <c r="AA189" s="39">
        <f t="shared" si="22"/>
        <v>0</v>
      </c>
      <c r="AB189" s="174">
        <f t="shared" si="23"/>
        <v>0</v>
      </c>
      <c r="AC189" s="38">
        <v>0</v>
      </c>
      <c r="AD189" s="39">
        <v>0</v>
      </c>
      <c r="AE189" s="39">
        <v>0</v>
      </c>
      <c r="AF189" s="41">
        <v>0</v>
      </c>
      <c r="AG189" s="39">
        <f t="shared" si="24"/>
        <v>0</v>
      </c>
      <c r="AH189" s="174">
        <f t="shared" si="25"/>
        <v>0</v>
      </c>
      <c r="AI189" s="38">
        <v>0</v>
      </c>
      <c r="AJ189" s="41">
        <v>0</v>
      </c>
      <c r="AK189" s="245">
        <f t="shared" si="26"/>
        <v>0</v>
      </c>
      <c r="AL189" s="246">
        <f t="shared" si="27"/>
        <v>0</v>
      </c>
      <c r="AM189" s="38">
        <v>0</v>
      </c>
      <c r="AN189" s="41">
        <v>0</v>
      </c>
      <c r="AO189" s="245">
        <f t="shared" si="28"/>
        <v>0</v>
      </c>
      <c r="AP189" s="246">
        <f t="shared" si="29"/>
        <v>0</v>
      </c>
      <c r="AQ189" s="3"/>
      <c r="AR189" s="3"/>
    </row>
    <row r="190" spans="2:44" ht="15" customHeight="1" outlineLevel="1" x14ac:dyDescent="0.25">
      <c r="B190" s="45" t="s">
        <v>120</v>
      </c>
      <c r="C190" s="38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40">
        <v>0</v>
      </c>
      <c r="J190" s="40">
        <v>0</v>
      </c>
      <c r="K190" s="40">
        <v>0</v>
      </c>
      <c r="L190" s="40">
        <v>0</v>
      </c>
      <c r="M190" s="39">
        <v>0</v>
      </c>
      <c r="N190" s="39">
        <v>0</v>
      </c>
      <c r="O190" s="39">
        <v>0</v>
      </c>
      <c r="P190" s="39">
        <v>0</v>
      </c>
      <c r="Q190" s="39">
        <v>0</v>
      </c>
      <c r="R190" s="39">
        <v>0</v>
      </c>
      <c r="S190" s="39">
        <v>0</v>
      </c>
      <c r="T190" s="41">
        <v>0</v>
      </c>
      <c r="U190" s="39">
        <f t="shared" si="20"/>
        <v>0</v>
      </c>
      <c r="V190" s="41">
        <f t="shared" si="21"/>
        <v>0</v>
      </c>
      <c r="W190" s="38">
        <v>0</v>
      </c>
      <c r="X190" s="39">
        <v>0</v>
      </c>
      <c r="Y190" s="39">
        <v>0</v>
      </c>
      <c r="Z190" s="41">
        <v>0</v>
      </c>
      <c r="AA190" s="39">
        <f t="shared" si="22"/>
        <v>0</v>
      </c>
      <c r="AB190" s="41">
        <f t="shared" si="23"/>
        <v>0</v>
      </c>
      <c r="AC190" s="38">
        <v>0</v>
      </c>
      <c r="AD190" s="39">
        <v>0</v>
      </c>
      <c r="AE190" s="39">
        <v>0</v>
      </c>
      <c r="AF190" s="41">
        <v>0</v>
      </c>
      <c r="AG190" s="39">
        <f t="shared" si="24"/>
        <v>0</v>
      </c>
      <c r="AH190" s="41">
        <f t="shared" si="25"/>
        <v>0</v>
      </c>
      <c r="AI190" s="38">
        <v>0</v>
      </c>
      <c r="AJ190" s="41">
        <v>0</v>
      </c>
      <c r="AK190" s="245">
        <f t="shared" si="26"/>
        <v>0</v>
      </c>
      <c r="AL190" s="246">
        <f t="shared" si="27"/>
        <v>0</v>
      </c>
      <c r="AM190" s="38">
        <v>0</v>
      </c>
      <c r="AN190" s="41">
        <v>0</v>
      </c>
      <c r="AO190" s="245">
        <f t="shared" si="28"/>
        <v>0</v>
      </c>
      <c r="AP190" s="246">
        <f t="shared" si="29"/>
        <v>0</v>
      </c>
      <c r="AQ190" s="3"/>
      <c r="AR190" s="3"/>
    </row>
    <row r="191" spans="2:44" ht="15" customHeight="1" outlineLevel="1" x14ac:dyDescent="0.25">
      <c r="B191" s="45" t="s">
        <v>121</v>
      </c>
      <c r="C191" s="38">
        <v>-6932.9070000000002</v>
      </c>
      <c r="D191" s="39">
        <v>-26202.322</v>
      </c>
      <c r="E191" s="39">
        <v>0</v>
      </c>
      <c r="F191" s="39">
        <v>0</v>
      </c>
      <c r="G191" s="39">
        <v>0</v>
      </c>
      <c r="H191" s="39">
        <v>0</v>
      </c>
      <c r="I191" s="40">
        <v>0</v>
      </c>
      <c r="J191" s="40">
        <v>0</v>
      </c>
      <c r="K191" s="40">
        <v>0</v>
      </c>
      <c r="L191" s="40">
        <v>0</v>
      </c>
      <c r="M191" s="39">
        <v>0</v>
      </c>
      <c r="N191" s="39">
        <v>0</v>
      </c>
      <c r="O191" s="39">
        <v>0</v>
      </c>
      <c r="P191" s="39">
        <v>0</v>
      </c>
      <c r="Q191" s="39">
        <v>0</v>
      </c>
      <c r="R191" s="39">
        <v>0</v>
      </c>
      <c r="S191" s="39">
        <v>0</v>
      </c>
      <c r="T191" s="41">
        <v>0</v>
      </c>
      <c r="U191" s="39">
        <f t="shared" si="20"/>
        <v>-6932.9070000000002</v>
      </c>
      <c r="V191" s="41">
        <f t="shared" si="21"/>
        <v>-26202.322</v>
      </c>
      <c r="W191" s="38">
        <v>0</v>
      </c>
      <c r="X191" s="39">
        <v>0</v>
      </c>
      <c r="Y191" s="39">
        <v>0</v>
      </c>
      <c r="Z191" s="41">
        <v>0</v>
      </c>
      <c r="AA191" s="39">
        <f t="shared" si="22"/>
        <v>0</v>
      </c>
      <c r="AB191" s="41">
        <f t="shared" si="23"/>
        <v>0</v>
      </c>
      <c r="AC191" s="38">
        <v>0</v>
      </c>
      <c r="AD191" s="39">
        <v>0</v>
      </c>
      <c r="AE191" s="39">
        <v>0</v>
      </c>
      <c r="AF191" s="41">
        <v>0</v>
      </c>
      <c r="AG191" s="39">
        <f t="shared" si="24"/>
        <v>0</v>
      </c>
      <c r="AH191" s="41">
        <f t="shared" si="25"/>
        <v>0</v>
      </c>
      <c r="AI191" s="38">
        <v>0</v>
      </c>
      <c r="AJ191" s="41">
        <v>0</v>
      </c>
      <c r="AK191" s="245">
        <f t="shared" si="26"/>
        <v>-6932.9070000000002</v>
      </c>
      <c r="AL191" s="246">
        <f t="shared" si="27"/>
        <v>-26202.322</v>
      </c>
      <c r="AM191" s="38">
        <v>0</v>
      </c>
      <c r="AN191" s="41">
        <v>0</v>
      </c>
      <c r="AO191" s="245">
        <f t="shared" si="28"/>
        <v>-6932.9070000000002</v>
      </c>
      <c r="AP191" s="246">
        <f t="shared" si="29"/>
        <v>-26202.322</v>
      </c>
      <c r="AQ191" s="3"/>
      <c r="AR191" s="3"/>
    </row>
    <row r="192" spans="2:44" ht="15" customHeight="1" outlineLevel="1" x14ac:dyDescent="0.25">
      <c r="B192" s="45" t="s">
        <v>122</v>
      </c>
      <c r="C192" s="38">
        <v>-146.95500000000001</v>
      </c>
      <c r="D192" s="39">
        <v>-38.116</v>
      </c>
      <c r="E192" s="39">
        <v>0</v>
      </c>
      <c r="F192" s="39">
        <v>0</v>
      </c>
      <c r="G192" s="39">
        <v>0</v>
      </c>
      <c r="H192" s="39">
        <v>0</v>
      </c>
      <c r="I192" s="40">
        <v>0</v>
      </c>
      <c r="J192" s="40">
        <v>0</v>
      </c>
      <c r="K192" s="40">
        <v>0</v>
      </c>
      <c r="L192" s="40">
        <v>0</v>
      </c>
      <c r="M192" s="39">
        <v>0</v>
      </c>
      <c r="N192" s="39">
        <v>0</v>
      </c>
      <c r="O192" s="39">
        <v>0</v>
      </c>
      <c r="P192" s="39">
        <v>0</v>
      </c>
      <c r="Q192" s="39">
        <v>0</v>
      </c>
      <c r="R192" s="39">
        <v>0</v>
      </c>
      <c r="S192" s="39">
        <v>218518.61509053005</v>
      </c>
      <c r="T192" s="41">
        <v>-55471.815652299993</v>
      </c>
      <c r="U192" s="39">
        <f t="shared" si="20"/>
        <v>218371.66009053006</v>
      </c>
      <c r="V192" s="41">
        <f t="shared" si="21"/>
        <v>-55509.931652299994</v>
      </c>
      <c r="W192" s="38">
        <v>0</v>
      </c>
      <c r="X192" s="39">
        <v>0</v>
      </c>
      <c r="Y192" s="39">
        <v>0</v>
      </c>
      <c r="Z192" s="41">
        <v>0</v>
      </c>
      <c r="AA192" s="39">
        <f t="shared" si="22"/>
        <v>0</v>
      </c>
      <c r="AB192" s="41">
        <f t="shared" si="23"/>
        <v>0</v>
      </c>
      <c r="AC192" s="38">
        <v>0</v>
      </c>
      <c r="AD192" s="39">
        <v>0</v>
      </c>
      <c r="AE192" s="39">
        <v>0</v>
      </c>
      <c r="AF192" s="41">
        <v>0</v>
      </c>
      <c r="AG192" s="39">
        <f t="shared" si="24"/>
        <v>0</v>
      </c>
      <c r="AH192" s="41">
        <f t="shared" si="25"/>
        <v>0</v>
      </c>
      <c r="AI192" s="38">
        <v>0</v>
      </c>
      <c r="AJ192" s="41">
        <v>0</v>
      </c>
      <c r="AK192" s="245">
        <f t="shared" si="26"/>
        <v>218371.66009053006</v>
      </c>
      <c r="AL192" s="246">
        <f t="shared" si="27"/>
        <v>-55509.931652299994</v>
      </c>
      <c r="AM192" s="38">
        <v>0</v>
      </c>
      <c r="AN192" s="41">
        <v>0</v>
      </c>
      <c r="AO192" s="245">
        <f t="shared" si="28"/>
        <v>218371.66009053006</v>
      </c>
      <c r="AP192" s="246">
        <f t="shared" si="29"/>
        <v>-55509.931652299994</v>
      </c>
      <c r="AQ192" s="3"/>
      <c r="AR192" s="3"/>
    </row>
    <row r="193" spans="2:44" ht="15" customHeight="1" outlineLevel="1" x14ac:dyDescent="0.25">
      <c r="B193" s="47" t="s">
        <v>123</v>
      </c>
      <c r="C193" s="38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40">
        <v>0</v>
      </c>
      <c r="J193" s="40">
        <v>0</v>
      </c>
      <c r="K193" s="40">
        <v>0</v>
      </c>
      <c r="L193" s="40">
        <v>0</v>
      </c>
      <c r="M193" s="39">
        <v>0</v>
      </c>
      <c r="N193" s="39">
        <v>0</v>
      </c>
      <c r="O193" s="39">
        <v>0</v>
      </c>
      <c r="P193" s="39">
        <v>0</v>
      </c>
      <c r="Q193" s="39">
        <v>0</v>
      </c>
      <c r="R193" s="39">
        <v>0</v>
      </c>
      <c r="S193" s="39">
        <v>0</v>
      </c>
      <c r="T193" s="41">
        <v>0</v>
      </c>
      <c r="U193" s="39">
        <f t="shared" si="20"/>
        <v>0</v>
      </c>
      <c r="V193" s="41">
        <f t="shared" si="21"/>
        <v>0</v>
      </c>
      <c r="W193" s="38">
        <v>0</v>
      </c>
      <c r="X193" s="39">
        <v>0</v>
      </c>
      <c r="Y193" s="39">
        <v>0</v>
      </c>
      <c r="Z193" s="41">
        <v>0</v>
      </c>
      <c r="AA193" s="39">
        <f t="shared" si="22"/>
        <v>0</v>
      </c>
      <c r="AB193" s="41">
        <f t="shared" si="23"/>
        <v>0</v>
      </c>
      <c r="AC193" s="38">
        <v>0</v>
      </c>
      <c r="AD193" s="39">
        <v>0</v>
      </c>
      <c r="AE193" s="39">
        <v>0</v>
      </c>
      <c r="AF193" s="41">
        <v>0</v>
      </c>
      <c r="AG193" s="39">
        <f t="shared" si="24"/>
        <v>0</v>
      </c>
      <c r="AH193" s="41">
        <f t="shared" si="25"/>
        <v>0</v>
      </c>
      <c r="AI193" s="38">
        <v>0</v>
      </c>
      <c r="AJ193" s="41">
        <v>0</v>
      </c>
      <c r="AK193" s="245">
        <f t="shared" si="26"/>
        <v>0</v>
      </c>
      <c r="AL193" s="246">
        <f t="shared" si="27"/>
        <v>0</v>
      </c>
      <c r="AM193" s="38">
        <v>0</v>
      </c>
      <c r="AN193" s="41">
        <v>0</v>
      </c>
      <c r="AO193" s="245">
        <f t="shared" si="28"/>
        <v>0</v>
      </c>
      <c r="AP193" s="246">
        <f t="shared" si="29"/>
        <v>0</v>
      </c>
      <c r="AQ193" s="3"/>
      <c r="AR193" s="3"/>
    </row>
    <row r="194" spans="2:44" ht="15" customHeight="1" outlineLevel="1" x14ac:dyDescent="0.25">
      <c r="B194" s="47" t="s">
        <v>124</v>
      </c>
      <c r="C194" s="38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0</v>
      </c>
      <c r="I194" s="40">
        <v>0</v>
      </c>
      <c r="J194" s="40">
        <v>0</v>
      </c>
      <c r="K194" s="40">
        <v>0</v>
      </c>
      <c r="L194" s="40">
        <v>0</v>
      </c>
      <c r="M194" s="39">
        <v>0</v>
      </c>
      <c r="N194" s="39">
        <v>0</v>
      </c>
      <c r="O194" s="39">
        <v>0</v>
      </c>
      <c r="P194" s="39">
        <v>0</v>
      </c>
      <c r="Q194" s="39">
        <v>0</v>
      </c>
      <c r="R194" s="39">
        <v>0</v>
      </c>
      <c r="S194" s="39">
        <v>0</v>
      </c>
      <c r="T194" s="41">
        <v>0</v>
      </c>
      <c r="U194" s="39">
        <f t="shared" si="20"/>
        <v>0</v>
      </c>
      <c r="V194" s="41">
        <f t="shared" si="21"/>
        <v>0</v>
      </c>
      <c r="W194" s="38">
        <v>0</v>
      </c>
      <c r="X194" s="39">
        <v>0</v>
      </c>
      <c r="Y194" s="39">
        <v>0</v>
      </c>
      <c r="Z194" s="41">
        <v>0</v>
      </c>
      <c r="AA194" s="39">
        <f t="shared" si="22"/>
        <v>0</v>
      </c>
      <c r="AB194" s="41">
        <f t="shared" si="23"/>
        <v>0</v>
      </c>
      <c r="AC194" s="38">
        <v>0</v>
      </c>
      <c r="AD194" s="39">
        <v>0</v>
      </c>
      <c r="AE194" s="39">
        <v>0</v>
      </c>
      <c r="AF194" s="41">
        <v>0</v>
      </c>
      <c r="AG194" s="39">
        <f t="shared" si="24"/>
        <v>0</v>
      </c>
      <c r="AH194" s="41">
        <f t="shared" si="25"/>
        <v>0</v>
      </c>
      <c r="AI194" s="38">
        <v>0</v>
      </c>
      <c r="AJ194" s="41">
        <v>0</v>
      </c>
      <c r="AK194" s="245">
        <f t="shared" si="26"/>
        <v>0</v>
      </c>
      <c r="AL194" s="246">
        <f t="shared" si="27"/>
        <v>0</v>
      </c>
      <c r="AM194" s="38">
        <v>0</v>
      </c>
      <c r="AN194" s="41">
        <v>0</v>
      </c>
      <c r="AO194" s="245">
        <f t="shared" si="28"/>
        <v>0</v>
      </c>
      <c r="AP194" s="246">
        <f t="shared" si="29"/>
        <v>0</v>
      </c>
      <c r="AQ194" s="3"/>
      <c r="AR194" s="3"/>
    </row>
    <row r="195" spans="2:44" ht="15" customHeight="1" outlineLevel="1" x14ac:dyDescent="0.25">
      <c r="B195" s="47" t="s">
        <v>125</v>
      </c>
      <c r="C195" s="38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40">
        <v>0</v>
      </c>
      <c r="J195" s="40">
        <v>0</v>
      </c>
      <c r="K195" s="40">
        <v>0</v>
      </c>
      <c r="L195" s="40">
        <v>0</v>
      </c>
      <c r="M195" s="39">
        <v>0</v>
      </c>
      <c r="N195" s="39">
        <v>0</v>
      </c>
      <c r="O195" s="39">
        <v>0</v>
      </c>
      <c r="P195" s="39">
        <v>0</v>
      </c>
      <c r="Q195" s="39">
        <v>0</v>
      </c>
      <c r="R195" s="39">
        <v>0</v>
      </c>
      <c r="S195" s="39">
        <v>0</v>
      </c>
      <c r="T195" s="41">
        <v>0</v>
      </c>
      <c r="U195" s="39">
        <f t="shared" si="20"/>
        <v>0</v>
      </c>
      <c r="V195" s="41">
        <f t="shared" si="21"/>
        <v>0</v>
      </c>
      <c r="W195" s="38">
        <v>0</v>
      </c>
      <c r="X195" s="39">
        <v>0</v>
      </c>
      <c r="Y195" s="39">
        <v>0</v>
      </c>
      <c r="Z195" s="41">
        <v>0</v>
      </c>
      <c r="AA195" s="39">
        <f t="shared" si="22"/>
        <v>0</v>
      </c>
      <c r="AB195" s="41">
        <f t="shared" si="23"/>
        <v>0</v>
      </c>
      <c r="AC195" s="38">
        <v>0</v>
      </c>
      <c r="AD195" s="39">
        <v>0</v>
      </c>
      <c r="AE195" s="39">
        <v>0</v>
      </c>
      <c r="AF195" s="41">
        <v>0</v>
      </c>
      <c r="AG195" s="39">
        <f t="shared" si="24"/>
        <v>0</v>
      </c>
      <c r="AH195" s="41">
        <f t="shared" si="25"/>
        <v>0</v>
      </c>
      <c r="AI195" s="38">
        <v>0</v>
      </c>
      <c r="AJ195" s="41">
        <v>0</v>
      </c>
      <c r="AK195" s="245">
        <f t="shared" si="26"/>
        <v>0</v>
      </c>
      <c r="AL195" s="246">
        <f t="shared" si="27"/>
        <v>0</v>
      </c>
      <c r="AM195" s="38">
        <v>0</v>
      </c>
      <c r="AN195" s="41">
        <v>0</v>
      </c>
      <c r="AO195" s="245">
        <f t="shared" si="28"/>
        <v>0</v>
      </c>
      <c r="AP195" s="246">
        <f t="shared" si="29"/>
        <v>0</v>
      </c>
      <c r="AQ195" s="3"/>
      <c r="AR195" s="3"/>
    </row>
    <row r="196" spans="2:44" ht="15" customHeight="1" outlineLevel="1" x14ac:dyDescent="0.25">
      <c r="B196" s="47" t="s">
        <v>126</v>
      </c>
      <c r="C196" s="38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40">
        <v>0</v>
      </c>
      <c r="J196" s="40">
        <v>0</v>
      </c>
      <c r="K196" s="40">
        <v>0</v>
      </c>
      <c r="L196" s="40">
        <v>0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0</v>
      </c>
      <c r="T196" s="41">
        <v>0</v>
      </c>
      <c r="U196" s="39">
        <f t="shared" si="20"/>
        <v>0</v>
      </c>
      <c r="V196" s="41">
        <f t="shared" si="21"/>
        <v>0</v>
      </c>
      <c r="W196" s="38">
        <v>0</v>
      </c>
      <c r="X196" s="39">
        <v>0</v>
      </c>
      <c r="Y196" s="39">
        <v>0</v>
      </c>
      <c r="Z196" s="41">
        <v>0</v>
      </c>
      <c r="AA196" s="39">
        <f t="shared" si="22"/>
        <v>0</v>
      </c>
      <c r="AB196" s="41">
        <f t="shared" si="23"/>
        <v>0</v>
      </c>
      <c r="AC196" s="38">
        <v>0</v>
      </c>
      <c r="AD196" s="39">
        <v>0</v>
      </c>
      <c r="AE196" s="39">
        <v>0</v>
      </c>
      <c r="AF196" s="41">
        <v>0</v>
      </c>
      <c r="AG196" s="39">
        <f t="shared" si="24"/>
        <v>0</v>
      </c>
      <c r="AH196" s="41">
        <f t="shared" si="25"/>
        <v>0</v>
      </c>
      <c r="AI196" s="38">
        <v>0</v>
      </c>
      <c r="AJ196" s="41">
        <v>0</v>
      </c>
      <c r="AK196" s="245">
        <f t="shared" si="26"/>
        <v>0</v>
      </c>
      <c r="AL196" s="246">
        <f t="shared" si="27"/>
        <v>0</v>
      </c>
      <c r="AM196" s="38">
        <v>0</v>
      </c>
      <c r="AN196" s="41">
        <v>0</v>
      </c>
      <c r="AO196" s="245">
        <f t="shared" si="28"/>
        <v>0</v>
      </c>
      <c r="AP196" s="246">
        <f t="shared" si="29"/>
        <v>0</v>
      </c>
      <c r="AQ196" s="3"/>
      <c r="AR196" s="3"/>
    </row>
    <row r="197" spans="2:44" ht="15" customHeight="1" x14ac:dyDescent="0.25">
      <c r="B197" s="89" t="s">
        <v>134</v>
      </c>
      <c r="C197" s="90">
        <v>0</v>
      </c>
      <c r="D197" s="91">
        <v>0</v>
      </c>
      <c r="E197" s="91">
        <v>0</v>
      </c>
      <c r="F197" s="91">
        <v>0</v>
      </c>
      <c r="G197" s="91">
        <v>0</v>
      </c>
      <c r="H197" s="91">
        <v>0</v>
      </c>
      <c r="I197" s="91">
        <v>0</v>
      </c>
      <c r="J197" s="91">
        <v>0</v>
      </c>
      <c r="K197" s="91">
        <v>0</v>
      </c>
      <c r="L197" s="91">
        <v>0</v>
      </c>
      <c r="M197" s="91">
        <v>0</v>
      </c>
      <c r="N197" s="91">
        <v>0</v>
      </c>
      <c r="O197" s="91">
        <v>0</v>
      </c>
      <c r="P197" s="91">
        <v>0</v>
      </c>
      <c r="Q197" s="91"/>
      <c r="R197" s="91"/>
      <c r="S197" s="91">
        <v>0</v>
      </c>
      <c r="T197" s="92">
        <v>0</v>
      </c>
      <c r="U197" s="91">
        <f t="shared" si="20"/>
        <v>0</v>
      </c>
      <c r="V197" s="92">
        <f t="shared" si="21"/>
        <v>0</v>
      </c>
      <c r="W197" s="90">
        <v>0</v>
      </c>
      <c r="X197" s="91">
        <v>0</v>
      </c>
      <c r="Y197" s="91">
        <v>0</v>
      </c>
      <c r="Z197" s="92">
        <v>0</v>
      </c>
      <c r="AA197" s="91">
        <f t="shared" si="22"/>
        <v>0</v>
      </c>
      <c r="AB197" s="92">
        <f t="shared" si="23"/>
        <v>0</v>
      </c>
      <c r="AC197" s="90"/>
      <c r="AD197" s="91"/>
      <c r="AE197" s="91"/>
      <c r="AF197" s="92"/>
      <c r="AG197" s="91">
        <f t="shared" si="24"/>
        <v>0</v>
      </c>
      <c r="AH197" s="92">
        <f t="shared" si="25"/>
        <v>0</v>
      </c>
      <c r="AI197" s="90"/>
      <c r="AJ197" s="92"/>
      <c r="AK197" s="85">
        <f t="shared" si="26"/>
        <v>0</v>
      </c>
      <c r="AL197" s="87">
        <f t="shared" si="27"/>
        <v>0</v>
      </c>
      <c r="AM197" s="90">
        <v>0</v>
      </c>
      <c r="AN197" s="92">
        <v>0</v>
      </c>
      <c r="AO197" s="85">
        <f t="shared" si="28"/>
        <v>0</v>
      </c>
      <c r="AP197" s="87">
        <f t="shared" si="29"/>
        <v>0</v>
      </c>
      <c r="AQ197" s="3"/>
      <c r="AR197" s="3"/>
    </row>
    <row r="198" spans="2:44" s="3" customFormat="1" ht="15" customHeight="1" x14ac:dyDescent="0.25">
      <c r="B198" s="89" t="s">
        <v>137</v>
      </c>
      <c r="C198" s="90">
        <v>563576.0524289998</v>
      </c>
      <c r="D198" s="91">
        <v>359943.30329500005</v>
      </c>
      <c r="E198" s="91">
        <v>-117478.70864776</v>
      </c>
      <c r="F198" s="91">
        <v>3174.7870000000003</v>
      </c>
      <c r="G198" s="91">
        <v>-5512.7249999999995</v>
      </c>
      <c r="H198" s="91">
        <v>1272.848</v>
      </c>
      <c r="I198" s="91">
        <v>0</v>
      </c>
      <c r="J198" s="91">
        <v>0</v>
      </c>
      <c r="K198" s="91">
        <v>37009.760999999999</v>
      </c>
      <c r="L198" s="91">
        <v>37504.277999999998</v>
      </c>
      <c r="M198" s="91">
        <v>2466.7849999999999</v>
      </c>
      <c r="N198" s="91">
        <v>9036.3269999999993</v>
      </c>
      <c r="O198" s="91">
        <v>823.50637256166578</v>
      </c>
      <c r="P198" s="91">
        <v>321.67695801999929</v>
      </c>
      <c r="Q198" s="91">
        <v>22832.545820693791</v>
      </c>
      <c r="R198" s="91">
        <v>139779.03367440304</v>
      </c>
      <c r="S198" s="91">
        <v>140372.96400000001</v>
      </c>
      <c r="T198" s="92">
        <v>258151.36459383002</v>
      </c>
      <c r="U198" s="91">
        <f t="shared" si="20"/>
        <v>644090.18097449525</v>
      </c>
      <c r="V198" s="92">
        <f t="shared" si="21"/>
        <v>809183.61852125311</v>
      </c>
      <c r="W198" s="90">
        <v>-644136.91970171127</v>
      </c>
      <c r="X198" s="91">
        <v>-1072735.8710083622</v>
      </c>
      <c r="Y198" s="91">
        <v>805881.15998200001</v>
      </c>
      <c r="Z198" s="92">
        <v>1420321.0003955737</v>
      </c>
      <c r="AA198" s="91">
        <f t="shared" si="22"/>
        <v>161744.24028028874</v>
      </c>
      <c r="AB198" s="92">
        <f t="shared" si="23"/>
        <v>347585.12938721152</v>
      </c>
      <c r="AC198" s="90">
        <v>0</v>
      </c>
      <c r="AD198" s="91">
        <v>0</v>
      </c>
      <c r="AE198" s="91">
        <v>179588.22702393425</v>
      </c>
      <c r="AF198" s="92">
        <v>-14866.566730467001</v>
      </c>
      <c r="AG198" s="91">
        <f t="shared" si="24"/>
        <v>179588.22702393425</v>
      </c>
      <c r="AH198" s="92">
        <f t="shared" si="25"/>
        <v>-14866.566730467001</v>
      </c>
      <c r="AI198" s="90">
        <v>-20841.628597169994</v>
      </c>
      <c r="AJ198" s="92">
        <v>-932866.8025942269</v>
      </c>
      <c r="AK198" s="85">
        <f t="shared" si="26"/>
        <v>964581.01968154823</v>
      </c>
      <c r="AL198" s="87">
        <f t="shared" si="27"/>
        <v>209035.37858377083</v>
      </c>
      <c r="AM198" s="90">
        <v>-103432.1626155533</v>
      </c>
      <c r="AN198" s="92">
        <v>39686.201483185927</v>
      </c>
      <c r="AO198" s="85">
        <f t="shared" si="28"/>
        <v>861148.85706599499</v>
      </c>
      <c r="AP198" s="87">
        <f t="shared" si="29"/>
        <v>248721.58006695675</v>
      </c>
    </row>
    <row r="199" spans="2:44" s="3" customFormat="1" ht="15" customHeight="1" outlineLevel="1" x14ac:dyDescent="0.25">
      <c r="B199" s="43" t="s">
        <v>136</v>
      </c>
      <c r="C199" s="32">
        <v>0</v>
      </c>
      <c r="D199" s="33">
        <v>-2.3290000000000002</v>
      </c>
      <c r="E199" s="33">
        <v>0</v>
      </c>
      <c r="F199" s="33">
        <v>0</v>
      </c>
      <c r="G199" s="33">
        <v>0</v>
      </c>
      <c r="H199" s="33">
        <v>0</v>
      </c>
      <c r="I199" s="35">
        <v>0</v>
      </c>
      <c r="J199" s="35">
        <v>0</v>
      </c>
      <c r="K199" s="35">
        <v>0</v>
      </c>
      <c r="L199" s="35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  <c r="T199" s="34">
        <v>0</v>
      </c>
      <c r="U199" s="33">
        <f t="shared" si="20"/>
        <v>0</v>
      </c>
      <c r="V199" s="34">
        <f t="shared" si="21"/>
        <v>-2.3290000000000002</v>
      </c>
      <c r="W199" s="32">
        <v>-268318.99177233479</v>
      </c>
      <c r="X199" s="33">
        <v>344570.78705217718</v>
      </c>
      <c r="Y199" s="33">
        <v>424603.42055699998</v>
      </c>
      <c r="Z199" s="34">
        <v>740069.595814</v>
      </c>
      <c r="AA199" s="33">
        <f t="shared" si="22"/>
        <v>156284.42878466519</v>
      </c>
      <c r="AB199" s="34">
        <f t="shared" si="23"/>
        <v>1084640.3828661772</v>
      </c>
      <c r="AC199" s="32">
        <v>0</v>
      </c>
      <c r="AD199" s="33">
        <v>0</v>
      </c>
      <c r="AE199" s="33">
        <v>0</v>
      </c>
      <c r="AF199" s="34">
        <v>0</v>
      </c>
      <c r="AG199" s="33">
        <f t="shared" si="24"/>
        <v>0</v>
      </c>
      <c r="AH199" s="34">
        <f t="shared" si="25"/>
        <v>0</v>
      </c>
      <c r="AI199" s="32">
        <v>0</v>
      </c>
      <c r="AJ199" s="34">
        <v>-928160.85108151205</v>
      </c>
      <c r="AK199" s="85">
        <f t="shared" si="26"/>
        <v>156284.42878466519</v>
      </c>
      <c r="AL199" s="87">
        <f t="shared" si="27"/>
        <v>156477.20278466528</v>
      </c>
      <c r="AM199" s="32">
        <v>-103432.1626155533</v>
      </c>
      <c r="AN199" s="34">
        <v>198431.00741592961</v>
      </c>
      <c r="AO199" s="85">
        <f t="shared" si="28"/>
        <v>52852.266169111885</v>
      </c>
      <c r="AP199" s="87">
        <f t="shared" si="29"/>
        <v>354908.21020059485</v>
      </c>
    </row>
    <row r="200" spans="2:44" s="3" customFormat="1" ht="15" customHeight="1" outlineLevel="1" x14ac:dyDescent="0.25">
      <c r="B200" s="43" t="s">
        <v>133</v>
      </c>
      <c r="C200" s="36">
        <v>563576.0524289998</v>
      </c>
      <c r="D200" s="35">
        <v>359945.63229500008</v>
      </c>
      <c r="E200" s="35">
        <v>-117478.70864776</v>
      </c>
      <c r="F200" s="35">
        <v>3174.7870000000003</v>
      </c>
      <c r="G200" s="35">
        <v>-5512.7249999999995</v>
      </c>
      <c r="H200" s="35">
        <v>1272.848</v>
      </c>
      <c r="I200" s="35">
        <v>0</v>
      </c>
      <c r="J200" s="35">
        <v>0</v>
      </c>
      <c r="K200" s="35">
        <v>37009.760999999999</v>
      </c>
      <c r="L200" s="35">
        <v>37504.277999999998</v>
      </c>
      <c r="M200" s="33">
        <v>2466.7849999999999</v>
      </c>
      <c r="N200" s="33">
        <v>9036.3269999999993</v>
      </c>
      <c r="O200" s="33">
        <v>823.50637256166578</v>
      </c>
      <c r="P200" s="33">
        <v>321.67695801999929</v>
      </c>
      <c r="Q200" s="35">
        <v>22832.545820693791</v>
      </c>
      <c r="R200" s="35">
        <v>139779.03367440304</v>
      </c>
      <c r="S200" s="35">
        <v>140372.96400000001</v>
      </c>
      <c r="T200" s="37">
        <v>258151.36459383002</v>
      </c>
      <c r="U200" s="35">
        <f t="shared" si="20"/>
        <v>644090.18097449525</v>
      </c>
      <c r="V200" s="37">
        <f t="shared" si="21"/>
        <v>809185.94752125302</v>
      </c>
      <c r="W200" s="36">
        <v>-375817.92792937654</v>
      </c>
      <c r="X200" s="35">
        <v>-1417306.6580605393</v>
      </c>
      <c r="Y200" s="35">
        <v>381277.73942499998</v>
      </c>
      <c r="Z200" s="37">
        <v>680251.40458157356</v>
      </c>
      <c r="AA200" s="35">
        <f t="shared" si="22"/>
        <v>5459.8114956234349</v>
      </c>
      <c r="AB200" s="37">
        <f t="shared" si="23"/>
        <v>-737055.25347896572</v>
      </c>
      <c r="AC200" s="36">
        <v>0</v>
      </c>
      <c r="AD200" s="35">
        <v>0</v>
      </c>
      <c r="AE200" s="35">
        <v>179588.22702393425</v>
      </c>
      <c r="AF200" s="37">
        <v>-14866.566730467001</v>
      </c>
      <c r="AG200" s="35">
        <f t="shared" si="24"/>
        <v>179588.22702393425</v>
      </c>
      <c r="AH200" s="37">
        <f t="shared" si="25"/>
        <v>-14866.566730467001</v>
      </c>
      <c r="AI200" s="36">
        <v>-20841.628597169994</v>
      </c>
      <c r="AJ200" s="37">
        <v>-4705.9515127147988</v>
      </c>
      <c r="AK200" s="243">
        <f t="shared" si="26"/>
        <v>808296.59089688293</v>
      </c>
      <c r="AL200" s="244">
        <f t="shared" si="27"/>
        <v>52558.175799105506</v>
      </c>
      <c r="AM200" s="36">
        <v>0</v>
      </c>
      <c r="AN200" s="37">
        <v>-158744.80593274368</v>
      </c>
      <c r="AO200" s="243">
        <f t="shared" si="28"/>
        <v>808296.59089688293</v>
      </c>
      <c r="AP200" s="244">
        <f t="shared" si="29"/>
        <v>-106186.63013363817</v>
      </c>
    </row>
    <row r="201" spans="2:44" ht="15" customHeight="1" outlineLevel="1" x14ac:dyDescent="0.25">
      <c r="B201" s="45" t="s">
        <v>135</v>
      </c>
      <c r="C201" s="38">
        <v>530924.88642899983</v>
      </c>
      <c r="D201" s="39">
        <v>356329.31534300005</v>
      </c>
      <c r="E201" s="39">
        <v>-118389.36764775999</v>
      </c>
      <c r="F201" s="39">
        <v>3302.55</v>
      </c>
      <c r="G201" s="39">
        <v>-5512.7249999999995</v>
      </c>
      <c r="H201" s="39">
        <v>1284.057</v>
      </c>
      <c r="I201" s="40">
        <v>0</v>
      </c>
      <c r="J201" s="40">
        <v>0</v>
      </c>
      <c r="K201" s="40">
        <v>37009.760999999999</v>
      </c>
      <c r="L201" s="40">
        <v>37504.277999999998</v>
      </c>
      <c r="M201" s="39">
        <v>2466.8539999999998</v>
      </c>
      <c r="N201" s="39">
        <v>9027.7219999999998</v>
      </c>
      <c r="O201" s="39">
        <v>825.98037256166583</v>
      </c>
      <c r="P201" s="39">
        <v>321.67695801999929</v>
      </c>
      <c r="Q201" s="39">
        <v>22398.871371360496</v>
      </c>
      <c r="R201" s="39">
        <v>139765.20167440304</v>
      </c>
      <c r="S201" s="39">
        <v>91914.650000000009</v>
      </c>
      <c r="T201" s="41">
        <v>31647.152593830004</v>
      </c>
      <c r="U201" s="39">
        <f t="shared" si="20"/>
        <v>561638.91052516201</v>
      </c>
      <c r="V201" s="41">
        <f t="shared" si="21"/>
        <v>579181.95356925309</v>
      </c>
      <c r="W201" s="38">
        <v>-379529.93121292116</v>
      </c>
      <c r="X201" s="39">
        <v>-1306069.8055884279</v>
      </c>
      <c r="Y201" s="39">
        <v>376915.58033799997</v>
      </c>
      <c r="Z201" s="41">
        <v>679828.04035757354</v>
      </c>
      <c r="AA201" s="39">
        <f t="shared" si="22"/>
        <v>-2614.3508749211906</v>
      </c>
      <c r="AB201" s="41">
        <f t="shared" si="23"/>
        <v>-626241.76523085439</v>
      </c>
      <c r="AC201" s="38">
        <v>0</v>
      </c>
      <c r="AD201" s="39">
        <v>0</v>
      </c>
      <c r="AE201" s="39">
        <v>179588.22702393425</v>
      </c>
      <c r="AF201" s="41">
        <v>-14866.566730467001</v>
      </c>
      <c r="AG201" s="39">
        <f t="shared" si="24"/>
        <v>179588.22702393425</v>
      </c>
      <c r="AH201" s="41">
        <f t="shared" si="25"/>
        <v>-14866.566730467001</v>
      </c>
      <c r="AI201" s="38">
        <v>-20841.628597169994</v>
      </c>
      <c r="AJ201" s="41">
        <v>-4705.9515127147988</v>
      </c>
      <c r="AK201" s="245">
        <f t="shared" si="26"/>
        <v>717771.15807700506</v>
      </c>
      <c r="AL201" s="246">
        <f t="shared" si="27"/>
        <v>-66632.329904783095</v>
      </c>
      <c r="AM201" s="38">
        <v>0</v>
      </c>
      <c r="AN201" s="41">
        <v>-158744.80593274368</v>
      </c>
      <c r="AO201" s="245">
        <f t="shared" si="28"/>
        <v>717771.15807700506</v>
      </c>
      <c r="AP201" s="246">
        <f t="shared" si="29"/>
        <v>-225377.13583752676</v>
      </c>
      <c r="AQ201" s="3"/>
      <c r="AR201" s="3"/>
    </row>
    <row r="202" spans="2:44" ht="15" customHeight="1" outlineLevel="1" x14ac:dyDescent="0.25">
      <c r="B202" s="45" t="s">
        <v>132</v>
      </c>
      <c r="C202" s="38">
        <v>32651.165999999997</v>
      </c>
      <c r="D202" s="39">
        <v>3616.3169520000015</v>
      </c>
      <c r="E202" s="39">
        <v>910.65899999999999</v>
      </c>
      <c r="F202" s="39">
        <v>-127.76299999999998</v>
      </c>
      <c r="G202" s="39">
        <v>0</v>
      </c>
      <c r="H202" s="39">
        <v>-11.209</v>
      </c>
      <c r="I202" s="40">
        <v>0</v>
      </c>
      <c r="J202" s="40">
        <v>0</v>
      </c>
      <c r="K202" s="40">
        <v>0</v>
      </c>
      <c r="L202" s="40">
        <v>0</v>
      </c>
      <c r="M202" s="39">
        <v>-6.9000000000000006E-2</v>
      </c>
      <c r="N202" s="39">
        <v>8.6050000000000004</v>
      </c>
      <c r="O202" s="39">
        <v>-2.4740000000000002</v>
      </c>
      <c r="P202" s="39">
        <v>0</v>
      </c>
      <c r="Q202" s="39">
        <v>433.6744493332971</v>
      </c>
      <c r="R202" s="39">
        <v>13.832000000000001</v>
      </c>
      <c r="S202" s="39">
        <v>48458.314000000006</v>
      </c>
      <c r="T202" s="41">
        <v>226504.212</v>
      </c>
      <c r="U202" s="39">
        <f t="shared" ref="U202:V202" si="30">+C202+E202+G202+I202+K202+M202+O202+Q202+S202</f>
        <v>82451.2704493333</v>
      </c>
      <c r="V202" s="41">
        <f t="shared" si="30"/>
        <v>230003.99395199999</v>
      </c>
      <c r="W202" s="38">
        <v>3712.0032835446004</v>
      </c>
      <c r="X202" s="39">
        <v>-111236.85247211129</v>
      </c>
      <c r="Y202" s="39">
        <v>4362.1590870000009</v>
      </c>
      <c r="Z202" s="41">
        <v>423.36422399999998</v>
      </c>
      <c r="AA202" s="39">
        <f t="shared" ref="AA202:AA203" si="31">+W202+Y202</f>
        <v>8074.1623705446018</v>
      </c>
      <c r="AB202" s="41">
        <f t="shared" ref="AB202:AB203" si="32">+X202+Z202</f>
        <v>-110813.48824811129</v>
      </c>
      <c r="AC202" s="38">
        <v>0</v>
      </c>
      <c r="AD202" s="39">
        <v>0</v>
      </c>
      <c r="AE202" s="39">
        <v>0</v>
      </c>
      <c r="AF202" s="41">
        <v>0</v>
      </c>
      <c r="AG202" s="39">
        <f t="shared" ref="AG202:AG203" si="33">+AC202+AE202</f>
        <v>0</v>
      </c>
      <c r="AH202" s="41">
        <f t="shared" ref="AH202:AH203" si="34">+AD202+AF202</f>
        <v>0</v>
      </c>
      <c r="AI202" s="38">
        <v>0</v>
      </c>
      <c r="AJ202" s="41">
        <v>0</v>
      </c>
      <c r="AK202" s="245">
        <f t="shared" ref="AK202:AL202" si="35">U202+AA202+AG202+AI202</f>
        <v>90525.432819877897</v>
      </c>
      <c r="AL202" s="246">
        <f t="shared" si="35"/>
        <v>119190.5057038887</v>
      </c>
      <c r="AM202" s="38">
        <v>0</v>
      </c>
      <c r="AN202" s="41">
        <v>0</v>
      </c>
      <c r="AO202" s="245">
        <f t="shared" ref="AO202:AP202" si="36">+AK202+AM202</f>
        <v>90525.432819877897</v>
      </c>
      <c r="AP202" s="246">
        <f t="shared" si="36"/>
        <v>119190.5057038887</v>
      </c>
      <c r="AQ202" s="3"/>
      <c r="AR202" s="3"/>
    </row>
    <row r="203" spans="2:44" s="3" customFormat="1" ht="18.75" customHeight="1" thickBot="1" x14ac:dyDescent="0.3">
      <c r="B203" s="50" t="s">
        <v>150</v>
      </c>
      <c r="C203" s="36">
        <f>C198+C197+C163+C147+C114+C81+C10+C9+C181</f>
        <v>7595688.9102640003</v>
      </c>
      <c r="D203" s="35">
        <f t="shared" ref="D203:AF203" si="37">D198+D197+D163+D147+D114+D81+D10+D9+D181</f>
        <v>8067931.8136470001</v>
      </c>
      <c r="E203" s="35">
        <f t="shared" si="37"/>
        <v>-102509.86567776</v>
      </c>
      <c r="F203" s="35">
        <f t="shared" si="37"/>
        <v>-106309.52299999999</v>
      </c>
      <c r="G203" s="35">
        <f t="shared" si="37"/>
        <v>54861.87573800001</v>
      </c>
      <c r="H203" s="35">
        <f t="shared" si="37"/>
        <v>59813.285907547732</v>
      </c>
      <c r="I203" s="35">
        <f t="shared" si="37"/>
        <v>0</v>
      </c>
      <c r="J203" s="35">
        <f t="shared" si="37"/>
        <v>0</v>
      </c>
      <c r="K203" s="35">
        <f t="shared" si="37"/>
        <v>309147.44400000002</v>
      </c>
      <c r="L203" s="35">
        <f t="shared" si="37"/>
        <v>350526.46699999995</v>
      </c>
      <c r="M203" s="35">
        <f t="shared" si="37"/>
        <v>-107028.99499999997</v>
      </c>
      <c r="N203" s="35">
        <f t="shared" si="37"/>
        <v>-93998.184000000008</v>
      </c>
      <c r="O203" s="35">
        <f t="shared" si="37"/>
        <v>5641.8890295174797</v>
      </c>
      <c r="P203" s="35">
        <f t="shared" si="37"/>
        <v>6900.8824693414208</v>
      </c>
      <c r="Q203" s="35">
        <f t="shared" si="37"/>
        <v>341616.36408510449</v>
      </c>
      <c r="R203" s="35">
        <f t="shared" si="37"/>
        <v>355850.23585353047</v>
      </c>
      <c r="S203" s="35">
        <f t="shared" si="37"/>
        <v>2188556.5047895303</v>
      </c>
      <c r="T203" s="37">
        <f t="shared" si="37"/>
        <v>3891779.3464485295</v>
      </c>
      <c r="U203" s="36">
        <f t="shared" ref="U203" si="38">+C203+E203+G203+I203+K203+M203+O203+Q203+S203</f>
        <v>10285974.127228392</v>
      </c>
      <c r="V203" s="37">
        <f t="shared" ref="V203" si="39">+D203+F203+H203+J203+L203+N203+P203+R203+T203</f>
        <v>12532494.324325949</v>
      </c>
      <c r="W203" s="36">
        <f>W198+W197+W163+W147+W114+W81+W10+W9+W181</f>
        <v>-150492.47881555618</v>
      </c>
      <c r="X203" s="35">
        <f t="shared" si="37"/>
        <v>-10992.13136002142</v>
      </c>
      <c r="Y203" s="35">
        <f t="shared" si="37"/>
        <v>2229640.5820025741</v>
      </c>
      <c r="Z203" s="37">
        <f t="shared" si="37"/>
        <v>1657163.107452574</v>
      </c>
      <c r="AA203" s="36">
        <f t="shared" si="31"/>
        <v>2079148.1031870178</v>
      </c>
      <c r="AB203" s="37">
        <f t="shared" si="32"/>
        <v>1646170.9760925525</v>
      </c>
      <c r="AC203" s="36">
        <f>AC198+AC197+AC163+AC147+AC114+AC81+AC10+AC9+AC181</f>
        <v>73400.682699000012</v>
      </c>
      <c r="AD203" s="35">
        <f t="shared" si="37"/>
        <v>183998.342531</v>
      </c>
      <c r="AE203" s="35">
        <f t="shared" si="37"/>
        <v>8101729.5017648889</v>
      </c>
      <c r="AF203" s="37">
        <f t="shared" si="37"/>
        <v>141991.76652110304</v>
      </c>
      <c r="AG203" s="36">
        <f t="shared" si="33"/>
        <v>8175130.1844638893</v>
      </c>
      <c r="AH203" s="37">
        <f t="shared" si="34"/>
        <v>325990.10905210301</v>
      </c>
      <c r="AI203" s="36">
        <f>AI198+AI197+AI163+AI147+AI114+AI81+AI10+AI9+AI181</f>
        <v>54578.17093350584</v>
      </c>
      <c r="AJ203" s="37">
        <f t="shared" ref="AJ203:AL203" si="40">AJ198+AJ197+AJ163+AJ147+AJ114+AJ81+AJ10+AJ9+AJ181</f>
        <v>4322203.2273100279</v>
      </c>
      <c r="AK203" s="243">
        <f>AK198+AK197+AK163+AK147+AK114+AK81+AK10+AK9+AK181</f>
        <v>20594830.585812803</v>
      </c>
      <c r="AL203" s="244">
        <f t="shared" si="40"/>
        <v>18826858.636780635</v>
      </c>
      <c r="AM203" s="36">
        <f>AM198+AM197+AM163+AM147+AM114+AM81+AM10+AM9+AM181</f>
        <v>-1293770.1683518612</v>
      </c>
      <c r="AN203" s="37">
        <f t="shared" ref="AN203" si="41">AN198+AN197+AN163+AN147+AN114+AN81+AN10+AN9+AN181</f>
        <v>-574457.76875300275</v>
      </c>
      <c r="AO203" s="243">
        <f>AO198+AO197+AO163+AO147+AO114+AO81+AO10+AO9+AO181</f>
        <v>19301060.417460945</v>
      </c>
      <c r="AP203" s="244">
        <f>AP198+AP197+AP163+AP147+AP114+AP81+AP10+AP9+AP181</f>
        <v>18252400.868027631</v>
      </c>
    </row>
    <row r="204" spans="2:44" s="3" customFormat="1" ht="18.75" customHeight="1" thickBot="1" x14ac:dyDescent="0.3">
      <c r="B204" s="84" t="s">
        <v>9</v>
      </c>
      <c r="C204" s="359">
        <f>D203-C203</f>
        <v>472242.90338299982</v>
      </c>
      <c r="D204" s="346"/>
      <c r="E204" s="346">
        <f>F203-E203</f>
        <v>-3799.6573222399893</v>
      </c>
      <c r="F204" s="346"/>
      <c r="G204" s="346">
        <f>H203-G203</f>
        <v>4951.410169547722</v>
      </c>
      <c r="H204" s="346"/>
      <c r="I204" s="346">
        <f>J203-I203</f>
        <v>0</v>
      </c>
      <c r="J204" s="346"/>
      <c r="K204" s="346">
        <f>L203-K203</f>
        <v>41379.022999999928</v>
      </c>
      <c r="L204" s="346"/>
      <c r="M204" s="346">
        <f>N203-M203</f>
        <v>13030.810999999958</v>
      </c>
      <c r="N204" s="346"/>
      <c r="O204" s="346">
        <f>P203-O203</f>
        <v>1258.9934398239411</v>
      </c>
      <c r="P204" s="346"/>
      <c r="Q204" s="346">
        <f>R203-Q203</f>
        <v>14233.871768425975</v>
      </c>
      <c r="R204" s="346"/>
      <c r="S204" s="346">
        <f>T203-S203</f>
        <v>1703222.8416589992</v>
      </c>
      <c r="T204" s="347"/>
      <c r="U204" s="346">
        <f>V203-U203</f>
        <v>2246520.1970975567</v>
      </c>
      <c r="V204" s="347"/>
      <c r="W204" s="359">
        <f>X203-W203</f>
        <v>139500.34745553476</v>
      </c>
      <c r="X204" s="346"/>
      <c r="Y204" s="346">
        <f>Z203-Y203</f>
        <v>-572477.47455000016</v>
      </c>
      <c r="Z204" s="347"/>
      <c r="AA204" s="222"/>
      <c r="AB204" s="221">
        <f>+AB203-AA203</f>
        <v>-432977.12709446531</v>
      </c>
      <c r="AC204" s="359">
        <f>AD203-AC203</f>
        <v>110597.65983199999</v>
      </c>
      <c r="AD204" s="346"/>
      <c r="AE204" s="346">
        <f>AF203-AE203</f>
        <v>-7959737.7352437861</v>
      </c>
      <c r="AF204" s="347"/>
      <c r="AG204" s="222"/>
      <c r="AH204" s="221">
        <f>+AH203-AG203</f>
        <v>-7849140.0754117863</v>
      </c>
      <c r="AI204" s="220"/>
      <c r="AJ204" s="221">
        <f>+AJ203-AI203</f>
        <v>4267625.0563765224</v>
      </c>
      <c r="AK204" s="346">
        <f>AL203-AK203</f>
        <v>-1767971.9490321688</v>
      </c>
      <c r="AL204" s="347"/>
      <c r="AM204" s="346">
        <f>AN203-AM203</f>
        <v>719312.39959885844</v>
      </c>
      <c r="AN204" s="346"/>
      <c r="AO204" s="359">
        <f>AP203-AO203</f>
        <v>-1048659.5494333133</v>
      </c>
      <c r="AP204" s="347"/>
    </row>
    <row r="205" spans="2:44" ht="12.5" x14ac:dyDescent="0.25">
      <c r="B205" s="298" t="s">
        <v>138</v>
      </c>
      <c r="AQ205" s="3"/>
      <c r="AR205" s="3"/>
    </row>
    <row r="206" spans="2:44" ht="12.5" x14ac:dyDescent="0.25">
      <c r="B206" s="298" t="s">
        <v>139</v>
      </c>
      <c r="AQ206" s="3"/>
      <c r="AR206" s="3"/>
    </row>
  </sheetData>
  <mergeCells count="42">
    <mergeCell ref="O204:P204"/>
    <mergeCell ref="Q204:R204"/>
    <mergeCell ref="S204:T204"/>
    <mergeCell ref="W204:X204"/>
    <mergeCell ref="O7:P7"/>
    <mergeCell ref="Q7:R7"/>
    <mergeCell ref="I7:J7"/>
    <mergeCell ref="M204:N204"/>
    <mergeCell ref="K7:L7"/>
    <mergeCell ref="C204:D204"/>
    <mergeCell ref="E204:F204"/>
    <mergeCell ref="G204:H204"/>
    <mergeCell ref="I204:J204"/>
    <mergeCell ref="K204:L204"/>
    <mergeCell ref="R5:W5"/>
    <mergeCell ref="S7:T7"/>
    <mergeCell ref="W7:X7"/>
    <mergeCell ref="AO204:AP204"/>
    <mergeCell ref="AM6:AN7"/>
    <mergeCell ref="AO6:AP7"/>
    <mergeCell ref="AK6:AL7"/>
    <mergeCell ref="AM204:AN204"/>
    <mergeCell ref="Y204:Z204"/>
    <mergeCell ref="AC204:AD204"/>
    <mergeCell ref="AE204:AF204"/>
    <mergeCell ref="AK204:AL204"/>
    <mergeCell ref="B6:B7"/>
    <mergeCell ref="C6:V6"/>
    <mergeCell ref="U7:V7"/>
    <mergeCell ref="U204:V204"/>
    <mergeCell ref="AI6:AJ7"/>
    <mergeCell ref="AA7:AB7"/>
    <mergeCell ref="AG7:AH7"/>
    <mergeCell ref="AC6:AH6"/>
    <mergeCell ref="AC7:AD7"/>
    <mergeCell ref="AE7:AF7"/>
    <mergeCell ref="W6:AB6"/>
    <mergeCell ref="Y7:Z7"/>
    <mergeCell ref="M7:N7"/>
    <mergeCell ref="C7:D7"/>
    <mergeCell ref="E7:F7"/>
    <mergeCell ref="G7:H7"/>
  </mergeCells>
  <pageMargins left="0.35" right="0.17" top="0.5" bottom="0.5" header="0.17" footer="0.16"/>
  <pageSetup paperSize="9" scale="75" orientation="landscape" horizontalDpi="4294967294" vertic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7"/>
  <sheetViews>
    <sheetView showGridLines="0" view="pageBreakPreview" zoomScale="85" zoomScaleNormal="85" zoomScaleSheetLayoutView="85" workbookViewId="0">
      <pane xSplit="3" ySplit="9" topLeftCell="D43" activePane="bottomRight" state="frozen"/>
      <selection pane="topRight" activeCell="C1" sqref="C1"/>
      <selection pane="bottomLeft" activeCell="A10" sqref="A10"/>
      <selection pane="bottomRight" activeCell="B6" sqref="B6:B9"/>
    </sheetView>
  </sheetViews>
  <sheetFormatPr defaultColWidth="9.1796875" defaultRowHeight="18" customHeight="1" x14ac:dyDescent="0.3"/>
  <cols>
    <col min="1" max="1" width="1.7265625" style="7" customWidth="1"/>
    <col min="2" max="2" width="5" style="7" customWidth="1"/>
    <col min="3" max="3" width="52.453125" style="7" customWidth="1"/>
    <col min="4" max="4" width="11.54296875" style="10" customWidth="1"/>
    <col min="5" max="5" width="11.54296875" style="9" customWidth="1"/>
    <col min="6" max="6" width="13.54296875" style="9" bestFit="1" customWidth="1"/>
    <col min="7" max="13" width="11.54296875" style="9" customWidth="1"/>
    <col min="14" max="14" width="11.54296875" style="10" customWidth="1"/>
    <col min="15" max="16" width="11.54296875" style="9" customWidth="1"/>
    <col min="17" max="17" width="13.26953125" style="9" customWidth="1"/>
    <col min="18" max="19" width="11.54296875" style="9" customWidth="1"/>
    <col min="20" max="20" width="11.54296875" style="7" customWidth="1"/>
    <col min="21" max="21" width="11.54296875" style="9" customWidth="1"/>
    <col min="22" max="22" width="11.26953125" style="7" bestFit="1" customWidth="1"/>
    <col min="23" max="23" width="10.1796875" style="8" customWidth="1"/>
    <col min="24" max="24" width="10.81640625" style="7" bestFit="1" customWidth="1"/>
    <col min="25" max="16384" width="9.1796875" style="7"/>
  </cols>
  <sheetData>
    <row r="1" spans="2:27" ht="18" customHeight="1" x14ac:dyDescent="0.3">
      <c r="C1" s="6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2:27" ht="18" customHeight="1" x14ac:dyDescent="0.35">
      <c r="B2" s="52" t="s">
        <v>78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2:27" ht="18" customHeight="1" x14ac:dyDescent="0.3">
      <c r="B3" s="121" t="str">
        <f>+Capital_AC!B3</f>
        <v>2022-23</v>
      </c>
      <c r="C3" s="101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6"/>
      <c r="R3" s="16"/>
      <c r="S3" s="16"/>
      <c r="T3" s="16"/>
    </row>
    <row r="4" spans="2:27" ht="18" customHeight="1" x14ac:dyDescent="0.3">
      <c r="B4" s="54" t="s">
        <v>10</v>
      </c>
      <c r="C4" s="101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</row>
    <row r="5" spans="2:27" ht="18" customHeight="1" thickBot="1" x14ac:dyDescent="0.35">
      <c r="B5" s="120"/>
      <c r="C5" s="101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</row>
    <row r="6" spans="2:27" s="11" customFormat="1" ht="18" customHeight="1" thickBot="1" x14ac:dyDescent="0.4">
      <c r="B6" s="364" t="s">
        <v>79</v>
      </c>
      <c r="C6" s="318" t="s">
        <v>80</v>
      </c>
      <c r="D6" s="324" t="s">
        <v>245</v>
      </c>
      <c r="E6" s="325"/>
      <c r="F6" s="325"/>
      <c r="G6" s="325"/>
      <c r="H6" s="325"/>
      <c r="I6" s="325"/>
      <c r="J6" s="325"/>
      <c r="K6" s="325"/>
      <c r="L6" s="325"/>
      <c r="M6" s="326"/>
      <c r="N6" s="324" t="s">
        <v>246</v>
      </c>
      <c r="O6" s="325"/>
      <c r="P6" s="326"/>
      <c r="Q6" s="321" t="s">
        <v>244</v>
      </c>
      <c r="R6" s="321" t="s">
        <v>101</v>
      </c>
      <c r="S6" s="321" t="s">
        <v>272</v>
      </c>
      <c r="T6" s="321" t="s">
        <v>103</v>
      </c>
      <c r="U6" s="315" t="s">
        <v>266</v>
      </c>
      <c r="W6" s="15"/>
    </row>
    <row r="7" spans="2:27" s="11" customFormat="1" ht="18" customHeight="1" x14ac:dyDescent="0.35">
      <c r="B7" s="365"/>
      <c r="C7" s="319"/>
      <c r="D7" s="224" t="s">
        <v>12</v>
      </c>
      <c r="E7" s="263" t="s">
        <v>13</v>
      </c>
      <c r="F7" s="263" t="s">
        <v>213</v>
      </c>
      <c r="G7" s="263" t="s">
        <v>15</v>
      </c>
      <c r="H7" s="263" t="s">
        <v>16</v>
      </c>
      <c r="I7" s="263" t="s">
        <v>17</v>
      </c>
      <c r="J7" s="263" t="s">
        <v>18</v>
      </c>
      <c r="K7" s="263" t="s">
        <v>19</v>
      </c>
      <c r="L7" s="264" t="s">
        <v>20</v>
      </c>
      <c r="M7" s="371" t="s">
        <v>266</v>
      </c>
      <c r="N7" s="367" t="s">
        <v>25</v>
      </c>
      <c r="O7" s="369" t="s">
        <v>26</v>
      </c>
      <c r="P7" s="372" t="s">
        <v>266</v>
      </c>
      <c r="Q7" s="322"/>
      <c r="R7" s="322"/>
      <c r="S7" s="322"/>
      <c r="T7" s="322"/>
      <c r="U7" s="316"/>
      <c r="W7" s="15"/>
    </row>
    <row r="8" spans="2:27" s="11" customFormat="1" ht="18" customHeight="1" x14ac:dyDescent="0.35">
      <c r="B8" s="365"/>
      <c r="C8" s="319"/>
      <c r="D8" s="224" t="s">
        <v>152</v>
      </c>
      <c r="E8" s="247" t="s">
        <v>197</v>
      </c>
      <c r="F8" s="247" t="s">
        <v>13</v>
      </c>
      <c r="G8" s="247" t="s">
        <v>13</v>
      </c>
      <c r="H8" s="247" t="s">
        <v>21</v>
      </c>
      <c r="I8" s="247" t="s">
        <v>21</v>
      </c>
      <c r="J8" s="247" t="s">
        <v>22</v>
      </c>
      <c r="K8" s="247" t="s">
        <v>23</v>
      </c>
      <c r="L8" s="226" t="s">
        <v>24</v>
      </c>
      <c r="M8" s="372"/>
      <c r="N8" s="367"/>
      <c r="O8" s="369"/>
      <c r="P8" s="372"/>
      <c r="Q8" s="322"/>
      <c r="R8" s="322"/>
      <c r="S8" s="322"/>
      <c r="T8" s="322"/>
      <c r="U8" s="316"/>
      <c r="W8" s="15"/>
    </row>
    <row r="9" spans="2:27" s="11" customFormat="1" ht="18" customHeight="1" thickBot="1" x14ac:dyDescent="0.4">
      <c r="B9" s="366"/>
      <c r="C9" s="320"/>
      <c r="D9" s="225" t="s">
        <v>27</v>
      </c>
      <c r="E9" s="111"/>
      <c r="F9" s="111" t="s">
        <v>153</v>
      </c>
      <c r="G9" s="111" t="s">
        <v>23</v>
      </c>
      <c r="H9" s="111" t="s">
        <v>22</v>
      </c>
      <c r="I9" s="111" t="s">
        <v>22</v>
      </c>
      <c r="J9" s="111"/>
      <c r="K9" s="111"/>
      <c r="L9" s="227"/>
      <c r="M9" s="373"/>
      <c r="N9" s="368"/>
      <c r="O9" s="370"/>
      <c r="P9" s="373"/>
      <c r="Q9" s="323"/>
      <c r="R9" s="323"/>
      <c r="S9" s="323"/>
      <c r="T9" s="323"/>
      <c r="U9" s="317"/>
      <c r="W9" s="15"/>
    </row>
    <row r="10" spans="2:27" ht="18" customHeight="1" x14ac:dyDescent="0.3">
      <c r="B10" s="109" t="s">
        <v>28</v>
      </c>
      <c r="C10" s="57" t="s">
        <v>102</v>
      </c>
      <c r="D10" s="254">
        <v>472243.12438300392</v>
      </c>
      <c r="E10" s="255">
        <v>-3799.9631313194504</v>
      </c>
      <c r="F10" s="255">
        <v>4951.3949999999995</v>
      </c>
      <c r="G10" s="255">
        <v>0</v>
      </c>
      <c r="H10" s="255">
        <v>41379.288</v>
      </c>
      <c r="I10" s="255">
        <v>13030.811000000002</v>
      </c>
      <c r="J10" s="255">
        <v>1258.9927731300031</v>
      </c>
      <c r="K10" s="255">
        <v>14233.475361003073</v>
      </c>
      <c r="L10" s="256">
        <v>1703222.838659001</v>
      </c>
      <c r="M10" s="175">
        <f>SUM(D10:L10)</f>
        <v>2246519.9620448183</v>
      </c>
      <c r="N10" s="149">
        <v>139500.34745553508</v>
      </c>
      <c r="O10" s="150">
        <v>-572477.47454999993</v>
      </c>
      <c r="P10" s="175">
        <f>+N10+O10</f>
        <v>-432977.12709446484</v>
      </c>
      <c r="Q10" s="175">
        <v>-1934570</v>
      </c>
      <c r="R10" s="175">
        <v>-1566523.3923203154</v>
      </c>
      <c r="S10" s="248">
        <f>+M10+P10+Q10+R10</f>
        <v>-1687550.5573699619</v>
      </c>
      <c r="T10" s="151">
        <v>719312.40188274498</v>
      </c>
      <c r="U10" s="248">
        <f>+S10+T10</f>
        <v>-968238.15548721689</v>
      </c>
      <c r="V10" s="8"/>
      <c r="X10" s="8"/>
      <c r="Y10" s="8"/>
      <c r="Z10" s="8"/>
      <c r="AA10" s="8"/>
    </row>
    <row r="11" spans="2:27" ht="18" customHeight="1" x14ac:dyDescent="0.3">
      <c r="B11" s="109" t="s">
        <v>29</v>
      </c>
      <c r="C11" s="57" t="s">
        <v>81</v>
      </c>
      <c r="D11" s="149">
        <v>645005.24611400394</v>
      </c>
      <c r="E11" s="150">
        <v>-2402.6831313194502</v>
      </c>
      <c r="F11" s="150">
        <v>1274.4669999999996</v>
      </c>
      <c r="G11" s="150">
        <v>0</v>
      </c>
      <c r="H11" s="150">
        <v>41379.288</v>
      </c>
      <c r="I11" s="150">
        <v>14054.011000000002</v>
      </c>
      <c r="J11" s="150">
        <v>1258.9927731300031</v>
      </c>
      <c r="K11" s="150">
        <v>18705.217234891497</v>
      </c>
      <c r="L11" s="151">
        <v>1704470.7766590011</v>
      </c>
      <c r="M11" s="175">
        <f t="shared" ref="M11:M56" si="0">SUM(D11:L11)</f>
        <v>2423745.3156497069</v>
      </c>
      <c r="N11" s="149">
        <v>504934.49286640214</v>
      </c>
      <c r="O11" s="150">
        <v>779988.75408800016</v>
      </c>
      <c r="P11" s="175">
        <f t="shared" ref="P11:P56" si="1">+N11+O11</f>
        <v>1284923.2469544024</v>
      </c>
      <c r="Q11" s="175">
        <v>0</v>
      </c>
      <c r="R11" s="175">
        <v>6516004.5007869294</v>
      </c>
      <c r="S11" s="248">
        <f t="shared" ref="S11:S56" si="2">+M11+P11+Q11+R11</f>
        <v>10224673.063391039</v>
      </c>
      <c r="T11" s="151">
        <v>812326.93660896202</v>
      </c>
      <c r="U11" s="248">
        <f t="shared" ref="U11:U56" si="3">+S11+T11</f>
        <v>11037000.000000002</v>
      </c>
      <c r="V11" s="8"/>
      <c r="X11" s="8"/>
      <c r="Y11" s="8"/>
      <c r="Z11" s="8"/>
      <c r="AA11" s="8"/>
    </row>
    <row r="12" spans="2:27" ht="18" customHeight="1" x14ac:dyDescent="0.3">
      <c r="B12" s="109" t="s">
        <v>30</v>
      </c>
      <c r="C12" s="58" t="s">
        <v>32</v>
      </c>
      <c r="D12" s="149">
        <v>51987.512918</v>
      </c>
      <c r="E12" s="153">
        <v>1354.162</v>
      </c>
      <c r="F12" s="153">
        <v>-404.79599999999999</v>
      </c>
      <c r="G12" s="153">
        <v>0</v>
      </c>
      <c r="H12" s="153">
        <v>0</v>
      </c>
      <c r="I12" s="153">
        <v>0</v>
      </c>
      <c r="J12" s="153">
        <v>0</v>
      </c>
      <c r="K12" s="153">
        <v>-6253.3538860902709</v>
      </c>
      <c r="L12" s="154">
        <v>1546.5229999999999</v>
      </c>
      <c r="M12" s="176">
        <f t="shared" si="0"/>
        <v>48230.048031909726</v>
      </c>
      <c r="N12" s="152">
        <v>1378807.3487147619</v>
      </c>
      <c r="O12" s="153">
        <v>606406.32366199989</v>
      </c>
      <c r="P12" s="176">
        <f t="shared" si="1"/>
        <v>1985213.6723767617</v>
      </c>
      <c r="Q12" s="176">
        <v>0</v>
      </c>
      <c r="R12" s="176">
        <v>0</v>
      </c>
      <c r="S12" s="249">
        <f t="shared" si="2"/>
        <v>2033443.7204086713</v>
      </c>
      <c r="T12" s="154">
        <v>0</v>
      </c>
      <c r="U12" s="249">
        <f t="shared" si="3"/>
        <v>2033443.7204086713</v>
      </c>
      <c r="V12" s="8"/>
      <c r="X12" s="8"/>
      <c r="Y12" s="8"/>
      <c r="Z12" s="8"/>
      <c r="AA12" s="8"/>
    </row>
    <row r="13" spans="2:27" ht="18" customHeight="1" x14ac:dyDescent="0.3">
      <c r="B13" s="109" t="s">
        <v>31</v>
      </c>
      <c r="C13" s="58" t="s">
        <v>82</v>
      </c>
      <c r="D13" s="149">
        <v>593017.73319600394</v>
      </c>
      <c r="E13" s="153">
        <v>-3756.84513131945</v>
      </c>
      <c r="F13" s="153">
        <v>1679.2629999999997</v>
      </c>
      <c r="G13" s="153">
        <v>0</v>
      </c>
      <c r="H13" s="153">
        <v>41379.288</v>
      </c>
      <c r="I13" s="153">
        <v>14054.011000000002</v>
      </c>
      <c r="J13" s="153">
        <v>1258.9927731300031</v>
      </c>
      <c r="K13" s="153">
        <v>24958.571120981767</v>
      </c>
      <c r="L13" s="154">
        <v>1702924.2536590011</v>
      </c>
      <c r="M13" s="176">
        <f t="shared" si="0"/>
        <v>2375515.2676177975</v>
      </c>
      <c r="N13" s="152">
        <v>-873872.85584835976</v>
      </c>
      <c r="O13" s="153">
        <v>173582.43042600027</v>
      </c>
      <c r="P13" s="176">
        <f t="shared" si="1"/>
        <v>-700290.42542235949</v>
      </c>
      <c r="Q13" s="176">
        <v>0</v>
      </c>
      <c r="R13" s="176">
        <v>6516004.5007869294</v>
      </c>
      <c r="S13" s="249">
        <f t="shared" si="2"/>
        <v>8191229.3429823676</v>
      </c>
      <c r="T13" s="154">
        <v>812326.93660896202</v>
      </c>
      <c r="U13" s="249">
        <f t="shared" si="3"/>
        <v>9003556.2795913294</v>
      </c>
      <c r="V13" s="8"/>
      <c r="X13" s="8"/>
      <c r="Y13" s="8"/>
      <c r="Z13" s="8"/>
      <c r="AA13" s="8"/>
    </row>
    <row r="14" spans="2:27" ht="18" customHeight="1" x14ac:dyDescent="0.3">
      <c r="B14" s="109" t="s">
        <v>33</v>
      </c>
      <c r="C14" s="57" t="s">
        <v>83</v>
      </c>
      <c r="D14" s="149">
        <v>0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1">
        <v>0</v>
      </c>
      <c r="M14" s="175">
        <f t="shared" si="0"/>
        <v>0</v>
      </c>
      <c r="N14" s="149">
        <v>0</v>
      </c>
      <c r="O14" s="150">
        <v>0</v>
      </c>
      <c r="P14" s="175">
        <f t="shared" si="1"/>
        <v>0</v>
      </c>
      <c r="Q14" s="175">
        <v>0</v>
      </c>
      <c r="R14" s="175">
        <v>0</v>
      </c>
      <c r="S14" s="248">
        <f t="shared" si="2"/>
        <v>0</v>
      </c>
      <c r="T14" s="151">
        <v>-93014.534726216996</v>
      </c>
      <c r="U14" s="248">
        <f t="shared" si="3"/>
        <v>-93014.534726216996</v>
      </c>
      <c r="V14" s="8"/>
      <c r="X14" s="8"/>
      <c r="Y14" s="8"/>
      <c r="Z14" s="8"/>
      <c r="AA14" s="8"/>
    </row>
    <row r="15" spans="2:27" ht="18" customHeight="1" x14ac:dyDescent="0.3">
      <c r="B15" s="109" t="s">
        <v>34</v>
      </c>
      <c r="C15" s="120" t="s">
        <v>35</v>
      </c>
      <c r="D15" s="149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1">
        <v>0</v>
      </c>
      <c r="M15" s="175">
        <f t="shared" si="0"/>
        <v>0</v>
      </c>
      <c r="N15" s="149">
        <v>0</v>
      </c>
      <c r="O15" s="150">
        <v>0</v>
      </c>
      <c r="P15" s="175">
        <f t="shared" si="1"/>
        <v>0</v>
      </c>
      <c r="Q15" s="175">
        <v>0</v>
      </c>
      <c r="R15" s="175">
        <v>0</v>
      </c>
      <c r="S15" s="248">
        <f t="shared" si="2"/>
        <v>0</v>
      </c>
      <c r="T15" s="151">
        <v>812326.93660896202</v>
      </c>
      <c r="U15" s="248">
        <f t="shared" si="3"/>
        <v>812326.93660896202</v>
      </c>
      <c r="V15" s="8"/>
      <c r="X15" s="8"/>
      <c r="Y15" s="8"/>
      <c r="Z15" s="8"/>
      <c r="AA15" s="8"/>
    </row>
    <row r="16" spans="2:27" ht="18" customHeight="1" x14ac:dyDescent="0.3">
      <c r="B16" s="109" t="s">
        <v>36</v>
      </c>
      <c r="C16" s="57" t="s">
        <v>84</v>
      </c>
      <c r="D16" s="149">
        <v>172762.12173099999</v>
      </c>
      <c r="E16" s="150">
        <v>1397.2800000000002</v>
      </c>
      <c r="F16" s="150">
        <v>-3676.9279999999999</v>
      </c>
      <c r="G16" s="150">
        <v>0</v>
      </c>
      <c r="H16" s="150">
        <v>0</v>
      </c>
      <c r="I16" s="150">
        <v>1023.2</v>
      </c>
      <c r="J16" s="150">
        <v>0</v>
      </c>
      <c r="K16" s="150">
        <v>4471.7418738884244</v>
      </c>
      <c r="L16" s="151">
        <v>1247.9380000000001</v>
      </c>
      <c r="M16" s="175">
        <f t="shared" si="0"/>
        <v>177225.3536048884</v>
      </c>
      <c r="N16" s="149">
        <v>365434.14541086706</v>
      </c>
      <c r="O16" s="150">
        <v>1352466.2286380001</v>
      </c>
      <c r="P16" s="175">
        <f t="shared" si="1"/>
        <v>1717900.3740488673</v>
      </c>
      <c r="Q16" s="175">
        <v>1934570</v>
      </c>
      <c r="R16" s="175">
        <v>8082527.8931072447</v>
      </c>
      <c r="S16" s="248">
        <f t="shared" si="2"/>
        <v>11912223.620761</v>
      </c>
      <c r="T16" s="151">
        <v>0</v>
      </c>
      <c r="U16" s="248">
        <f t="shared" si="3"/>
        <v>11912223.620761</v>
      </c>
      <c r="V16" s="8"/>
      <c r="X16" s="8"/>
      <c r="Y16" s="8"/>
      <c r="Z16" s="8"/>
      <c r="AA16" s="8"/>
    </row>
    <row r="17" spans="2:27" ht="18" customHeight="1" x14ac:dyDescent="0.3">
      <c r="B17" s="109" t="s">
        <v>37</v>
      </c>
      <c r="C17" s="58" t="s">
        <v>38</v>
      </c>
      <c r="D17" s="152">
        <v>134932.49169</v>
      </c>
      <c r="E17" s="153">
        <v>1364.8940000000002</v>
      </c>
      <c r="F17" s="153">
        <v>-4011.5740000000001</v>
      </c>
      <c r="G17" s="153">
        <v>0</v>
      </c>
      <c r="H17" s="153">
        <v>0</v>
      </c>
      <c r="I17" s="153">
        <v>0</v>
      </c>
      <c r="J17" s="153">
        <v>0</v>
      </c>
      <c r="K17" s="153">
        <v>4153.1066738884247</v>
      </c>
      <c r="L17" s="154">
        <v>1682.088</v>
      </c>
      <c r="M17" s="176">
        <f t="shared" si="0"/>
        <v>138121.00636388842</v>
      </c>
      <c r="N17" s="152">
        <v>531747.27650758601</v>
      </c>
      <c r="O17" s="153">
        <v>545359.68496099999</v>
      </c>
      <c r="P17" s="176">
        <f t="shared" si="1"/>
        <v>1077106.961468586</v>
      </c>
      <c r="Q17" s="176">
        <v>1934570</v>
      </c>
      <c r="R17" s="176">
        <v>7264780.032167526</v>
      </c>
      <c r="S17" s="249">
        <f t="shared" si="2"/>
        <v>10414578</v>
      </c>
      <c r="T17" s="154">
        <v>0</v>
      </c>
      <c r="U17" s="249">
        <f t="shared" si="3"/>
        <v>10414578</v>
      </c>
      <c r="V17" s="8"/>
      <c r="X17" s="8"/>
      <c r="Y17" s="8"/>
      <c r="Z17" s="8"/>
      <c r="AA17" s="8"/>
    </row>
    <row r="18" spans="2:27" ht="18" customHeight="1" x14ac:dyDescent="0.3">
      <c r="B18" s="109" t="s">
        <v>39</v>
      </c>
      <c r="C18" s="58" t="s">
        <v>85</v>
      </c>
      <c r="D18" s="152">
        <v>37829.630040999997</v>
      </c>
      <c r="E18" s="153">
        <v>32.38600000000001</v>
      </c>
      <c r="F18" s="153">
        <v>334.64600000000002</v>
      </c>
      <c r="G18" s="153">
        <v>0</v>
      </c>
      <c r="H18" s="153">
        <v>0</v>
      </c>
      <c r="I18" s="153">
        <v>1023.2</v>
      </c>
      <c r="J18" s="153">
        <v>0</v>
      </c>
      <c r="K18" s="153">
        <v>318.63520000000017</v>
      </c>
      <c r="L18" s="154">
        <v>-434.15</v>
      </c>
      <c r="M18" s="176">
        <f t="shared" si="0"/>
        <v>39104.347240999989</v>
      </c>
      <c r="N18" s="152">
        <v>-166313.13109671895</v>
      </c>
      <c r="O18" s="153">
        <v>807106.5436770001</v>
      </c>
      <c r="P18" s="176">
        <f t="shared" si="1"/>
        <v>640793.41258028115</v>
      </c>
      <c r="Q18" s="176">
        <v>0</v>
      </c>
      <c r="R18" s="176">
        <v>817747.8609397189</v>
      </c>
      <c r="S18" s="249">
        <f t="shared" si="2"/>
        <v>1497645.6207610001</v>
      </c>
      <c r="T18" s="154">
        <v>0</v>
      </c>
      <c r="U18" s="249">
        <f t="shared" si="3"/>
        <v>1497645.6207610001</v>
      </c>
      <c r="V18" s="8"/>
      <c r="X18" s="8"/>
      <c r="Y18" s="8"/>
      <c r="Z18" s="8"/>
      <c r="AA18" s="8"/>
    </row>
    <row r="19" spans="2:27" s="12" customFormat="1" ht="18" customHeight="1" x14ac:dyDescent="0.3">
      <c r="B19" s="109" t="s">
        <v>40</v>
      </c>
      <c r="C19" s="145" t="s">
        <v>86</v>
      </c>
      <c r="D19" s="149">
        <v>472242.90338300075</v>
      </c>
      <c r="E19" s="150">
        <v>-3799.6573222399893</v>
      </c>
      <c r="F19" s="150">
        <v>4951.4101695477293</v>
      </c>
      <c r="G19" s="150">
        <v>0</v>
      </c>
      <c r="H19" s="150">
        <v>41379.022999999986</v>
      </c>
      <c r="I19" s="150">
        <v>13030.810999999972</v>
      </c>
      <c r="J19" s="150">
        <v>1258.9934398239411</v>
      </c>
      <c r="K19" s="150">
        <v>14233.871768426034</v>
      </c>
      <c r="L19" s="151">
        <v>1703222.8416589997</v>
      </c>
      <c r="M19" s="175">
        <f t="shared" si="0"/>
        <v>2246520.1970975581</v>
      </c>
      <c r="N19" s="149">
        <v>139500.34745553479</v>
      </c>
      <c r="O19" s="150">
        <v>-572477.47454999993</v>
      </c>
      <c r="P19" s="175">
        <f t="shared" si="1"/>
        <v>-432977.12709446513</v>
      </c>
      <c r="Q19" s="175">
        <v>-7849140.0754117854</v>
      </c>
      <c r="R19" s="175">
        <v>4267625.0563765233</v>
      </c>
      <c r="S19" s="248">
        <f t="shared" si="2"/>
        <v>-1767971.9490321688</v>
      </c>
      <c r="T19" s="151">
        <v>719312.39959885855</v>
      </c>
      <c r="U19" s="248">
        <f t="shared" si="3"/>
        <v>-1048659.5494333103</v>
      </c>
      <c r="V19" s="8"/>
      <c r="W19" s="8"/>
      <c r="X19" s="8"/>
      <c r="Y19" s="8"/>
      <c r="Z19" s="8"/>
      <c r="AA19" s="8"/>
    </row>
    <row r="20" spans="2:27" ht="18" customHeight="1" x14ac:dyDescent="0.3">
      <c r="B20" s="109" t="s">
        <v>41</v>
      </c>
      <c r="C20" s="145" t="s">
        <v>189</v>
      </c>
      <c r="D20" s="155">
        <v>8067931.8136470011</v>
      </c>
      <c r="E20" s="156">
        <v>-106309.52299999999</v>
      </c>
      <c r="F20" s="156">
        <v>59813.285907547724</v>
      </c>
      <c r="G20" s="156">
        <v>0</v>
      </c>
      <c r="H20" s="156">
        <v>350526.467</v>
      </c>
      <c r="I20" s="156">
        <v>-93998.183999999994</v>
      </c>
      <c r="J20" s="156">
        <v>6900.8824693414208</v>
      </c>
      <c r="K20" s="156">
        <v>355850.23585353047</v>
      </c>
      <c r="L20" s="157">
        <v>3891779.34644853</v>
      </c>
      <c r="M20" s="177">
        <f t="shared" si="0"/>
        <v>12532494.324325949</v>
      </c>
      <c r="N20" s="155">
        <v>-10992.13136002142</v>
      </c>
      <c r="O20" s="156">
        <v>1657163.1074525737</v>
      </c>
      <c r="P20" s="177">
        <f t="shared" si="1"/>
        <v>1646170.9760925523</v>
      </c>
      <c r="Q20" s="177">
        <v>325990.10905210301</v>
      </c>
      <c r="R20" s="177">
        <v>4322203.2273100289</v>
      </c>
      <c r="S20" s="250">
        <f t="shared" si="2"/>
        <v>18826858.636780635</v>
      </c>
      <c r="T20" s="157">
        <v>-574457.76875300263</v>
      </c>
      <c r="U20" s="250">
        <f t="shared" si="3"/>
        <v>18252400.868027631</v>
      </c>
      <c r="V20" s="8"/>
      <c r="X20" s="8"/>
      <c r="Y20" s="8"/>
      <c r="Z20" s="8"/>
      <c r="AA20" s="8"/>
    </row>
    <row r="21" spans="2:27" s="12" customFormat="1" ht="18" customHeight="1" x14ac:dyDescent="0.3">
      <c r="B21" s="109" t="s">
        <v>46</v>
      </c>
      <c r="C21" s="146" t="s">
        <v>258</v>
      </c>
      <c r="D21" s="155">
        <v>0</v>
      </c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156">
        <v>0</v>
      </c>
      <c r="K21" s="156">
        <v>0</v>
      </c>
      <c r="L21" s="157">
        <v>320224.82900000003</v>
      </c>
      <c r="M21" s="177">
        <f t="shared" si="0"/>
        <v>320224.82900000003</v>
      </c>
      <c r="N21" s="155">
        <v>0</v>
      </c>
      <c r="O21" s="156">
        <v>0</v>
      </c>
      <c r="P21" s="177">
        <f t="shared" si="1"/>
        <v>0</v>
      </c>
      <c r="Q21" s="177">
        <v>0</v>
      </c>
      <c r="R21" s="177">
        <v>0</v>
      </c>
      <c r="S21" s="250">
        <f t="shared" si="2"/>
        <v>320224.82900000003</v>
      </c>
      <c r="T21" s="157">
        <v>0</v>
      </c>
      <c r="U21" s="250">
        <f t="shared" si="3"/>
        <v>320224.82900000003</v>
      </c>
      <c r="V21" s="8"/>
      <c r="W21" s="8"/>
      <c r="X21" s="8"/>
      <c r="Y21" s="8"/>
      <c r="Z21" s="8"/>
      <c r="AA21" s="8"/>
    </row>
    <row r="22" spans="2:27" s="12" customFormat="1" ht="18" customHeight="1" x14ac:dyDescent="0.3">
      <c r="B22" s="109" t="s">
        <v>47</v>
      </c>
      <c r="C22" s="146" t="s">
        <v>259</v>
      </c>
      <c r="D22" s="158">
        <v>468478.1669070003</v>
      </c>
      <c r="E22" s="159">
        <v>-126026.68799999999</v>
      </c>
      <c r="F22" s="159">
        <v>-34408.258000000002</v>
      </c>
      <c r="G22" s="159">
        <v>0</v>
      </c>
      <c r="H22" s="159">
        <v>-76054.154999999999</v>
      </c>
      <c r="I22" s="159">
        <v>-68214.290999999997</v>
      </c>
      <c r="J22" s="159">
        <v>-1810.2455253636149</v>
      </c>
      <c r="K22" s="159">
        <v>8613.3077875536219</v>
      </c>
      <c r="L22" s="160">
        <v>-291474.79467200016</v>
      </c>
      <c r="M22" s="178">
        <f t="shared" si="0"/>
        <v>-120896.95750280994</v>
      </c>
      <c r="N22" s="158">
        <v>763651.17361082649</v>
      </c>
      <c r="O22" s="159">
        <v>-25455.664076000015</v>
      </c>
      <c r="P22" s="178">
        <f t="shared" si="1"/>
        <v>738195.5095348265</v>
      </c>
      <c r="Q22" s="178">
        <v>28235.592187932052</v>
      </c>
      <c r="R22" s="178">
        <v>3156980.8115946008</v>
      </c>
      <c r="S22" s="251">
        <f t="shared" si="2"/>
        <v>3802514.9558145497</v>
      </c>
      <c r="T22" s="160">
        <v>-32493.077464358474</v>
      </c>
      <c r="U22" s="251">
        <f t="shared" si="3"/>
        <v>3770021.8783501913</v>
      </c>
      <c r="V22" s="8"/>
      <c r="W22" s="8"/>
      <c r="X22" s="8"/>
      <c r="Y22" s="8"/>
      <c r="Z22" s="8"/>
      <c r="AA22" s="8"/>
    </row>
    <row r="23" spans="2:27" s="12" customFormat="1" ht="17.25" customHeight="1" x14ac:dyDescent="0.3">
      <c r="B23" s="109" t="s">
        <v>48</v>
      </c>
      <c r="C23" s="147" t="s">
        <v>190</v>
      </c>
      <c r="D23" s="161">
        <v>93201.687495000035</v>
      </c>
      <c r="E23" s="162">
        <v>-8096.9979999999996</v>
      </c>
      <c r="F23" s="162">
        <v>0</v>
      </c>
      <c r="G23" s="162">
        <v>0</v>
      </c>
      <c r="H23" s="162">
        <v>0</v>
      </c>
      <c r="I23" s="162">
        <v>0.47499999999999998</v>
      </c>
      <c r="J23" s="162">
        <v>93.798388630002734</v>
      </c>
      <c r="K23" s="162">
        <v>-930.32073226999933</v>
      </c>
      <c r="L23" s="163">
        <v>-3871.2553280000016</v>
      </c>
      <c r="M23" s="179">
        <f t="shared" si="0"/>
        <v>80397.386823360037</v>
      </c>
      <c r="N23" s="161">
        <v>9502.2142777829995</v>
      </c>
      <c r="O23" s="162">
        <v>-1730.7915130000001</v>
      </c>
      <c r="P23" s="179">
        <f t="shared" si="1"/>
        <v>7771.4227647829994</v>
      </c>
      <c r="Q23" s="179">
        <v>0</v>
      </c>
      <c r="R23" s="179">
        <v>1567894.049274958</v>
      </c>
      <c r="S23" s="252">
        <f t="shared" si="2"/>
        <v>1656062.8588631011</v>
      </c>
      <c r="T23" s="163">
        <v>0</v>
      </c>
      <c r="U23" s="252">
        <f t="shared" si="3"/>
        <v>1656062.8588631011</v>
      </c>
      <c r="V23" s="8"/>
      <c r="W23" s="8"/>
      <c r="X23" s="8"/>
      <c r="Y23" s="8"/>
      <c r="Z23" s="8"/>
      <c r="AA23" s="8"/>
    </row>
    <row r="24" spans="2:27" s="12" customFormat="1" ht="18" customHeight="1" x14ac:dyDescent="0.3">
      <c r="B24" s="109" t="s">
        <v>49</v>
      </c>
      <c r="C24" s="147" t="s">
        <v>191</v>
      </c>
      <c r="D24" s="161">
        <v>310620.11386600026</v>
      </c>
      <c r="E24" s="162">
        <v>-109216.736</v>
      </c>
      <c r="F24" s="162">
        <v>-43856.569000000003</v>
      </c>
      <c r="G24" s="162">
        <v>0</v>
      </c>
      <c r="H24" s="162">
        <v>-87849.726999999999</v>
      </c>
      <c r="I24" s="162">
        <v>-46158.432999999997</v>
      </c>
      <c r="J24" s="162">
        <v>-1714.0465568996417</v>
      </c>
      <c r="K24" s="162">
        <v>34627.423338979643</v>
      </c>
      <c r="L24" s="163">
        <v>-286745.19454400014</v>
      </c>
      <c r="M24" s="179">
        <f t="shared" si="0"/>
        <v>-230293.16889591987</v>
      </c>
      <c r="N24" s="161">
        <v>784874.38199999987</v>
      </c>
      <c r="O24" s="162">
        <v>49489.926999999996</v>
      </c>
      <c r="P24" s="179">
        <f t="shared" si="1"/>
        <v>834364.30899999989</v>
      </c>
      <c r="Q24" s="179">
        <v>-71494.25181206796</v>
      </c>
      <c r="R24" s="179">
        <v>1447362.6150000002</v>
      </c>
      <c r="S24" s="252">
        <f t="shared" si="2"/>
        <v>1979939.5032920125</v>
      </c>
      <c r="T24" s="163">
        <v>-78380.247929292193</v>
      </c>
      <c r="U24" s="252">
        <f t="shared" si="3"/>
        <v>1901559.2553627202</v>
      </c>
      <c r="V24" s="8"/>
      <c r="W24" s="8"/>
      <c r="X24" s="8"/>
      <c r="Y24" s="8"/>
      <c r="Z24" s="8"/>
      <c r="AA24" s="8"/>
    </row>
    <row r="25" spans="2:27" s="12" customFormat="1" ht="18" customHeight="1" x14ac:dyDescent="0.3">
      <c r="B25" s="109" t="s">
        <v>50</v>
      </c>
      <c r="C25" s="147" t="s">
        <v>192</v>
      </c>
      <c r="D25" s="161">
        <v>64656.365546000008</v>
      </c>
      <c r="E25" s="162">
        <v>-8712.9540000000015</v>
      </c>
      <c r="F25" s="162">
        <v>9448.3109999999997</v>
      </c>
      <c r="G25" s="162">
        <v>0</v>
      </c>
      <c r="H25" s="162">
        <v>11795.572</v>
      </c>
      <c r="I25" s="162">
        <v>-22056.332999999999</v>
      </c>
      <c r="J25" s="162">
        <v>-189.99735709397612</v>
      </c>
      <c r="K25" s="162">
        <v>-25083.794819156024</v>
      </c>
      <c r="L25" s="163">
        <v>-858.34480000000008</v>
      </c>
      <c r="M25" s="179">
        <f t="shared" si="0"/>
        <v>28998.824569750006</v>
      </c>
      <c r="N25" s="161">
        <v>-30725.422666956263</v>
      </c>
      <c r="O25" s="162">
        <v>-73214.799563000008</v>
      </c>
      <c r="P25" s="179">
        <f t="shared" si="1"/>
        <v>-103940.22222995627</v>
      </c>
      <c r="Q25" s="179">
        <v>99729.844000000012</v>
      </c>
      <c r="R25" s="179">
        <v>141724.1473196428</v>
      </c>
      <c r="S25" s="252">
        <f t="shared" si="2"/>
        <v>166512.59365943656</v>
      </c>
      <c r="T25" s="163">
        <v>45887.170464933719</v>
      </c>
      <c r="U25" s="252">
        <f t="shared" si="3"/>
        <v>212399.7641243703</v>
      </c>
      <c r="V25" s="8"/>
      <c r="W25" s="8"/>
      <c r="X25" s="8"/>
      <c r="Y25" s="8"/>
      <c r="Z25" s="8"/>
      <c r="AA25" s="8"/>
    </row>
    <row r="26" spans="2:27" s="12" customFormat="1" ht="18" customHeight="1" x14ac:dyDescent="0.3">
      <c r="B26" s="109" t="s">
        <v>51</v>
      </c>
      <c r="C26" s="146" t="s">
        <v>257</v>
      </c>
      <c r="D26" s="155">
        <v>6147033.4249399994</v>
      </c>
      <c r="E26" s="156">
        <v>4795.5170000000007</v>
      </c>
      <c r="F26" s="156">
        <v>60078.7</v>
      </c>
      <c r="G26" s="156">
        <v>0</v>
      </c>
      <c r="H26" s="156">
        <v>390631.34399999998</v>
      </c>
      <c r="I26" s="156">
        <v>19957.337</v>
      </c>
      <c r="J26" s="156">
        <v>8441.5561666513531</v>
      </c>
      <c r="K26" s="156">
        <v>271363.70896161377</v>
      </c>
      <c r="L26" s="157">
        <v>-423092.14468999999</v>
      </c>
      <c r="M26" s="177">
        <f t="shared" si="0"/>
        <v>6479209.4433782641</v>
      </c>
      <c r="N26" s="155">
        <v>-119076.4905004452</v>
      </c>
      <c r="O26" s="156">
        <v>74405.517226000011</v>
      </c>
      <c r="P26" s="177">
        <f t="shared" si="1"/>
        <v>-44670.97327444519</v>
      </c>
      <c r="Q26" s="177">
        <v>-4216.6596</v>
      </c>
      <c r="R26" s="177">
        <v>1707192.1804260397</v>
      </c>
      <c r="S26" s="250">
        <f t="shared" si="2"/>
        <v>8137513.9909298588</v>
      </c>
      <c r="T26" s="157">
        <v>-234921.3160266458</v>
      </c>
      <c r="U26" s="250">
        <f t="shared" si="3"/>
        <v>7902592.674903213</v>
      </c>
      <c r="V26" s="8"/>
      <c r="W26" s="8"/>
      <c r="X26" s="8"/>
      <c r="Y26" s="8"/>
      <c r="Z26" s="8"/>
      <c r="AA26" s="8"/>
    </row>
    <row r="27" spans="2:27" ht="18" customHeight="1" x14ac:dyDescent="0.3">
      <c r="B27" s="109" t="s">
        <v>52</v>
      </c>
      <c r="C27" s="147" t="s">
        <v>193</v>
      </c>
      <c r="D27" s="161">
        <v>1508789.6788990004</v>
      </c>
      <c r="E27" s="162">
        <v>4767.045000000001</v>
      </c>
      <c r="F27" s="162">
        <v>26606.969000000001</v>
      </c>
      <c r="G27" s="162">
        <v>0</v>
      </c>
      <c r="H27" s="162">
        <v>329156.66800000001</v>
      </c>
      <c r="I27" s="162">
        <v>4296.9159999999993</v>
      </c>
      <c r="J27" s="162">
        <v>4795.3163537652172</v>
      </c>
      <c r="K27" s="162">
        <v>119687.83055973076</v>
      </c>
      <c r="L27" s="163">
        <v>-68839.649999999994</v>
      </c>
      <c r="M27" s="179">
        <f t="shared" si="0"/>
        <v>1929260.7738124966</v>
      </c>
      <c r="N27" s="161">
        <v>-30017.040687445202</v>
      </c>
      <c r="O27" s="162">
        <v>12399.507</v>
      </c>
      <c r="P27" s="179">
        <f t="shared" si="1"/>
        <v>-17617.533687445204</v>
      </c>
      <c r="Q27" s="179">
        <v>-4216.6596</v>
      </c>
      <c r="R27" s="179">
        <v>1038010.8621001308</v>
      </c>
      <c r="S27" s="252">
        <f t="shared" si="2"/>
        <v>2945437.4426251822</v>
      </c>
      <c r="T27" s="163">
        <v>0</v>
      </c>
      <c r="U27" s="252">
        <f t="shared" si="3"/>
        <v>2945437.4426251822</v>
      </c>
      <c r="V27" s="8"/>
      <c r="X27" s="8"/>
      <c r="Y27" s="8"/>
      <c r="Z27" s="8"/>
      <c r="AA27" s="8"/>
    </row>
    <row r="28" spans="2:27" ht="18" customHeight="1" x14ac:dyDescent="0.3">
      <c r="B28" s="109" t="s">
        <v>53</v>
      </c>
      <c r="C28" s="147" t="s">
        <v>194</v>
      </c>
      <c r="D28" s="161">
        <v>4638243.746040999</v>
      </c>
      <c r="E28" s="162">
        <v>28.472000000000001</v>
      </c>
      <c r="F28" s="162">
        <v>33471.731</v>
      </c>
      <c r="G28" s="162">
        <v>0</v>
      </c>
      <c r="H28" s="162">
        <v>61474.675999999999</v>
      </c>
      <c r="I28" s="162">
        <v>15660.420999999998</v>
      </c>
      <c r="J28" s="162">
        <v>3646.2398128861355</v>
      </c>
      <c r="K28" s="162">
        <v>151675.878401883</v>
      </c>
      <c r="L28" s="163">
        <v>-354252.49469000002</v>
      </c>
      <c r="M28" s="179">
        <f t="shared" si="0"/>
        <v>4549948.669565768</v>
      </c>
      <c r="N28" s="161">
        <v>-89059.449812999999</v>
      </c>
      <c r="O28" s="162">
        <v>62006.010226000006</v>
      </c>
      <c r="P28" s="179">
        <f t="shared" si="1"/>
        <v>-27053.439586999993</v>
      </c>
      <c r="Q28" s="179">
        <v>0</v>
      </c>
      <c r="R28" s="179">
        <v>669181.31832590909</v>
      </c>
      <c r="S28" s="252">
        <f t="shared" si="2"/>
        <v>5192076.548304677</v>
      </c>
      <c r="T28" s="163">
        <v>-234921.3160266458</v>
      </c>
      <c r="U28" s="252">
        <f t="shared" si="3"/>
        <v>4957155.2322780313</v>
      </c>
      <c r="V28" s="8"/>
      <c r="X28" s="8"/>
      <c r="Y28" s="8"/>
      <c r="Z28" s="8"/>
      <c r="AA28" s="8"/>
    </row>
    <row r="29" spans="2:27" ht="18" customHeight="1" x14ac:dyDescent="0.3">
      <c r="B29" s="109" t="s">
        <v>54</v>
      </c>
      <c r="C29" s="146" t="s">
        <v>195</v>
      </c>
      <c r="D29" s="155">
        <v>1158759.9995850001</v>
      </c>
      <c r="E29" s="156">
        <v>919.06099999999992</v>
      </c>
      <c r="F29" s="156">
        <v>36646.196000000004</v>
      </c>
      <c r="G29" s="156">
        <v>0</v>
      </c>
      <c r="H29" s="156">
        <v>0</v>
      </c>
      <c r="I29" s="156">
        <v>-351.95400000000001</v>
      </c>
      <c r="J29" s="156">
        <v>0</v>
      </c>
      <c r="K29" s="156">
        <v>14477.463898399999</v>
      </c>
      <c r="L29" s="157">
        <v>4097925.2746990002</v>
      </c>
      <c r="M29" s="177">
        <f t="shared" si="0"/>
        <v>5308376.0411824007</v>
      </c>
      <c r="N29" s="155">
        <v>24343.815686748399</v>
      </c>
      <c r="O29" s="156">
        <v>5255.4048849999999</v>
      </c>
      <c r="P29" s="177">
        <f t="shared" si="1"/>
        <v>29599.220571748399</v>
      </c>
      <c r="Q29" s="177">
        <v>289612.99783200002</v>
      </c>
      <c r="R29" s="177">
        <v>407.5284854052</v>
      </c>
      <c r="S29" s="250">
        <f t="shared" si="2"/>
        <v>5627995.7880715542</v>
      </c>
      <c r="T29" s="157">
        <v>-730474.1460498909</v>
      </c>
      <c r="U29" s="250">
        <f t="shared" si="3"/>
        <v>4897521.6420216635</v>
      </c>
      <c r="V29" s="8"/>
      <c r="X29" s="8"/>
      <c r="Y29" s="8"/>
      <c r="Z29" s="8"/>
      <c r="AA29" s="8"/>
    </row>
    <row r="30" spans="2:27" s="12" customFormat="1" ht="18" customHeight="1" x14ac:dyDescent="0.3">
      <c r="B30" s="109" t="s">
        <v>55</v>
      </c>
      <c r="C30" s="147" t="s">
        <v>193</v>
      </c>
      <c r="D30" s="161">
        <v>370485.38533900003</v>
      </c>
      <c r="E30" s="162">
        <v>-44.470000000000006</v>
      </c>
      <c r="F30" s="162">
        <v>21925.048999999999</v>
      </c>
      <c r="G30" s="162">
        <v>0</v>
      </c>
      <c r="H30" s="162">
        <v>0</v>
      </c>
      <c r="I30" s="162">
        <v>-351.95400000000001</v>
      </c>
      <c r="J30" s="162">
        <v>0</v>
      </c>
      <c r="K30" s="162">
        <v>687.88789839999981</v>
      </c>
      <c r="L30" s="163">
        <v>3873915.540699</v>
      </c>
      <c r="M30" s="179">
        <f t="shared" si="0"/>
        <v>4266617.4389364002</v>
      </c>
      <c r="N30" s="161">
        <v>-185.06479051540006</v>
      </c>
      <c r="O30" s="162">
        <v>1347.2937530000004</v>
      </c>
      <c r="P30" s="179">
        <f t="shared" si="1"/>
        <v>1162.2289624846003</v>
      </c>
      <c r="Q30" s="179">
        <v>36380.36</v>
      </c>
      <c r="R30" s="179">
        <v>305.97390239999999</v>
      </c>
      <c r="S30" s="252">
        <f t="shared" si="2"/>
        <v>4304466.001801285</v>
      </c>
      <c r="T30" s="163">
        <v>0</v>
      </c>
      <c r="U30" s="252">
        <f t="shared" si="3"/>
        <v>4304466.001801285</v>
      </c>
      <c r="V30" s="8"/>
      <c r="W30" s="8"/>
      <c r="X30" s="8"/>
      <c r="Y30" s="8"/>
      <c r="Z30" s="8"/>
      <c r="AA30" s="8"/>
    </row>
    <row r="31" spans="2:27" ht="18" customHeight="1" x14ac:dyDescent="0.3">
      <c r="B31" s="109" t="s">
        <v>56</v>
      </c>
      <c r="C31" s="147" t="s">
        <v>194</v>
      </c>
      <c r="D31" s="161">
        <v>788274.61424600007</v>
      </c>
      <c r="E31" s="162">
        <v>963.53099999999995</v>
      </c>
      <c r="F31" s="162">
        <v>14721.147000000003</v>
      </c>
      <c r="G31" s="162">
        <v>0</v>
      </c>
      <c r="H31" s="162">
        <v>0</v>
      </c>
      <c r="I31" s="162">
        <v>0</v>
      </c>
      <c r="J31" s="162">
        <v>0</v>
      </c>
      <c r="K31" s="162">
        <v>13789.575999999999</v>
      </c>
      <c r="L31" s="163">
        <v>224009.734</v>
      </c>
      <c r="M31" s="179">
        <f t="shared" si="0"/>
        <v>1041758.602246</v>
      </c>
      <c r="N31" s="161">
        <v>24528.8804772638</v>
      </c>
      <c r="O31" s="162">
        <v>3908.111132</v>
      </c>
      <c r="P31" s="179">
        <f t="shared" si="1"/>
        <v>28436.991609263801</v>
      </c>
      <c r="Q31" s="179">
        <v>253232.63783200001</v>
      </c>
      <c r="R31" s="179">
        <v>101.5545830052</v>
      </c>
      <c r="S31" s="252">
        <f t="shared" si="2"/>
        <v>1323529.7862702687</v>
      </c>
      <c r="T31" s="163">
        <v>-730474.1460498909</v>
      </c>
      <c r="U31" s="252">
        <f t="shared" si="3"/>
        <v>593055.64022037783</v>
      </c>
      <c r="V31" s="8"/>
      <c r="X31" s="8"/>
      <c r="Y31" s="8"/>
      <c r="Z31" s="8"/>
      <c r="AA31" s="8"/>
    </row>
    <row r="32" spans="2:27" ht="18" customHeight="1" x14ac:dyDescent="0.3">
      <c r="B32" s="109" t="s">
        <v>57</v>
      </c>
      <c r="C32" s="146" t="str">
        <f>+Financial_AC!C24</f>
        <v>Equity and Investment Fund Shares</v>
      </c>
      <c r="D32" s="155">
        <v>75576.590920000046</v>
      </c>
      <c r="E32" s="156">
        <v>10827.8</v>
      </c>
      <c r="F32" s="156">
        <v>-3776.2000924522704</v>
      </c>
      <c r="G32" s="156">
        <v>0</v>
      </c>
      <c r="H32" s="156">
        <v>-1555</v>
      </c>
      <c r="I32" s="156">
        <v>-54425.603000000003</v>
      </c>
      <c r="J32" s="156">
        <v>-52.105129966317122</v>
      </c>
      <c r="K32" s="156">
        <v>-77472.236578440003</v>
      </c>
      <c r="L32" s="157">
        <v>-14479.966829999999</v>
      </c>
      <c r="M32" s="177">
        <f t="shared" si="0"/>
        <v>-65356.720710858543</v>
      </c>
      <c r="N32" s="155">
        <v>366141.96010198822</v>
      </c>
      <c r="O32" s="156">
        <v>182523.20845599999</v>
      </c>
      <c r="P32" s="177">
        <f t="shared" si="1"/>
        <v>548665.16855798825</v>
      </c>
      <c r="Q32" s="177">
        <v>27224.745362638001</v>
      </c>
      <c r="R32" s="177">
        <v>196133.75781517901</v>
      </c>
      <c r="S32" s="250">
        <f t="shared" si="2"/>
        <v>706666.95102494676</v>
      </c>
      <c r="T32" s="157">
        <v>383992.6080639764</v>
      </c>
      <c r="U32" s="250">
        <f t="shared" si="3"/>
        <v>1090659.559088923</v>
      </c>
      <c r="V32" s="8"/>
      <c r="X32" s="8"/>
      <c r="Y32" s="8"/>
      <c r="Z32" s="8"/>
      <c r="AA32" s="8"/>
    </row>
    <row r="33" spans="2:27" ht="18" customHeight="1" x14ac:dyDescent="0.3">
      <c r="B33" s="109" t="s">
        <v>58</v>
      </c>
      <c r="C33" s="146" t="str">
        <f>+Financial_AC!C25</f>
        <v>Financial Derivatives and ESFs*</v>
      </c>
      <c r="D33" s="155">
        <v>-141830.24300000002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7">
        <v>-55471.815652299993</v>
      </c>
      <c r="M33" s="177">
        <f t="shared" si="0"/>
        <v>-197302.05865230001</v>
      </c>
      <c r="N33" s="155">
        <v>0</v>
      </c>
      <c r="O33" s="156">
        <v>0</v>
      </c>
      <c r="P33" s="177">
        <f t="shared" si="1"/>
        <v>0</v>
      </c>
      <c r="Q33" s="177">
        <v>0</v>
      </c>
      <c r="R33" s="177">
        <v>0</v>
      </c>
      <c r="S33" s="250">
        <f t="shared" si="2"/>
        <v>-197302.05865230001</v>
      </c>
      <c r="T33" s="157">
        <v>-248.03875926991199</v>
      </c>
      <c r="U33" s="250">
        <f t="shared" si="3"/>
        <v>-197550.09741156994</v>
      </c>
      <c r="V33" s="8"/>
      <c r="X33" s="8"/>
      <c r="Y33" s="8"/>
      <c r="Z33" s="8"/>
      <c r="AA33" s="8"/>
    </row>
    <row r="34" spans="2:27" s="12" customFormat="1" ht="18" customHeight="1" x14ac:dyDescent="0.3">
      <c r="B34" s="109" t="s">
        <v>59</v>
      </c>
      <c r="C34" s="146" t="str">
        <f>+Financial_AC!C26</f>
        <v>Insurance, Pension and SGSs**</v>
      </c>
      <c r="D34" s="155">
        <v>-29.429000000000002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-911.04189000000042</v>
      </c>
      <c r="L34" s="157">
        <v>-3.4</v>
      </c>
      <c r="M34" s="177">
        <f t="shared" si="0"/>
        <v>-943.87089000000037</v>
      </c>
      <c r="N34" s="155">
        <v>26683.280749222926</v>
      </c>
      <c r="O34" s="156">
        <v>113.64056599999999</v>
      </c>
      <c r="P34" s="177">
        <f t="shared" si="1"/>
        <v>26796.921315222924</v>
      </c>
      <c r="Q34" s="177">
        <v>0</v>
      </c>
      <c r="R34" s="177">
        <v>194355.75158302998</v>
      </c>
      <c r="S34" s="250">
        <f t="shared" si="2"/>
        <v>220208.80200825291</v>
      </c>
      <c r="T34" s="157">
        <v>0</v>
      </c>
      <c r="U34" s="250">
        <f t="shared" si="3"/>
        <v>220208.80200825291</v>
      </c>
      <c r="V34" s="8"/>
      <c r="W34" s="8"/>
      <c r="X34" s="8"/>
      <c r="Y34" s="8"/>
      <c r="Z34" s="8"/>
      <c r="AA34" s="8"/>
    </row>
    <row r="35" spans="2:27" s="12" customFormat="1" ht="18" customHeight="1" x14ac:dyDescent="0.3">
      <c r="B35" s="109" t="s">
        <v>60</v>
      </c>
      <c r="C35" s="208" t="s">
        <v>249</v>
      </c>
      <c r="D35" s="155">
        <v>359943.30329500005</v>
      </c>
      <c r="E35" s="156">
        <v>3174.7870000000003</v>
      </c>
      <c r="F35" s="156">
        <v>1272.848</v>
      </c>
      <c r="G35" s="156">
        <v>0</v>
      </c>
      <c r="H35" s="156">
        <v>37504.277999999998</v>
      </c>
      <c r="I35" s="156">
        <v>9036.3269999999993</v>
      </c>
      <c r="J35" s="156">
        <v>321.67695801999929</v>
      </c>
      <c r="K35" s="156">
        <v>139779.03367440304</v>
      </c>
      <c r="L35" s="157">
        <v>258151.36459383002</v>
      </c>
      <c r="M35" s="177">
        <f t="shared" si="0"/>
        <v>809183.61852125311</v>
      </c>
      <c r="N35" s="155">
        <v>-1072735.8710083622</v>
      </c>
      <c r="O35" s="156">
        <v>1420321.0003955737</v>
      </c>
      <c r="P35" s="177">
        <f t="shared" si="1"/>
        <v>347585.12938721152</v>
      </c>
      <c r="Q35" s="177">
        <v>-14866.566730467001</v>
      </c>
      <c r="R35" s="177">
        <v>-932866.8025942269</v>
      </c>
      <c r="S35" s="250">
        <f t="shared" si="2"/>
        <v>209035.37858377083</v>
      </c>
      <c r="T35" s="157">
        <v>39686.201483185927</v>
      </c>
      <c r="U35" s="250">
        <f t="shared" si="3"/>
        <v>248721.58006695675</v>
      </c>
      <c r="V35" s="8"/>
      <c r="W35" s="8"/>
      <c r="X35" s="8"/>
      <c r="Y35" s="8"/>
      <c r="Z35" s="8"/>
      <c r="AA35" s="8"/>
    </row>
    <row r="36" spans="2:27" ht="18" customHeight="1" x14ac:dyDescent="0.3">
      <c r="B36" s="109" t="s">
        <v>61</v>
      </c>
      <c r="C36" s="147" t="s">
        <v>196</v>
      </c>
      <c r="D36" s="161">
        <v>-2.3290000000000002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3">
        <v>0</v>
      </c>
      <c r="M36" s="179">
        <f t="shared" si="0"/>
        <v>-2.3290000000000002</v>
      </c>
      <c r="N36" s="161">
        <v>344570.78705217718</v>
      </c>
      <c r="O36" s="162">
        <v>740069.595814</v>
      </c>
      <c r="P36" s="179">
        <f t="shared" si="1"/>
        <v>1084640.3828661772</v>
      </c>
      <c r="Q36" s="179">
        <v>0</v>
      </c>
      <c r="R36" s="179">
        <v>-928160.85108151205</v>
      </c>
      <c r="S36" s="252">
        <f t="shared" si="2"/>
        <v>156477.20278466528</v>
      </c>
      <c r="T36" s="163">
        <v>198431.00741592961</v>
      </c>
      <c r="U36" s="252">
        <f t="shared" si="3"/>
        <v>354908.21020059485</v>
      </c>
      <c r="V36" s="8"/>
      <c r="X36" s="8"/>
      <c r="Y36" s="8"/>
      <c r="Z36" s="8"/>
      <c r="AA36" s="8"/>
    </row>
    <row r="37" spans="2:27" ht="18" customHeight="1" x14ac:dyDescent="0.3">
      <c r="B37" s="109" t="s">
        <v>62</v>
      </c>
      <c r="C37" s="147" t="s">
        <v>75</v>
      </c>
      <c r="D37" s="161">
        <v>359945.63229500008</v>
      </c>
      <c r="E37" s="162">
        <v>3174.7870000000003</v>
      </c>
      <c r="F37" s="162">
        <v>1272.848</v>
      </c>
      <c r="G37" s="162">
        <v>0</v>
      </c>
      <c r="H37" s="162">
        <v>37504.277999999998</v>
      </c>
      <c r="I37" s="162">
        <v>9036.3269999999993</v>
      </c>
      <c r="J37" s="162">
        <v>321.67695801999929</v>
      </c>
      <c r="K37" s="162">
        <v>139779.03367440304</v>
      </c>
      <c r="L37" s="163">
        <v>258151.36459383002</v>
      </c>
      <c r="M37" s="179">
        <f t="shared" si="0"/>
        <v>809185.94752125302</v>
      </c>
      <c r="N37" s="161">
        <v>-1417306.6580605393</v>
      </c>
      <c r="O37" s="162">
        <v>680251.40458157356</v>
      </c>
      <c r="P37" s="179">
        <f t="shared" si="1"/>
        <v>-737055.25347896572</v>
      </c>
      <c r="Q37" s="179">
        <v>-14866.566730467001</v>
      </c>
      <c r="R37" s="179">
        <v>-4705.9515127147988</v>
      </c>
      <c r="S37" s="252">
        <f t="shared" si="2"/>
        <v>52558.175799105506</v>
      </c>
      <c r="T37" s="163">
        <v>-158744.80593274368</v>
      </c>
      <c r="U37" s="252">
        <f t="shared" si="3"/>
        <v>-106186.63013363817</v>
      </c>
      <c r="V37" s="8"/>
      <c r="X37" s="8"/>
      <c r="Y37" s="8"/>
      <c r="Z37" s="8"/>
      <c r="AA37" s="8"/>
    </row>
    <row r="38" spans="2:27" ht="18" customHeight="1" x14ac:dyDescent="0.3">
      <c r="B38" s="109" t="s">
        <v>63</v>
      </c>
      <c r="C38" s="145" t="s">
        <v>260</v>
      </c>
      <c r="D38" s="155">
        <v>7595688.9102640003</v>
      </c>
      <c r="E38" s="156">
        <v>-102509.86567776</v>
      </c>
      <c r="F38" s="156">
        <v>54861.875737999995</v>
      </c>
      <c r="G38" s="156">
        <v>0</v>
      </c>
      <c r="H38" s="156">
        <v>309147.44400000002</v>
      </c>
      <c r="I38" s="156">
        <v>-107028.99499999997</v>
      </c>
      <c r="J38" s="156">
        <v>5641.8890295174797</v>
      </c>
      <c r="K38" s="156">
        <v>341616.36408510443</v>
      </c>
      <c r="L38" s="157">
        <v>2188556.5047895303</v>
      </c>
      <c r="M38" s="177">
        <f t="shared" si="0"/>
        <v>10285974.127228392</v>
      </c>
      <c r="N38" s="155">
        <v>-150492.47881555621</v>
      </c>
      <c r="O38" s="156">
        <v>2229640.5820025736</v>
      </c>
      <c r="P38" s="177">
        <f t="shared" si="1"/>
        <v>2079148.1031870174</v>
      </c>
      <c r="Q38" s="177">
        <v>8175130.1844638884</v>
      </c>
      <c r="R38" s="177">
        <v>54578.17093350584</v>
      </c>
      <c r="S38" s="250">
        <f t="shared" si="2"/>
        <v>20594830.585812807</v>
      </c>
      <c r="T38" s="157">
        <v>-1293770.1683518612</v>
      </c>
      <c r="U38" s="250">
        <f t="shared" si="3"/>
        <v>19301060.417460945</v>
      </c>
      <c r="V38" s="8"/>
      <c r="X38" s="8"/>
      <c r="Y38" s="8"/>
      <c r="Z38" s="8"/>
      <c r="AA38" s="8"/>
    </row>
    <row r="39" spans="2:27" ht="18" customHeight="1" x14ac:dyDescent="0.3">
      <c r="B39" s="109" t="s">
        <v>64</v>
      </c>
      <c r="C39" s="146" t="s">
        <v>261</v>
      </c>
      <c r="D39" s="155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7">
        <v>0</v>
      </c>
      <c r="M39" s="177">
        <f t="shared" si="0"/>
        <v>0</v>
      </c>
      <c r="N39" s="155">
        <v>0</v>
      </c>
      <c r="O39" s="156">
        <v>0</v>
      </c>
      <c r="P39" s="177">
        <f t="shared" si="1"/>
        <v>0</v>
      </c>
      <c r="Q39" s="177">
        <v>0</v>
      </c>
      <c r="R39" s="177">
        <v>0</v>
      </c>
      <c r="S39" s="250">
        <f t="shared" si="2"/>
        <v>0</v>
      </c>
      <c r="T39" s="157">
        <v>-47375.403020553189</v>
      </c>
      <c r="U39" s="250">
        <f t="shared" si="3"/>
        <v>-47375.403020553189</v>
      </c>
      <c r="V39" s="8"/>
      <c r="X39" s="8"/>
      <c r="Y39" s="8"/>
      <c r="Z39" s="8"/>
      <c r="AA39" s="8"/>
    </row>
    <row r="40" spans="2:27" ht="18" customHeight="1" x14ac:dyDescent="0.3">
      <c r="B40" s="109" t="s">
        <v>65</v>
      </c>
      <c r="C40" s="146" t="s">
        <v>259</v>
      </c>
      <c r="D40" s="158">
        <v>2673296.3194130003</v>
      </c>
      <c r="E40" s="159">
        <v>-236.62700000000001</v>
      </c>
      <c r="F40" s="159">
        <v>-494.68700000000001</v>
      </c>
      <c r="G40" s="159">
        <v>0</v>
      </c>
      <c r="H40" s="159">
        <v>0</v>
      </c>
      <c r="I40" s="159">
        <v>0</v>
      </c>
      <c r="J40" s="159">
        <v>0</v>
      </c>
      <c r="K40" s="159">
        <v>82.945750999999959</v>
      </c>
      <c r="L40" s="160">
        <v>2216864.9256990002</v>
      </c>
      <c r="M40" s="178">
        <f t="shared" si="0"/>
        <v>4889512.8768630009</v>
      </c>
      <c r="N40" s="158">
        <v>14998.557058802799</v>
      </c>
      <c r="O40" s="159">
        <v>145933.20624</v>
      </c>
      <c r="P40" s="178">
        <f t="shared" si="1"/>
        <v>160931.76329880281</v>
      </c>
      <c r="Q40" s="178">
        <v>-256685.07278197989</v>
      </c>
      <c r="R40" s="178">
        <v>0</v>
      </c>
      <c r="S40" s="251">
        <f t="shared" si="2"/>
        <v>4793759.5673798239</v>
      </c>
      <c r="T40" s="160">
        <v>-1416797.3929497374</v>
      </c>
      <c r="U40" s="251">
        <f t="shared" si="3"/>
        <v>3376962.1744300863</v>
      </c>
      <c r="V40" s="8"/>
      <c r="X40" s="8"/>
      <c r="Y40" s="8"/>
      <c r="Z40" s="8"/>
      <c r="AA40" s="8"/>
    </row>
    <row r="41" spans="2:27" ht="18" customHeight="1" x14ac:dyDescent="0.3">
      <c r="B41" s="109" t="s">
        <v>66</v>
      </c>
      <c r="C41" s="147" t="s">
        <v>190</v>
      </c>
      <c r="D41" s="161">
        <v>0</v>
      </c>
      <c r="E41" s="162">
        <v>0</v>
      </c>
      <c r="F41" s="162">
        <v>0</v>
      </c>
      <c r="G41" s="156">
        <v>0</v>
      </c>
      <c r="H41" s="156">
        <v>0</v>
      </c>
      <c r="I41" s="156">
        <v>0</v>
      </c>
      <c r="J41" s="156">
        <v>0</v>
      </c>
      <c r="K41" s="162">
        <v>0</v>
      </c>
      <c r="L41" s="163">
        <v>1671698</v>
      </c>
      <c r="M41" s="179">
        <f t="shared" si="0"/>
        <v>1671698</v>
      </c>
      <c r="N41" s="161">
        <v>0</v>
      </c>
      <c r="O41" s="162">
        <v>0</v>
      </c>
      <c r="P41" s="179">
        <f t="shared" si="1"/>
        <v>0</v>
      </c>
      <c r="Q41" s="179">
        <v>0</v>
      </c>
      <c r="R41" s="179">
        <v>0</v>
      </c>
      <c r="S41" s="252">
        <f t="shared" si="2"/>
        <v>1671698</v>
      </c>
      <c r="T41" s="163">
        <v>25138.329973104926</v>
      </c>
      <c r="U41" s="252">
        <f t="shared" si="3"/>
        <v>1696836.3299731049</v>
      </c>
      <c r="V41" s="8"/>
      <c r="X41" s="8"/>
      <c r="Y41" s="8"/>
      <c r="Z41" s="8"/>
      <c r="AA41" s="8"/>
    </row>
    <row r="42" spans="2:27" ht="18" customHeight="1" x14ac:dyDescent="0.3">
      <c r="B42" s="109" t="s">
        <v>67</v>
      </c>
      <c r="C42" s="147" t="s">
        <v>191</v>
      </c>
      <c r="D42" s="161">
        <v>2524608.1734130001</v>
      </c>
      <c r="E42" s="162">
        <v>0</v>
      </c>
      <c r="F42" s="162">
        <v>0</v>
      </c>
      <c r="G42" s="156">
        <v>0</v>
      </c>
      <c r="H42" s="156">
        <v>0</v>
      </c>
      <c r="I42" s="156">
        <v>0</v>
      </c>
      <c r="J42" s="156">
        <v>0</v>
      </c>
      <c r="K42" s="162">
        <v>0</v>
      </c>
      <c r="L42" s="163">
        <v>304421.48058675992</v>
      </c>
      <c r="M42" s="179">
        <f t="shared" si="0"/>
        <v>2829029.6539997598</v>
      </c>
      <c r="N42" s="161">
        <v>0</v>
      </c>
      <c r="O42" s="162">
        <v>0</v>
      </c>
      <c r="P42" s="179">
        <f t="shared" si="1"/>
        <v>0</v>
      </c>
      <c r="Q42" s="179">
        <v>-78380.272781979904</v>
      </c>
      <c r="R42" s="179">
        <v>0</v>
      </c>
      <c r="S42" s="252">
        <f t="shared" si="2"/>
        <v>2750649.3812177801</v>
      </c>
      <c r="T42" s="163">
        <v>-1441935.7229228423</v>
      </c>
      <c r="U42" s="252">
        <f t="shared" si="3"/>
        <v>1308713.6582949378</v>
      </c>
      <c r="V42" s="8"/>
      <c r="X42" s="8"/>
      <c r="Y42" s="8"/>
      <c r="Z42" s="8"/>
      <c r="AA42" s="8"/>
    </row>
    <row r="43" spans="2:27" ht="18" customHeight="1" x14ac:dyDescent="0.3">
      <c r="B43" s="109" t="s">
        <v>68</v>
      </c>
      <c r="C43" s="147" t="s">
        <v>192</v>
      </c>
      <c r="D43" s="161">
        <v>148688.14600000001</v>
      </c>
      <c r="E43" s="162">
        <v>-236.62700000000001</v>
      </c>
      <c r="F43" s="162">
        <v>-494.68700000000001</v>
      </c>
      <c r="G43" s="156">
        <v>0</v>
      </c>
      <c r="H43" s="156">
        <v>0</v>
      </c>
      <c r="I43" s="156">
        <v>0</v>
      </c>
      <c r="J43" s="156">
        <v>0</v>
      </c>
      <c r="K43" s="162">
        <v>82.945750999999959</v>
      </c>
      <c r="L43" s="163">
        <v>240745.44511224004</v>
      </c>
      <c r="M43" s="179">
        <f t="shared" si="0"/>
        <v>388785.22286324005</v>
      </c>
      <c r="N43" s="161">
        <v>14998.557058802799</v>
      </c>
      <c r="O43" s="162">
        <v>145933.20624</v>
      </c>
      <c r="P43" s="179">
        <f t="shared" si="1"/>
        <v>160931.76329880281</v>
      </c>
      <c r="Q43" s="179">
        <v>-178304.8</v>
      </c>
      <c r="R43" s="179">
        <v>0</v>
      </c>
      <c r="S43" s="252">
        <f t="shared" si="2"/>
        <v>371412.18616204284</v>
      </c>
      <c r="T43" s="163">
        <v>0</v>
      </c>
      <c r="U43" s="252">
        <f t="shared" si="3"/>
        <v>371412.18616204284</v>
      </c>
      <c r="V43" s="8"/>
      <c r="X43" s="8"/>
      <c r="Y43" s="8"/>
      <c r="Z43" s="8"/>
      <c r="AA43" s="8"/>
    </row>
    <row r="44" spans="2:27" ht="18" customHeight="1" x14ac:dyDescent="0.3">
      <c r="B44" s="109" t="s">
        <v>69</v>
      </c>
      <c r="C44" s="146" t="str">
        <f>+C26</f>
        <v>Debt Securities</v>
      </c>
      <c r="D44" s="155">
        <v>23052.066000000003</v>
      </c>
      <c r="E44" s="156">
        <v>0</v>
      </c>
      <c r="F44" s="156">
        <v>28859.125209999998</v>
      </c>
      <c r="G44" s="156">
        <v>0</v>
      </c>
      <c r="H44" s="156">
        <v>0</v>
      </c>
      <c r="I44" s="156">
        <v>0</v>
      </c>
      <c r="J44" s="156">
        <v>0</v>
      </c>
      <c r="K44" s="156">
        <v>-625.58399999999995</v>
      </c>
      <c r="L44" s="157">
        <v>0</v>
      </c>
      <c r="M44" s="177">
        <f t="shared" si="0"/>
        <v>51285.607210000002</v>
      </c>
      <c r="N44" s="155">
        <v>-337.82951443499951</v>
      </c>
      <c r="O44" s="156">
        <v>77137.947166999991</v>
      </c>
      <c r="P44" s="177">
        <f t="shared" si="1"/>
        <v>76800.117652564993</v>
      </c>
      <c r="Q44" s="177">
        <v>7774041.6441464638</v>
      </c>
      <c r="R44" s="177">
        <v>0</v>
      </c>
      <c r="S44" s="250">
        <f t="shared" si="2"/>
        <v>7902127.3690090291</v>
      </c>
      <c r="T44" s="157">
        <v>4712.7364261283283</v>
      </c>
      <c r="U44" s="250">
        <f t="shared" si="3"/>
        <v>7906840.1054351572</v>
      </c>
      <c r="V44" s="8"/>
      <c r="X44" s="8"/>
      <c r="Y44" s="8"/>
      <c r="Z44" s="8"/>
      <c r="AA44" s="8"/>
    </row>
    <row r="45" spans="2:27" ht="18" customHeight="1" x14ac:dyDescent="0.3">
      <c r="B45" s="109" t="s">
        <v>76</v>
      </c>
      <c r="C45" s="147" t="s">
        <v>193</v>
      </c>
      <c r="D45" s="161">
        <v>-17.89</v>
      </c>
      <c r="E45" s="162">
        <v>0</v>
      </c>
      <c r="F45" s="162">
        <v>23595.070209999998</v>
      </c>
      <c r="G45" s="156">
        <v>0</v>
      </c>
      <c r="H45" s="156">
        <v>0</v>
      </c>
      <c r="I45" s="156">
        <v>0</v>
      </c>
      <c r="J45" s="156">
        <v>0</v>
      </c>
      <c r="K45" s="162">
        <v>-645.82299999999998</v>
      </c>
      <c r="L45" s="163">
        <v>0</v>
      </c>
      <c r="M45" s="179">
        <f t="shared" si="0"/>
        <v>22931.357209999998</v>
      </c>
      <c r="N45" s="161">
        <v>-8434.6442292805987</v>
      </c>
      <c r="O45" s="162">
        <v>14522.334000000001</v>
      </c>
      <c r="P45" s="179">
        <f t="shared" si="1"/>
        <v>6087.6897707194021</v>
      </c>
      <c r="Q45" s="179">
        <v>2914429.9341626614</v>
      </c>
      <c r="R45" s="179">
        <v>0</v>
      </c>
      <c r="S45" s="252">
        <f t="shared" si="2"/>
        <v>2943448.981143381</v>
      </c>
      <c r="T45" s="163">
        <v>0</v>
      </c>
      <c r="U45" s="252">
        <f t="shared" si="3"/>
        <v>2943448.981143381</v>
      </c>
      <c r="V45" s="8"/>
      <c r="X45" s="8"/>
      <c r="Y45" s="8"/>
      <c r="Z45" s="8"/>
      <c r="AA45" s="8"/>
    </row>
    <row r="46" spans="2:27" ht="18" customHeight="1" x14ac:dyDescent="0.3">
      <c r="B46" s="109" t="s">
        <v>77</v>
      </c>
      <c r="C46" s="147" t="s">
        <v>194</v>
      </c>
      <c r="D46" s="161">
        <v>23069.956000000002</v>
      </c>
      <c r="E46" s="162">
        <v>0</v>
      </c>
      <c r="F46" s="162">
        <v>5264.0550000000003</v>
      </c>
      <c r="G46" s="156">
        <v>0</v>
      </c>
      <c r="H46" s="156">
        <v>0</v>
      </c>
      <c r="I46" s="156">
        <v>0</v>
      </c>
      <c r="J46" s="156">
        <v>0</v>
      </c>
      <c r="K46" s="162">
        <v>20.239000000000001</v>
      </c>
      <c r="L46" s="163">
        <v>0</v>
      </c>
      <c r="M46" s="179">
        <f t="shared" si="0"/>
        <v>28354.250000000004</v>
      </c>
      <c r="N46" s="161">
        <v>8096.8147148455992</v>
      </c>
      <c r="O46" s="162">
        <v>62615.613166999996</v>
      </c>
      <c r="P46" s="179">
        <f t="shared" si="1"/>
        <v>70712.427881845593</v>
      </c>
      <c r="Q46" s="179">
        <v>4859611.7099838024</v>
      </c>
      <c r="R46" s="179">
        <v>0</v>
      </c>
      <c r="S46" s="252">
        <f t="shared" si="2"/>
        <v>4958678.3878656477</v>
      </c>
      <c r="T46" s="163">
        <v>4712.7364261283283</v>
      </c>
      <c r="U46" s="252">
        <f t="shared" si="3"/>
        <v>4963391.1242917757</v>
      </c>
      <c r="V46" s="8"/>
      <c r="X46" s="8"/>
      <c r="Y46" s="8"/>
      <c r="Z46" s="8"/>
      <c r="AA46" s="8"/>
    </row>
    <row r="47" spans="2:27" ht="18" customHeight="1" x14ac:dyDescent="0.3">
      <c r="B47" s="109" t="s">
        <v>87</v>
      </c>
      <c r="C47" s="146" t="s">
        <v>195</v>
      </c>
      <c r="D47" s="155">
        <v>4430051.567822</v>
      </c>
      <c r="E47" s="156">
        <v>6621.991</v>
      </c>
      <c r="F47" s="156">
        <v>46447.682000000001</v>
      </c>
      <c r="G47" s="156">
        <v>0</v>
      </c>
      <c r="H47" s="156">
        <v>0.26500000000000001</v>
      </c>
      <c r="I47" s="156">
        <v>-54.715000000000003</v>
      </c>
      <c r="J47" s="156">
        <v>0</v>
      </c>
      <c r="K47" s="156">
        <v>-507.33199999999999</v>
      </c>
      <c r="L47" s="157">
        <v>-387200</v>
      </c>
      <c r="M47" s="177">
        <f t="shared" si="0"/>
        <v>4095359.4588219998</v>
      </c>
      <c r="N47" s="155">
        <v>-15818.283794227238</v>
      </c>
      <c r="O47" s="156">
        <v>1175374.7328414139</v>
      </c>
      <c r="P47" s="177">
        <f t="shared" si="1"/>
        <v>1159556.4490471866</v>
      </c>
      <c r="Q47" s="177">
        <v>478185.38607547054</v>
      </c>
      <c r="R47" s="177">
        <v>75419.799530675838</v>
      </c>
      <c r="S47" s="250">
        <f t="shared" si="2"/>
        <v>5808521.0934753325</v>
      </c>
      <c r="T47" s="157">
        <v>42414.627835154948</v>
      </c>
      <c r="U47" s="250">
        <f t="shared" si="3"/>
        <v>5850935.721310487</v>
      </c>
      <c r="V47" s="8"/>
      <c r="X47" s="8"/>
      <c r="Y47" s="8"/>
      <c r="Z47" s="8"/>
      <c r="AA47" s="8"/>
    </row>
    <row r="48" spans="2:27" ht="18" customHeight="1" x14ac:dyDescent="0.3">
      <c r="B48" s="109" t="s">
        <v>88</v>
      </c>
      <c r="C48" s="147" t="s">
        <v>193</v>
      </c>
      <c r="D48" s="161">
        <v>3906472.8969799997</v>
      </c>
      <c r="E48" s="162">
        <v>6104.0349999999999</v>
      </c>
      <c r="F48" s="162">
        <v>50197.737000000001</v>
      </c>
      <c r="G48" s="162">
        <v>0</v>
      </c>
      <c r="H48" s="162">
        <v>0</v>
      </c>
      <c r="I48" s="162">
        <v>-54.715000000000003</v>
      </c>
      <c r="J48" s="162">
        <v>0</v>
      </c>
      <c r="K48" s="162">
        <v>-105.44499999999999</v>
      </c>
      <c r="L48" s="163">
        <v>0</v>
      </c>
      <c r="M48" s="179">
        <f t="shared" si="0"/>
        <v>3962614.5089800004</v>
      </c>
      <c r="N48" s="161">
        <v>-27313.086112781581</v>
      </c>
      <c r="O48" s="162">
        <v>470502.65450341383</v>
      </c>
      <c r="P48" s="179">
        <f t="shared" si="1"/>
        <v>443189.56839063222</v>
      </c>
      <c r="Q48" s="179">
        <v>-53226.480472269432</v>
      </c>
      <c r="R48" s="179">
        <v>45473.509306412001</v>
      </c>
      <c r="S48" s="252">
        <f t="shared" si="2"/>
        <v>4398051.1062047752</v>
      </c>
      <c r="T48" s="163">
        <v>0</v>
      </c>
      <c r="U48" s="252">
        <f t="shared" si="3"/>
        <v>4398051.1062047752</v>
      </c>
      <c r="V48" s="8"/>
      <c r="X48" s="8"/>
      <c r="Y48" s="8"/>
      <c r="Z48" s="8"/>
      <c r="AA48" s="8"/>
    </row>
    <row r="49" spans="2:27" ht="18" customHeight="1" x14ac:dyDescent="0.3">
      <c r="B49" s="109" t="s">
        <v>89</v>
      </c>
      <c r="C49" s="147" t="s">
        <v>194</v>
      </c>
      <c r="D49" s="161">
        <v>523578.67084200005</v>
      </c>
      <c r="E49" s="162">
        <v>517.95600000000002</v>
      </c>
      <c r="F49" s="162">
        <v>-3750.0550000000007</v>
      </c>
      <c r="G49" s="162">
        <v>0</v>
      </c>
      <c r="H49" s="162">
        <v>0.26500000000000001</v>
      </c>
      <c r="I49" s="162">
        <v>0</v>
      </c>
      <c r="J49" s="162">
        <v>0</v>
      </c>
      <c r="K49" s="162">
        <v>-401.887</v>
      </c>
      <c r="L49" s="163">
        <v>-387200</v>
      </c>
      <c r="M49" s="179">
        <f t="shared" si="0"/>
        <v>132744.94984200009</v>
      </c>
      <c r="N49" s="161">
        <v>11494.802318554342</v>
      </c>
      <c r="O49" s="162">
        <v>704872.07833799999</v>
      </c>
      <c r="P49" s="179">
        <f t="shared" si="1"/>
        <v>716366.88065655436</v>
      </c>
      <c r="Q49" s="179">
        <v>531411.86654773995</v>
      </c>
      <c r="R49" s="179">
        <v>29946.29022426383</v>
      </c>
      <c r="S49" s="252">
        <f t="shared" si="2"/>
        <v>1410469.9872705583</v>
      </c>
      <c r="T49" s="163">
        <v>42414.627835154948</v>
      </c>
      <c r="U49" s="252">
        <f t="shared" si="3"/>
        <v>1452884.6151057133</v>
      </c>
      <c r="V49" s="8"/>
      <c r="X49" s="8"/>
      <c r="Y49" s="8"/>
      <c r="Z49" s="8"/>
      <c r="AA49" s="8"/>
    </row>
    <row r="50" spans="2:27" ht="18" customHeight="1" x14ac:dyDescent="0.3">
      <c r="B50" s="109" t="s">
        <v>90</v>
      </c>
      <c r="C50" s="146" t="str">
        <f>+C32</f>
        <v>Equity and Investment Fund Shares</v>
      </c>
      <c r="D50" s="155">
        <v>10307.212600000008</v>
      </c>
      <c r="E50" s="156">
        <v>8583.4789700000001</v>
      </c>
      <c r="F50" s="156">
        <v>-14437.519471999996</v>
      </c>
      <c r="G50" s="156">
        <v>0</v>
      </c>
      <c r="H50" s="156">
        <v>272137.41800000001</v>
      </c>
      <c r="I50" s="156">
        <v>-109441.06499999997</v>
      </c>
      <c r="J50" s="156">
        <v>4819.5340131858138</v>
      </c>
      <c r="K50" s="156">
        <v>4610.9816106218586</v>
      </c>
      <c r="L50" s="157">
        <v>0</v>
      </c>
      <c r="M50" s="177">
        <f t="shared" si="0"/>
        <v>176580.04072180772</v>
      </c>
      <c r="N50" s="155">
        <v>494801.99713601451</v>
      </c>
      <c r="O50" s="156">
        <v>25313.535772159998</v>
      </c>
      <c r="P50" s="177">
        <f t="shared" si="1"/>
        <v>520115.5329081745</v>
      </c>
      <c r="Q50" s="177">
        <v>0</v>
      </c>
      <c r="R50" s="177">
        <v>0</v>
      </c>
      <c r="S50" s="250">
        <f t="shared" si="2"/>
        <v>696695.57362998219</v>
      </c>
      <c r="T50" s="157">
        <v>229187.81356539868</v>
      </c>
      <c r="U50" s="250">
        <f t="shared" si="3"/>
        <v>925883.38719538087</v>
      </c>
      <c r="V50" s="8"/>
      <c r="X50" s="8"/>
      <c r="Y50" s="8"/>
      <c r="Z50" s="8"/>
      <c r="AA50" s="8"/>
    </row>
    <row r="51" spans="2:27" ht="18" customHeight="1" x14ac:dyDescent="0.3">
      <c r="B51" s="109" t="s">
        <v>91</v>
      </c>
      <c r="C51" s="146" t="str">
        <f>+C33</f>
        <v>Financial Derivatives and ESFs*</v>
      </c>
      <c r="D51" s="155">
        <v>-104594.308</v>
      </c>
      <c r="E51" s="156">
        <v>0</v>
      </c>
      <c r="F51" s="156">
        <v>0</v>
      </c>
      <c r="G51" s="156">
        <v>0</v>
      </c>
      <c r="H51" s="156">
        <v>0</v>
      </c>
      <c r="I51" s="156">
        <v>0</v>
      </c>
      <c r="J51" s="156">
        <v>0</v>
      </c>
      <c r="K51" s="156">
        <v>0</v>
      </c>
      <c r="L51" s="157">
        <v>218518.61509053005</v>
      </c>
      <c r="M51" s="177">
        <f t="shared" si="0"/>
        <v>113924.30709053004</v>
      </c>
      <c r="N51" s="155">
        <v>0</v>
      </c>
      <c r="O51" s="156">
        <v>0</v>
      </c>
      <c r="P51" s="177">
        <f t="shared" si="1"/>
        <v>0</v>
      </c>
      <c r="Q51" s="177">
        <v>0</v>
      </c>
      <c r="R51" s="177">
        <v>0</v>
      </c>
      <c r="S51" s="250">
        <f t="shared" si="2"/>
        <v>113924.30709053004</v>
      </c>
      <c r="T51" s="157">
        <v>-2480.38759269912</v>
      </c>
      <c r="U51" s="250">
        <f t="shared" si="3"/>
        <v>111443.91949783092</v>
      </c>
      <c r="V51" s="8"/>
      <c r="X51" s="8"/>
      <c r="Y51" s="8"/>
      <c r="Z51" s="8"/>
      <c r="AA51" s="8"/>
    </row>
    <row r="52" spans="2:27" s="12" customFormat="1" ht="18" customHeight="1" x14ac:dyDescent="0.3">
      <c r="B52" s="109" t="s">
        <v>92</v>
      </c>
      <c r="C52" s="146" t="str">
        <f>+C34</f>
        <v>Insurance, Pension and SGSs**</v>
      </c>
      <c r="D52" s="155">
        <v>0</v>
      </c>
      <c r="E52" s="156">
        <v>0</v>
      </c>
      <c r="F52" s="156">
        <v>0</v>
      </c>
      <c r="G52" s="156">
        <v>0</v>
      </c>
      <c r="H52" s="156">
        <v>0</v>
      </c>
      <c r="I52" s="156">
        <v>0</v>
      </c>
      <c r="J52" s="156">
        <v>-1.1513562299999793</v>
      </c>
      <c r="K52" s="156">
        <v>315222.80690278881</v>
      </c>
      <c r="L52" s="157">
        <v>0</v>
      </c>
      <c r="M52" s="177">
        <f t="shared" si="0"/>
        <v>315221.65554655879</v>
      </c>
      <c r="N52" s="155">
        <v>0</v>
      </c>
      <c r="O52" s="156">
        <v>0</v>
      </c>
      <c r="P52" s="177">
        <f t="shared" si="1"/>
        <v>0</v>
      </c>
      <c r="Q52" s="177">
        <v>0</v>
      </c>
      <c r="R52" s="177">
        <v>0</v>
      </c>
      <c r="S52" s="250">
        <f t="shared" si="2"/>
        <v>315221.65554655879</v>
      </c>
      <c r="T52" s="157">
        <v>0</v>
      </c>
      <c r="U52" s="250">
        <f t="shared" si="3"/>
        <v>315221.65554655879</v>
      </c>
      <c r="V52" s="8"/>
      <c r="W52" s="8"/>
      <c r="X52" s="8"/>
      <c r="Y52" s="8"/>
      <c r="Z52" s="8"/>
      <c r="AA52" s="8"/>
    </row>
    <row r="53" spans="2:27" ht="18" customHeight="1" x14ac:dyDescent="0.3">
      <c r="B53" s="109" t="s">
        <v>93</v>
      </c>
      <c r="C53" s="208" t="s">
        <v>262</v>
      </c>
      <c r="D53" s="155">
        <v>563576.0524289998</v>
      </c>
      <c r="E53" s="156">
        <v>-117478.70864776</v>
      </c>
      <c r="F53" s="156">
        <v>-5512.7249999999995</v>
      </c>
      <c r="G53" s="156">
        <v>0</v>
      </c>
      <c r="H53" s="156">
        <v>37009.760999999999</v>
      </c>
      <c r="I53" s="156">
        <v>2466.7849999999999</v>
      </c>
      <c r="J53" s="156">
        <v>823.50637256166578</v>
      </c>
      <c r="K53" s="156">
        <v>22832.545820693791</v>
      </c>
      <c r="L53" s="157">
        <v>140372.96400000001</v>
      </c>
      <c r="M53" s="177">
        <f t="shared" si="0"/>
        <v>644090.18097449525</v>
      </c>
      <c r="N53" s="155">
        <v>-644136.91970171127</v>
      </c>
      <c r="O53" s="156">
        <v>805881.15998200001</v>
      </c>
      <c r="P53" s="177">
        <f t="shared" si="1"/>
        <v>161744.24028028874</v>
      </c>
      <c r="Q53" s="177">
        <v>179588.22702393425</v>
      </c>
      <c r="R53" s="177">
        <v>-20841.628597169994</v>
      </c>
      <c r="S53" s="250">
        <f t="shared" si="2"/>
        <v>964581.01968154823</v>
      </c>
      <c r="T53" s="157">
        <v>-103432.1626155533</v>
      </c>
      <c r="U53" s="250">
        <f t="shared" si="3"/>
        <v>861148.85706599499</v>
      </c>
      <c r="V53" s="8"/>
      <c r="X53" s="8"/>
      <c r="Y53" s="8"/>
      <c r="Z53" s="8"/>
      <c r="AA53" s="8"/>
    </row>
    <row r="54" spans="2:27" s="12" customFormat="1" ht="18" customHeight="1" x14ac:dyDescent="0.3">
      <c r="B54" s="109" t="s">
        <v>94</v>
      </c>
      <c r="C54" s="147" t="s">
        <v>196</v>
      </c>
      <c r="D54" s="161">
        <v>0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3">
        <v>0</v>
      </c>
      <c r="M54" s="179">
        <f t="shared" si="0"/>
        <v>0</v>
      </c>
      <c r="N54" s="161">
        <v>-268318.99177233479</v>
      </c>
      <c r="O54" s="162">
        <v>424603.42055699998</v>
      </c>
      <c r="P54" s="179">
        <f t="shared" si="1"/>
        <v>156284.42878466519</v>
      </c>
      <c r="Q54" s="179">
        <v>0</v>
      </c>
      <c r="R54" s="179">
        <v>0</v>
      </c>
      <c r="S54" s="252">
        <f t="shared" si="2"/>
        <v>156284.42878466519</v>
      </c>
      <c r="T54" s="163">
        <v>-103432.1626155533</v>
      </c>
      <c r="U54" s="252">
        <f t="shared" si="3"/>
        <v>52852.266169111885</v>
      </c>
      <c r="V54" s="8"/>
      <c r="W54" s="8"/>
      <c r="X54" s="8"/>
      <c r="Y54" s="8"/>
      <c r="Z54" s="8"/>
      <c r="AA54" s="8"/>
    </row>
    <row r="55" spans="2:27" ht="18" customHeight="1" thickBot="1" x14ac:dyDescent="0.35">
      <c r="B55" s="109" t="s">
        <v>95</v>
      </c>
      <c r="C55" s="147" t="s">
        <v>75</v>
      </c>
      <c r="D55" s="257">
        <v>563576.0524289998</v>
      </c>
      <c r="E55" s="258">
        <v>-117478.70864776</v>
      </c>
      <c r="F55" s="258">
        <v>-5512.7249999999995</v>
      </c>
      <c r="G55" s="258">
        <v>0</v>
      </c>
      <c r="H55" s="258">
        <v>37009.760999999999</v>
      </c>
      <c r="I55" s="258">
        <v>2466.7849999999999</v>
      </c>
      <c r="J55" s="258">
        <v>823.50637256166578</v>
      </c>
      <c r="K55" s="258">
        <v>22832.545820693791</v>
      </c>
      <c r="L55" s="259">
        <v>140372.96400000001</v>
      </c>
      <c r="M55" s="260">
        <f t="shared" si="0"/>
        <v>644090.18097449525</v>
      </c>
      <c r="N55" s="161">
        <v>-375817.92792937654</v>
      </c>
      <c r="O55" s="162">
        <v>381277.73942499998</v>
      </c>
      <c r="P55" s="179">
        <f t="shared" si="1"/>
        <v>5459.8114956234349</v>
      </c>
      <c r="Q55" s="179">
        <v>179588.22702393425</v>
      </c>
      <c r="R55" s="179">
        <v>-20841.628597169994</v>
      </c>
      <c r="S55" s="252">
        <f t="shared" si="2"/>
        <v>808296.59089688293</v>
      </c>
      <c r="T55" s="163">
        <v>0</v>
      </c>
      <c r="U55" s="252">
        <f t="shared" si="3"/>
        <v>808296.59089688293</v>
      </c>
      <c r="V55" s="8"/>
      <c r="X55" s="8"/>
      <c r="Y55" s="8"/>
      <c r="Z55" s="8"/>
      <c r="AA55" s="8"/>
    </row>
    <row r="56" spans="2:27" ht="18" customHeight="1" thickBot="1" x14ac:dyDescent="0.35">
      <c r="B56" s="122" t="s">
        <v>96</v>
      </c>
      <c r="C56" s="164" t="s">
        <v>211</v>
      </c>
      <c r="D56" s="261">
        <v>0.22100000316277146</v>
      </c>
      <c r="E56" s="262">
        <v>-0.30580907946114166</v>
      </c>
      <c r="F56" s="262">
        <v>-1.5169547729783517E-2</v>
      </c>
      <c r="G56" s="262">
        <v>0</v>
      </c>
      <c r="H56" s="262">
        <v>0.26500000001396984</v>
      </c>
      <c r="I56" s="262">
        <v>2.9103830456733704E-11</v>
      </c>
      <c r="J56" s="262">
        <v>-6.666939380011172E-4</v>
      </c>
      <c r="K56" s="262">
        <v>-0.3964074229606922</v>
      </c>
      <c r="L56" s="262">
        <v>-2.9999986290931702E-3</v>
      </c>
      <c r="M56" s="253">
        <f t="shared" si="0"/>
        <v>-0.23505273951286654</v>
      </c>
      <c r="N56" s="262">
        <v>2.9103830456733704E-10</v>
      </c>
      <c r="O56" s="262">
        <v>0</v>
      </c>
      <c r="P56" s="253">
        <f t="shared" si="1"/>
        <v>2.9103830456733704E-10</v>
      </c>
      <c r="Q56" s="253">
        <v>5914570.0754117854</v>
      </c>
      <c r="R56" s="262">
        <v>-5834148.4486968387</v>
      </c>
      <c r="S56" s="253">
        <f t="shared" si="2"/>
        <v>80421.391662207432</v>
      </c>
      <c r="T56" s="262">
        <v>2.2838864242658019E-3</v>
      </c>
      <c r="U56" s="253">
        <f t="shared" si="3"/>
        <v>80421.393946093856</v>
      </c>
      <c r="V56" s="8"/>
      <c r="X56" s="8"/>
      <c r="Y56" s="8"/>
      <c r="Z56" s="8"/>
      <c r="AA56" s="8"/>
    </row>
    <row r="57" spans="2:27" ht="18" customHeight="1" x14ac:dyDescent="0.3">
      <c r="B57" s="299" t="s">
        <v>273</v>
      </c>
      <c r="C57" s="211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8"/>
      <c r="X57" s="8"/>
      <c r="Y57" s="8"/>
      <c r="Z57" s="8"/>
      <c r="AA57" s="8"/>
    </row>
  </sheetData>
  <mergeCells count="13">
    <mergeCell ref="S6:S9"/>
    <mergeCell ref="T6:T9"/>
    <mergeCell ref="U6:U9"/>
    <mergeCell ref="C6:C9"/>
    <mergeCell ref="B6:B9"/>
    <mergeCell ref="N6:P6"/>
    <mergeCell ref="N7:N9"/>
    <mergeCell ref="O7:O9"/>
    <mergeCell ref="Q6:Q9"/>
    <mergeCell ref="R6:R9"/>
    <mergeCell ref="D6:M6"/>
    <mergeCell ref="M7:M9"/>
    <mergeCell ref="P7:P9"/>
  </mergeCells>
  <printOptions horizontalCentered="1"/>
  <pageMargins left="0" right="0" top="0.1" bottom="0.1" header="0" footer="0"/>
  <pageSetup paperSize="9" scale="48" fitToHeight="2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7"/>
  <sheetViews>
    <sheetView showGridLines="0" view="pageBreakPreview" zoomScale="85" zoomScaleNormal="100" zoomScaleSheetLayoutView="85" workbookViewId="0">
      <pane xSplit="2" ySplit="6" topLeftCell="J44" activePane="bottomRight" state="frozen"/>
      <selection pane="topRight" activeCell="C1" sqref="C1"/>
      <selection pane="bottomLeft" activeCell="A8" sqref="A8"/>
      <selection pane="bottomRight" activeCell="Q7" sqref="Q7"/>
    </sheetView>
  </sheetViews>
  <sheetFormatPr defaultColWidth="8" defaultRowHeight="13" x14ac:dyDescent="0.3"/>
  <cols>
    <col min="1" max="1" width="1.26953125" style="17" customWidth="1"/>
    <col min="2" max="2" width="36.81640625" style="17" customWidth="1"/>
    <col min="3" max="3" width="14.54296875" style="17" customWidth="1"/>
    <col min="4" max="4" width="11" style="17" customWidth="1"/>
    <col min="5" max="5" width="14" style="17" customWidth="1"/>
    <col min="6" max="6" width="10.26953125" style="17" customWidth="1"/>
    <col min="7" max="7" width="9.81640625" style="17" customWidth="1"/>
    <col min="8" max="8" width="11.7265625" style="17" customWidth="1"/>
    <col min="9" max="9" width="10.54296875" style="17" customWidth="1"/>
    <col min="10" max="10" width="11" style="17" customWidth="1"/>
    <col min="11" max="12" width="11.54296875" style="17" customWidth="1"/>
    <col min="13" max="15" width="13.54296875" style="17" customWidth="1"/>
    <col min="16" max="16" width="12.54296875" style="17" customWidth="1"/>
    <col min="17" max="18" width="13.54296875" style="17" customWidth="1"/>
    <col min="19" max="20" width="13.453125" style="17" customWidth="1"/>
    <col min="21" max="21" width="13.26953125" style="17" customWidth="1"/>
    <col min="22" max="22" width="13.453125" style="17" hidden="1" customWidth="1"/>
    <col min="23" max="16384" width="8" style="17"/>
  </cols>
  <sheetData>
    <row r="2" spans="2:22" ht="17.5" x14ac:dyDescent="0.35">
      <c r="B2" s="52" t="s">
        <v>97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2:22" x14ac:dyDescent="0.3">
      <c r="B3" s="219">
        <v>2023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</row>
    <row r="4" spans="2:22" ht="15" x14ac:dyDescent="0.3">
      <c r="B4" s="54" t="s">
        <v>98</v>
      </c>
      <c r="C4" s="101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4"/>
      <c r="R4" s="124"/>
      <c r="S4" s="123"/>
      <c r="T4" s="123"/>
      <c r="U4" s="123"/>
    </row>
    <row r="5" spans="2:22" ht="13.5" thickBot="1" x14ac:dyDescent="0.35">
      <c r="B5" s="12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</row>
    <row r="6" spans="2:22" s="19" customFormat="1" ht="23.25" customHeight="1" thickBot="1" x14ac:dyDescent="0.4">
      <c r="B6" s="380" t="s">
        <v>6</v>
      </c>
      <c r="C6" s="382" t="s">
        <v>245</v>
      </c>
      <c r="D6" s="383"/>
      <c r="E6" s="383"/>
      <c r="F6" s="383"/>
      <c r="G6" s="383"/>
      <c r="H6" s="383"/>
      <c r="I6" s="383"/>
      <c r="J6" s="383"/>
      <c r="K6" s="383"/>
      <c r="L6" s="384"/>
      <c r="M6" s="385" t="s">
        <v>246</v>
      </c>
      <c r="N6" s="386"/>
      <c r="O6" s="387"/>
      <c r="P6" s="382" t="s">
        <v>244</v>
      </c>
      <c r="Q6" s="383"/>
      <c r="R6" s="384"/>
      <c r="S6" s="374" t="s">
        <v>270</v>
      </c>
      <c r="T6" s="378" t="s">
        <v>186</v>
      </c>
      <c r="U6" s="376" t="s">
        <v>281</v>
      </c>
    </row>
    <row r="7" spans="2:22" s="19" customFormat="1" ht="38" thickBot="1" x14ac:dyDescent="0.4">
      <c r="B7" s="381"/>
      <c r="C7" s="271" t="s">
        <v>214</v>
      </c>
      <c r="D7" s="272" t="s">
        <v>1</v>
      </c>
      <c r="E7" s="272" t="s">
        <v>99</v>
      </c>
      <c r="F7" s="272" t="s">
        <v>2</v>
      </c>
      <c r="G7" s="272" t="s">
        <v>3</v>
      </c>
      <c r="H7" s="272" t="s">
        <v>4</v>
      </c>
      <c r="I7" s="272" t="s">
        <v>5</v>
      </c>
      <c r="J7" s="272" t="s">
        <v>100</v>
      </c>
      <c r="K7" s="273" t="s">
        <v>148</v>
      </c>
      <c r="L7" s="273" t="s">
        <v>266</v>
      </c>
      <c r="M7" s="274" t="s">
        <v>25</v>
      </c>
      <c r="N7" s="273" t="s">
        <v>26</v>
      </c>
      <c r="O7" s="275" t="s">
        <v>266</v>
      </c>
      <c r="P7" s="271" t="s">
        <v>300</v>
      </c>
      <c r="Q7" s="273" t="s">
        <v>269</v>
      </c>
      <c r="R7" s="266" t="s">
        <v>266</v>
      </c>
      <c r="S7" s="375"/>
      <c r="T7" s="379"/>
      <c r="U7" s="377"/>
    </row>
    <row r="8" spans="2:22" ht="18" customHeight="1" x14ac:dyDescent="0.3">
      <c r="B8" s="267" t="s">
        <v>240</v>
      </c>
      <c r="C8" s="268">
        <f t="shared" ref="C8:U8" si="0">C9+C10+C20+C23+C26+C27+C28+C29+C32</f>
        <v>45353363.454695001</v>
      </c>
      <c r="D8" s="269">
        <f t="shared" si="0"/>
        <v>189568.34642000005</v>
      </c>
      <c r="E8" s="269">
        <f t="shared" si="0"/>
        <v>604452.17049772921</v>
      </c>
      <c r="F8" s="269">
        <f t="shared" si="0"/>
        <v>0</v>
      </c>
      <c r="G8" s="269">
        <f t="shared" si="0"/>
        <v>952169.15600000008</v>
      </c>
      <c r="H8" s="269">
        <f t="shared" si="0"/>
        <v>539582.228</v>
      </c>
      <c r="I8" s="269">
        <f t="shared" si="0"/>
        <v>49446.575884978331</v>
      </c>
      <c r="J8" s="269">
        <f t="shared" si="0"/>
        <v>2745179.0236651977</v>
      </c>
      <c r="K8" s="265">
        <f t="shared" si="0"/>
        <v>20491088.185316898</v>
      </c>
      <c r="L8" s="265">
        <f>SUM(C8:K8)</f>
        <v>70924849.140479803</v>
      </c>
      <c r="M8" s="268">
        <f t="shared" si="0"/>
        <v>38501399.682955503</v>
      </c>
      <c r="N8" s="265">
        <f t="shared" si="0"/>
        <v>30470255.668161467</v>
      </c>
      <c r="O8" s="265">
        <f>+M8+N8</f>
        <v>68971655.35111697</v>
      </c>
      <c r="P8" s="268">
        <f>P9+P10+P20+P23+P26+P27+P28+P29+P32</f>
        <v>2262346.3843137198</v>
      </c>
      <c r="Q8" s="265">
        <f>Q9+Q10+Q20+Q23+Q26+Q27+Q28+Q29+Q32</f>
        <v>11585916.201445527</v>
      </c>
      <c r="R8" s="265">
        <f>+P8+Q8</f>
        <v>13848262.585759247</v>
      </c>
      <c r="S8" s="270">
        <f t="shared" si="0"/>
        <v>53571631.293284819</v>
      </c>
      <c r="T8" s="270">
        <f>+L8+O8+R8+S8</f>
        <v>207316398.37064081</v>
      </c>
      <c r="U8" s="270">
        <f t="shared" si="0"/>
        <v>42475744.163500227</v>
      </c>
      <c r="V8" s="18"/>
    </row>
    <row r="9" spans="2:22" ht="18" customHeight="1" x14ac:dyDescent="0.3">
      <c r="B9" s="125" t="s">
        <v>218</v>
      </c>
      <c r="C9" s="182"/>
      <c r="D9" s="130"/>
      <c r="E9" s="130"/>
      <c r="F9" s="130"/>
      <c r="G9" s="130"/>
      <c r="H9" s="130"/>
      <c r="I9" s="130"/>
      <c r="J9" s="130"/>
      <c r="K9" s="183">
        <v>1142401.4349999998</v>
      </c>
      <c r="L9" s="183">
        <f t="shared" ref="L9:L56" si="1">SUM(C9:K9)</f>
        <v>1142401.4349999998</v>
      </c>
      <c r="M9" s="182"/>
      <c r="N9" s="184"/>
      <c r="O9" s="183">
        <f t="shared" ref="O9:O56" si="2">+M9+N9</f>
        <v>0</v>
      </c>
      <c r="P9" s="182"/>
      <c r="Q9" s="184"/>
      <c r="R9" s="183">
        <f t="shared" ref="R9:R56" si="3">+P9+Q9</f>
        <v>0</v>
      </c>
      <c r="S9" s="184"/>
      <c r="T9" s="184">
        <f t="shared" ref="T9:T56" si="4">+L9+O9+R9+S9</f>
        <v>1142401.4349999998</v>
      </c>
      <c r="U9" s="191"/>
      <c r="V9" s="18"/>
    </row>
    <row r="10" spans="2:22" ht="18" customHeight="1" x14ac:dyDescent="0.3">
      <c r="B10" s="125" t="s">
        <v>219</v>
      </c>
      <c r="C10" s="182">
        <v>3259857.7391110002</v>
      </c>
      <c r="D10" s="130">
        <v>85598.511000000028</v>
      </c>
      <c r="E10" s="130">
        <v>319332.01199999993</v>
      </c>
      <c r="F10" s="130">
        <v>0</v>
      </c>
      <c r="G10" s="130">
        <v>497664.62599999999</v>
      </c>
      <c r="H10" s="130">
        <v>237871.33600000001</v>
      </c>
      <c r="I10" s="130">
        <v>19345.487260442114</v>
      </c>
      <c r="J10" s="130">
        <v>120666.6009367579</v>
      </c>
      <c r="K10" s="184">
        <v>1610294.4378719998</v>
      </c>
      <c r="L10" s="184">
        <f t="shared" si="1"/>
        <v>6150630.7501802007</v>
      </c>
      <c r="M10" s="182">
        <v>7414414.0930755343</v>
      </c>
      <c r="N10" s="184">
        <v>1509772.156745</v>
      </c>
      <c r="O10" s="184">
        <f t="shared" si="2"/>
        <v>8924186.2498205341</v>
      </c>
      <c r="P10" s="182">
        <v>2093371.2220000001</v>
      </c>
      <c r="Q10" s="184">
        <v>3001072.7071038843</v>
      </c>
      <c r="R10" s="184">
        <f t="shared" si="3"/>
        <v>5094443.9291038848</v>
      </c>
      <c r="S10" s="184">
        <v>23420772.303786948</v>
      </c>
      <c r="T10" s="184">
        <f t="shared" si="4"/>
        <v>43590033.232891567</v>
      </c>
      <c r="U10" s="191">
        <v>2526705.5791859599</v>
      </c>
      <c r="V10" s="18"/>
    </row>
    <row r="11" spans="2:22" ht="18" customHeight="1" x14ac:dyDescent="0.3">
      <c r="B11" s="128" t="s">
        <v>215</v>
      </c>
      <c r="C11" s="182">
        <v>615238.21152499993</v>
      </c>
      <c r="D11" s="130">
        <v>16176.332</v>
      </c>
      <c r="E11" s="130">
        <v>0.377</v>
      </c>
      <c r="F11" s="130">
        <v>0</v>
      </c>
      <c r="G11" s="130">
        <v>0</v>
      </c>
      <c r="H11" s="130">
        <v>0.47499999999999998</v>
      </c>
      <c r="I11" s="130">
        <v>4294.1152062000001</v>
      </c>
      <c r="J11" s="130">
        <v>1293.7842510000003</v>
      </c>
      <c r="K11" s="184">
        <v>20585.746671999997</v>
      </c>
      <c r="L11" s="184">
        <f t="shared" si="1"/>
        <v>657589.04165420006</v>
      </c>
      <c r="M11" s="182">
        <v>14927.686774463</v>
      </c>
      <c r="N11" s="184">
        <v>2276.7166019999995</v>
      </c>
      <c r="O11" s="184">
        <f t="shared" si="2"/>
        <v>17204.403376463</v>
      </c>
      <c r="P11" s="182">
        <v>0</v>
      </c>
      <c r="Q11" s="184">
        <v>0</v>
      </c>
      <c r="R11" s="184">
        <f t="shared" si="3"/>
        <v>0</v>
      </c>
      <c r="S11" s="184">
        <v>9099189.6205356903</v>
      </c>
      <c r="T11" s="184">
        <f t="shared" si="4"/>
        <v>9773983.0655663535</v>
      </c>
      <c r="U11" s="191"/>
      <c r="V11" s="18"/>
    </row>
    <row r="12" spans="2:22" ht="18" hidden="1" customHeight="1" x14ac:dyDescent="0.3">
      <c r="B12" s="128" t="s">
        <v>216</v>
      </c>
      <c r="C12" s="182"/>
      <c r="D12" s="130"/>
      <c r="E12" s="130"/>
      <c r="F12" s="130"/>
      <c r="G12" s="130"/>
      <c r="H12" s="130"/>
      <c r="I12" s="130"/>
      <c r="J12" s="130"/>
      <c r="K12" s="184"/>
      <c r="L12" s="184">
        <f t="shared" si="1"/>
        <v>0</v>
      </c>
      <c r="M12" s="182"/>
      <c r="N12" s="184"/>
      <c r="O12" s="184">
        <f t="shared" si="2"/>
        <v>0</v>
      </c>
      <c r="P12" s="182"/>
      <c r="Q12" s="184"/>
      <c r="R12" s="184">
        <f t="shared" si="3"/>
        <v>0</v>
      </c>
      <c r="S12" s="184"/>
      <c r="T12" s="184">
        <f t="shared" si="4"/>
        <v>0</v>
      </c>
      <c r="U12" s="191"/>
      <c r="V12" s="18"/>
    </row>
    <row r="13" spans="2:22" ht="18" hidden="1" customHeight="1" x14ac:dyDescent="0.3">
      <c r="B13" s="128" t="s">
        <v>216</v>
      </c>
      <c r="C13" s="182"/>
      <c r="D13" s="130"/>
      <c r="E13" s="130"/>
      <c r="F13" s="130"/>
      <c r="G13" s="130"/>
      <c r="H13" s="130"/>
      <c r="I13" s="130"/>
      <c r="J13" s="130"/>
      <c r="K13" s="184"/>
      <c r="L13" s="184">
        <f t="shared" si="1"/>
        <v>0</v>
      </c>
      <c r="M13" s="182"/>
      <c r="N13" s="184"/>
      <c r="O13" s="184">
        <f t="shared" si="2"/>
        <v>0</v>
      </c>
      <c r="P13" s="182"/>
      <c r="Q13" s="184"/>
      <c r="R13" s="184">
        <f t="shared" si="3"/>
        <v>0</v>
      </c>
      <c r="S13" s="184"/>
      <c r="T13" s="184">
        <f t="shared" si="4"/>
        <v>0</v>
      </c>
      <c r="U13" s="191"/>
      <c r="V13" s="18"/>
    </row>
    <row r="14" spans="2:22" ht="18" customHeight="1" x14ac:dyDescent="0.3">
      <c r="B14" s="128" t="s">
        <v>222</v>
      </c>
      <c r="C14" s="182">
        <v>2314647.6461860002</v>
      </c>
      <c r="D14" s="130">
        <v>61935.877000000022</v>
      </c>
      <c r="E14" s="130">
        <v>279375.66599999997</v>
      </c>
      <c r="F14" s="130">
        <v>0</v>
      </c>
      <c r="G14" s="130">
        <v>372312.43799999997</v>
      </c>
      <c r="H14" s="130">
        <v>206815.073</v>
      </c>
      <c r="I14" s="130">
        <v>13917.910548569573</v>
      </c>
      <c r="J14" s="130">
        <v>96964.907741430434</v>
      </c>
      <c r="K14" s="184">
        <v>1587817.0359999998</v>
      </c>
      <c r="L14" s="184">
        <f t="shared" si="1"/>
        <v>4933786.5544760004</v>
      </c>
      <c r="M14" s="182">
        <v>5346196.5109999999</v>
      </c>
      <c r="N14" s="184">
        <v>712127.54700000002</v>
      </c>
      <c r="O14" s="184">
        <f t="shared" si="2"/>
        <v>6058324.0580000002</v>
      </c>
      <c r="P14" s="182">
        <v>1667461.2740000002</v>
      </c>
      <c r="Q14" s="184">
        <v>2575406.2618877604</v>
      </c>
      <c r="R14" s="184">
        <f t="shared" si="3"/>
        <v>4242867.535887761</v>
      </c>
      <c r="S14" s="184">
        <v>10514993.275</v>
      </c>
      <c r="T14" s="184">
        <f t="shared" si="4"/>
        <v>25749971.42336376</v>
      </c>
      <c r="U14" s="191"/>
      <c r="V14" s="18"/>
    </row>
    <row r="15" spans="2:22" ht="18" customHeight="1" x14ac:dyDescent="0.3">
      <c r="B15" s="126" t="s">
        <v>220</v>
      </c>
      <c r="C15" s="185">
        <v>1761227.5048570002</v>
      </c>
      <c r="D15" s="131">
        <v>57445.195000000022</v>
      </c>
      <c r="E15" s="131">
        <v>278926.196</v>
      </c>
      <c r="F15" s="131">
        <v>0</v>
      </c>
      <c r="G15" s="131">
        <v>372312.43799999997</v>
      </c>
      <c r="H15" s="131">
        <v>201525.89800000002</v>
      </c>
      <c r="I15" s="131">
        <v>13726.072258569573</v>
      </c>
      <c r="J15" s="131">
        <v>96943.765741430427</v>
      </c>
      <c r="K15" s="186">
        <v>0</v>
      </c>
      <c r="L15" s="186">
        <f t="shared" si="1"/>
        <v>2782107.0698570004</v>
      </c>
      <c r="M15" s="185">
        <v>4883658.21</v>
      </c>
      <c r="N15" s="186">
        <v>628173.93299999996</v>
      </c>
      <c r="O15" s="186">
        <f t="shared" si="2"/>
        <v>5511832.1430000002</v>
      </c>
      <c r="P15" s="185">
        <v>1660156.0450000002</v>
      </c>
      <c r="Q15" s="186">
        <v>2524863.7718877601</v>
      </c>
      <c r="R15" s="186">
        <f t="shared" si="3"/>
        <v>4185019.8168877605</v>
      </c>
      <c r="S15" s="186">
        <v>9806562.3200000003</v>
      </c>
      <c r="T15" s="186">
        <f t="shared" si="4"/>
        <v>22285521.34974476</v>
      </c>
      <c r="U15" s="192"/>
      <c r="V15" s="18"/>
    </row>
    <row r="16" spans="2:22" ht="18" customHeight="1" x14ac:dyDescent="0.3">
      <c r="B16" s="126" t="s">
        <v>221</v>
      </c>
      <c r="C16" s="185">
        <v>553420.14132900001</v>
      </c>
      <c r="D16" s="131">
        <v>4490.6819999999998</v>
      </c>
      <c r="E16" s="131">
        <v>449.47</v>
      </c>
      <c r="F16" s="131">
        <v>0</v>
      </c>
      <c r="G16" s="131">
        <v>0</v>
      </c>
      <c r="H16" s="131">
        <v>5289.1750000000002</v>
      </c>
      <c r="I16" s="131">
        <v>191.83829</v>
      </c>
      <c r="J16" s="131">
        <v>21.141999999999999</v>
      </c>
      <c r="K16" s="186">
        <v>1587817.0359999998</v>
      </c>
      <c r="L16" s="186">
        <f t="shared" si="1"/>
        <v>2151679.484619</v>
      </c>
      <c r="M16" s="185">
        <v>462538.30100000004</v>
      </c>
      <c r="N16" s="186">
        <v>83953.614000000001</v>
      </c>
      <c r="O16" s="186">
        <f t="shared" si="2"/>
        <v>546491.91500000004</v>
      </c>
      <c r="P16" s="185">
        <v>7305.2289999999994</v>
      </c>
      <c r="Q16" s="186">
        <v>50542.49</v>
      </c>
      <c r="R16" s="186">
        <f t="shared" si="3"/>
        <v>57847.718999999997</v>
      </c>
      <c r="S16" s="186">
        <v>708430.95499999996</v>
      </c>
      <c r="T16" s="186">
        <f t="shared" si="4"/>
        <v>3464450.0736190001</v>
      </c>
      <c r="U16" s="192"/>
      <c r="V16" s="18"/>
    </row>
    <row r="17" spans="2:22" ht="18" customHeight="1" x14ac:dyDescent="0.3">
      <c r="B17" s="128" t="s">
        <v>223</v>
      </c>
      <c r="C17" s="182">
        <v>329971.88139999995</v>
      </c>
      <c r="D17" s="130">
        <v>7486.3020000000033</v>
      </c>
      <c r="E17" s="130">
        <v>39955.969000000005</v>
      </c>
      <c r="F17" s="130">
        <v>0</v>
      </c>
      <c r="G17" s="130">
        <v>125352.18800000001</v>
      </c>
      <c r="H17" s="130">
        <v>31055.788000000004</v>
      </c>
      <c r="I17" s="130">
        <v>1133.461505672542</v>
      </c>
      <c r="J17" s="130">
        <v>22407.908944327457</v>
      </c>
      <c r="K17" s="184">
        <v>1891.6551999999999</v>
      </c>
      <c r="L17" s="184">
        <f t="shared" si="1"/>
        <v>559255.15405000013</v>
      </c>
      <c r="M17" s="182">
        <v>2053289.8953010712</v>
      </c>
      <c r="N17" s="184">
        <v>795367.89314300008</v>
      </c>
      <c r="O17" s="184">
        <f t="shared" si="2"/>
        <v>2848657.7884440711</v>
      </c>
      <c r="P17" s="182">
        <v>425909.94799999997</v>
      </c>
      <c r="Q17" s="184">
        <v>425666.44521612406</v>
      </c>
      <c r="R17" s="184">
        <f t="shared" si="3"/>
        <v>851576.39321612404</v>
      </c>
      <c r="S17" s="184">
        <v>3806589.4082512544</v>
      </c>
      <c r="T17" s="184">
        <f t="shared" si="4"/>
        <v>8066078.7439614497</v>
      </c>
      <c r="U17" s="191"/>
      <c r="V17" s="18"/>
    </row>
    <row r="18" spans="2:22" ht="18" customHeight="1" x14ac:dyDescent="0.3">
      <c r="B18" s="126" t="s">
        <v>220</v>
      </c>
      <c r="C18" s="185">
        <v>29085.0844</v>
      </c>
      <c r="D18" s="131">
        <v>7462.4230000000034</v>
      </c>
      <c r="E18" s="131">
        <v>39153.990000000005</v>
      </c>
      <c r="F18" s="131">
        <v>0</v>
      </c>
      <c r="G18" s="131">
        <v>125352.18800000001</v>
      </c>
      <c r="H18" s="131">
        <v>31055.788000000004</v>
      </c>
      <c r="I18" s="131">
        <v>1133.461505672542</v>
      </c>
      <c r="J18" s="131">
        <v>22407.908944327457</v>
      </c>
      <c r="K18" s="186">
        <v>1891.6551999999999</v>
      </c>
      <c r="L18" s="186">
        <f t="shared" si="1"/>
        <v>257542.49905000001</v>
      </c>
      <c r="M18" s="185">
        <v>1833003.3443010713</v>
      </c>
      <c r="N18" s="186">
        <v>663824.91443400003</v>
      </c>
      <c r="O18" s="186">
        <f t="shared" si="2"/>
        <v>2496828.2587350714</v>
      </c>
      <c r="P18" s="185">
        <v>425909.94799999997</v>
      </c>
      <c r="Q18" s="186">
        <v>621184.76699999999</v>
      </c>
      <c r="R18" s="186">
        <f t="shared" si="3"/>
        <v>1047094.715</v>
      </c>
      <c r="S18" s="186">
        <v>3598868.4562512543</v>
      </c>
      <c r="T18" s="186">
        <f t="shared" si="4"/>
        <v>7400333.9290363258</v>
      </c>
      <c r="U18" s="192"/>
      <c r="V18" s="18"/>
    </row>
    <row r="19" spans="2:22" ht="18" customHeight="1" x14ac:dyDescent="0.3">
      <c r="B19" s="126" t="s">
        <v>221</v>
      </c>
      <c r="C19" s="185">
        <v>300886.79699999996</v>
      </c>
      <c r="D19" s="131">
        <v>23.878999999999994</v>
      </c>
      <c r="E19" s="131">
        <v>801.97900000000016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86">
        <v>0</v>
      </c>
      <c r="L19" s="186">
        <f t="shared" si="1"/>
        <v>301712.65499999997</v>
      </c>
      <c r="M19" s="185">
        <v>220286.55100000001</v>
      </c>
      <c r="N19" s="186">
        <v>131542.97870899999</v>
      </c>
      <c r="O19" s="186">
        <f t="shared" si="2"/>
        <v>351829.52970900002</v>
      </c>
      <c r="P19" s="185">
        <v>0</v>
      </c>
      <c r="Q19" s="186">
        <v>-195518.32178387593</v>
      </c>
      <c r="R19" s="186">
        <f t="shared" si="3"/>
        <v>-195518.32178387593</v>
      </c>
      <c r="S19" s="186">
        <v>207720.95200000002</v>
      </c>
      <c r="T19" s="186">
        <f t="shared" si="4"/>
        <v>665744.81492512405</v>
      </c>
      <c r="U19" s="192"/>
      <c r="V19" s="18"/>
    </row>
    <row r="20" spans="2:22" ht="18" customHeight="1" x14ac:dyDescent="0.3">
      <c r="B20" s="125" t="s">
        <v>263</v>
      </c>
      <c r="C20" s="182">
        <v>24074556.239753</v>
      </c>
      <c r="D20" s="130">
        <v>8645.9180000000015</v>
      </c>
      <c r="E20" s="130">
        <v>94473.721999999994</v>
      </c>
      <c r="F20" s="130">
        <v>0</v>
      </c>
      <c r="G20" s="130">
        <v>409536.17000000004</v>
      </c>
      <c r="H20" s="130">
        <v>124450.64000000001</v>
      </c>
      <c r="I20" s="130">
        <v>17026.855691755405</v>
      </c>
      <c r="J20" s="130">
        <v>1635418.3640000001</v>
      </c>
      <c r="K20" s="184">
        <v>5947066.3992560003</v>
      </c>
      <c r="L20" s="184">
        <f t="shared" si="1"/>
        <v>32311174.308700763</v>
      </c>
      <c r="M20" s="182">
        <v>477784.17668871483</v>
      </c>
      <c r="N20" s="184">
        <v>363345.69030200003</v>
      </c>
      <c r="O20" s="184">
        <f t="shared" si="2"/>
        <v>841129.8669907148</v>
      </c>
      <c r="P20" s="182">
        <v>0</v>
      </c>
      <c r="Q20" s="184">
        <v>7928.3094689127574</v>
      </c>
      <c r="R20" s="184">
        <f t="shared" si="3"/>
        <v>7928.3094689127574</v>
      </c>
      <c r="S20" s="184">
        <v>7794394.7162304977</v>
      </c>
      <c r="T20" s="184">
        <f t="shared" si="4"/>
        <v>40954627.201390892</v>
      </c>
      <c r="U20" s="191">
        <v>2375944.7718044701</v>
      </c>
      <c r="V20" s="18"/>
    </row>
    <row r="21" spans="2:22" ht="18" customHeight="1" x14ac:dyDescent="0.3">
      <c r="B21" s="129" t="s">
        <v>224</v>
      </c>
      <c r="C21" s="185">
        <v>7544039.6123400005</v>
      </c>
      <c r="D21" s="131">
        <v>7620.264000000001</v>
      </c>
      <c r="E21" s="131">
        <v>29173.875</v>
      </c>
      <c r="F21" s="131">
        <v>0</v>
      </c>
      <c r="G21" s="131">
        <v>339024.49400000001</v>
      </c>
      <c r="H21" s="131">
        <v>36946.535000000003</v>
      </c>
      <c r="I21" s="131">
        <v>5311.7630380752171</v>
      </c>
      <c r="J21" s="131">
        <v>235257.26300000001</v>
      </c>
      <c r="K21" s="186">
        <v>8560.2230000000018</v>
      </c>
      <c r="L21" s="186">
        <f t="shared" si="1"/>
        <v>8205934.029378077</v>
      </c>
      <c r="M21" s="185">
        <v>390150.99049879081</v>
      </c>
      <c r="N21" s="186">
        <v>22311.22</v>
      </c>
      <c r="O21" s="186">
        <f t="shared" si="2"/>
        <v>412462.21049879084</v>
      </c>
      <c r="P21" s="185">
        <v>0</v>
      </c>
      <c r="Q21" s="186">
        <v>7928.3094689127574</v>
      </c>
      <c r="R21" s="186">
        <f t="shared" si="3"/>
        <v>7928.3094689127574</v>
      </c>
      <c r="S21" s="186">
        <v>2111205.6644099811</v>
      </c>
      <c r="T21" s="186">
        <f t="shared" si="4"/>
        <v>10737530.21375576</v>
      </c>
      <c r="U21" s="192"/>
      <c r="V21" s="18"/>
    </row>
    <row r="22" spans="2:22" ht="18" customHeight="1" x14ac:dyDescent="0.3">
      <c r="B22" s="129" t="s">
        <v>225</v>
      </c>
      <c r="C22" s="185">
        <v>16530516.627412999</v>
      </c>
      <c r="D22" s="131">
        <v>1025.654</v>
      </c>
      <c r="E22" s="131">
        <v>65299.846999999994</v>
      </c>
      <c r="F22" s="131">
        <v>0</v>
      </c>
      <c r="G22" s="131">
        <v>70511.676000000007</v>
      </c>
      <c r="H22" s="131">
        <v>87504.10500000001</v>
      </c>
      <c r="I22" s="131">
        <v>11715.092653680187</v>
      </c>
      <c r="J22" s="131">
        <v>1400161.101</v>
      </c>
      <c r="K22" s="186">
        <v>5938506.1762560001</v>
      </c>
      <c r="L22" s="186">
        <f t="shared" si="1"/>
        <v>24105240.27932268</v>
      </c>
      <c r="M22" s="185">
        <v>87633.186189924003</v>
      </c>
      <c r="N22" s="186">
        <v>341034.470302</v>
      </c>
      <c r="O22" s="186">
        <f t="shared" si="2"/>
        <v>428667.65649192402</v>
      </c>
      <c r="P22" s="185">
        <v>0</v>
      </c>
      <c r="Q22" s="186">
        <v>0</v>
      </c>
      <c r="R22" s="186">
        <f t="shared" si="3"/>
        <v>0</v>
      </c>
      <c r="S22" s="186">
        <v>5683189.0518205166</v>
      </c>
      <c r="T22" s="186">
        <f t="shared" si="4"/>
        <v>30217096.987635121</v>
      </c>
      <c r="U22" s="192"/>
      <c r="V22" s="18"/>
    </row>
    <row r="23" spans="2:22" ht="18" customHeight="1" x14ac:dyDescent="0.3">
      <c r="B23" s="125" t="s">
        <v>226</v>
      </c>
      <c r="C23" s="182">
        <v>14240264.863926999</v>
      </c>
      <c r="D23" s="130">
        <v>5506.6390000000001</v>
      </c>
      <c r="E23" s="130">
        <v>137482.29200000002</v>
      </c>
      <c r="F23" s="130">
        <v>0</v>
      </c>
      <c r="G23" s="130">
        <v>0</v>
      </c>
      <c r="H23" s="130">
        <v>1166.345</v>
      </c>
      <c r="I23" s="130">
        <v>0</v>
      </c>
      <c r="J23" s="130">
        <v>179804.478</v>
      </c>
      <c r="K23" s="184">
        <v>10683728.252</v>
      </c>
      <c r="L23" s="184">
        <f t="shared" si="1"/>
        <v>25247952.869927</v>
      </c>
      <c r="M23" s="182">
        <v>283654.92987317638</v>
      </c>
      <c r="N23" s="184">
        <v>96417.258046999996</v>
      </c>
      <c r="O23" s="184">
        <f t="shared" si="2"/>
        <v>380072.18792017637</v>
      </c>
      <c r="P23" s="182">
        <v>20335.980119999997</v>
      </c>
      <c r="Q23" s="184">
        <v>2598106.1866370002</v>
      </c>
      <c r="R23" s="184">
        <f t="shared" si="3"/>
        <v>2618442.1667570001</v>
      </c>
      <c r="S23" s="184">
        <v>3017.5939711572</v>
      </c>
      <c r="T23" s="184">
        <f t="shared" si="4"/>
        <v>28249484.81857533</v>
      </c>
      <c r="U23" s="191">
        <v>26646770.478709701</v>
      </c>
      <c r="V23" s="18"/>
    </row>
    <row r="24" spans="2:22" ht="18" customHeight="1" x14ac:dyDescent="0.3">
      <c r="B24" s="129" t="s">
        <v>224</v>
      </c>
      <c r="C24" s="185">
        <v>8385843.2167869993</v>
      </c>
      <c r="D24" s="131">
        <v>177.005</v>
      </c>
      <c r="E24" s="131">
        <v>34524.819000000003</v>
      </c>
      <c r="F24" s="131">
        <v>0</v>
      </c>
      <c r="G24" s="131">
        <v>0</v>
      </c>
      <c r="H24" s="131">
        <v>1166.345</v>
      </c>
      <c r="I24" s="131">
        <v>0</v>
      </c>
      <c r="J24" s="131">
        <v>4395.1329999999998</v>
      </c>
      <c r="K24" s="186">
        <v>9707644.0040000007</v>
      </c>
      <c r="L24" s="186">
        <f t="shared" si="1"/>
        <v>18133750.522786997</v>
      </c>
      <c r="M24" s="185">
        <v>40380.112601776607</v>
      </c>
      <c r="N24" s="186">
        <v>35566.010592999999</v>
      </c>
      <c r="O24" s="186">
        <f t="shared" si="2"/>
        <v>75946.123194776606</v>
      </c>
      <c r="P24" s="185">
        <v>0</v>
      </c>
      <c r="Q24" s="186">
        <v>191630.56900000002</v>
      </c>
      <c r="R24" s="186">
        <f t="shared" si="3"/>
        <v>191630.56900000002</v>
      </c>
      <c r="S24" s="186">
        <v>1581.1687753599999</v>
      </c>
      <c r="T24" s="186">
        <f t="shared" si="4"/>
        <v>18402908.383757133</v>
      </c>
      <c r="U24" s="192"/>
      <c r="V24" s="18"/>
    </row>
    <row r="25" spans="2:22" ht="18" customHeight="1" x14ac:dyDescent="0.3">
      <c r="B25" s="129" t="s">
        <v>225</v>
      </c>
      <c r="C25" s="185">
        <v>5854421.6471399991</v>
      </c>
      <c r="D25" s="131">
        <v>5329.634</v>
      </c>
      <c r="E25" s="131">
        <v>102957.47300000001</v>
      </c>
      <c r="F25" s="131">
        <v>0</v>
      </c>
      <c r="G25" s="131">
        <v>0</v>
      </c>
      <c r="H25" s="131">
        <v>0</v>
      </c>
      <c r="I25" s="131">
        <v>0</v>
      </c>
      <c r="J25" s="131">
        <v>175409.345</v>
      </c>
      <c r="K25" s="186">
        <v>976084.24800000002</v>
      </c>
      <c r="L25" s="186">
        <f t="shared" si="1"/>
        <v>7114202.3471399983</v>
      </c>
      <c r="M25" s="185">
        <v>243274.81727139981</v>
      </c>
      <c r="N25" s="186">
        <v>60851.247453999997</v>
      </c>
      <c r="O25" s="186">
        <f t="shared" si="2"/>
        <v>304126.06472539983</v>
      </c>
      <c r="P25" s="185">
        <v>20335.980119999997</v>
      </c>
      <c r="Q25" s="186">
        <v>2406475.617637</v>
      </c>
      <c r="R25" s="186">
        <f t="shared" si="3"/>
        <v>2426811.597757</v>
      </c>
      <c r="S25" s="186">
        <v>1436.4251957972001</v>
      </c>
      <c r="T25" s="186">
        <f t="shared" si="4"/>
        <v>9846576.4348181952</v>
      </c>
      <c r="U25" s="192"/>
      <c r="V25" s="18"/>
    </row>
    <row r="26" spans="2:22" ht="18" customHeight="1" x14ac:dyDescent="0.3">
      <c r="B26" s="212" t="s">
        <v>264</v>
      </c>
      <c r="C26" s="213">
        <v>644286.86499999987</v>
      </c>
      <c r="D26" s="130">
        <v>61431.977420000003</v>
      </c>
      <c r="E26" s="130">
        <v>30530.519497729245</v>
      </c>
      <c r="F26" s="130">
        <v>0</v>
      </c>
      <c r="G26" s="130">
        <v>0</v>
      </c>
      <c r="H26" s="130">
        <v>155985.36299999998</v>
      </c>
      <c r="I26" s="130">
        <v>11341.515561087002</v>
      </c>
      <c r="J26" s="130">
        <v>327264.60699643992</v>
      </c>
      <c r="K26" s="184">
        <v>89383.365999999995</v>
      </c>
      <c r="L26" s="184">
        <f t="shared" si="1"/>
        <v>1320224.213475256</v>
      </c>
      <c r="M26" s="182">
        <v>1877069.6716655949</v>
      </c>
      <c r="N26" s="184">
        <v>354410.82768599998</v>
      </c>
      <c r="O26" s="184">
        <f t="shared" si="2"/>
        <v>2231480.4993515951</v>
      </c>
      <c r="P26" s="182">
        <v>148639.18219371999</v>
      </c>
      <c r="Q26" s="184">
        <v>741559.429356426</v>
      </c>
      <c r="R26" s="184">
        <f t="shared" si="3"/>
        <v>890198.61155014602</v>
      </c>
      <c r="S26" s="184">
        <v>1096525.7853903847</v>
      </c>
      <c r="T26" s="184">
        <f t="shared" si="4"/>
        <v>5538429.1097673811</v>
      </c>
      <c r="U26" s="191">
        <v>7713011.4532279996</v>
      </c>
      <c r="V26" s="18"/>
    </row>
    <row r="27" spans="2:22" ht="18" customHeight="1" x14ac:dyDescent="0.3">
      <c r="B27" s="125" t="s">
        <v>228</v>
      </c>
      <c r="C27" s="182">
        <v>169.73999999999998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15925.526999999998</v>
      </c>
      <c r="K27" s="184">
        <v>0.84300000000000042</v>
      </c>
      <c r="L27" s="184">
        <f t="shared" si="1"/>
        <v>16096.109999999999</v>
      </c>
      <c r="M27" s="182">
        <v>201380.785</v>
      </c>
      <c r="N27" s="184">
        <v>5612.4935660000001</v>
      </c>
      <c r="O27" s="184">
        <f t="shared" si="2"/>
        <v>206993.27856599999</v>
      </c>
      <c r="P27" s="182">
        <v>0</v>
      </c>
      <c r="Q27" s="184">
        <v>0</v>
      </c>
      <c r="R27" s="184">
        <f t="shared" si="3"/>
        <v>0</v>
      </c>
      <c r="S27" s="184">
        <v>1917976.2009999999</v>
      </c>
      <c r="T27" s="184">
        <f t="shared" si="4"/>
        <v>2141065.5895659998</v>
      </c>
      <c r="U27" s="192"/>
      <c r="V27" s="18"/>
    </row>
    <row r="28" spans="2:22" ht="18" customHeight="1" x14ac:dyDescent="0.3">
      <c r="B28" s="125" t="s">
        <v>229</v>
      </c>
      <c r="C28" s="182">
        <v>13397.896999999983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84">
        <v>0</v>
      </c>
      <c r="L28" s="184">
        <f t="shared" si="1"/>
        <v>13397.896999999983</v>
      </c>
      <c r="M28" s="182">
        <v>0</v>
      </c>
      <c r="N28" s="184">
        <v>0</v>
      </c>
      <c r="O28" s="184">
        <f t="shared" si="2"/>
        <v>0</v>
      </c>
      <c r="P28" s="182">
        <v>0</v>
      </c>
      <c r="Q28" s="184">
        <v>0</v>
      </c>
      <c r="R28" s="184">
        <f t="shared" si="3"/>
        <v>0</v>
      </c>
      <c r="S28" s="184">
        <v>0</v>
      </c>
      <c r="T28" s="184">
        <f t="shared" si="4"/>
        <v>13397.896999999983</v>
      </c>
      <c r="U28" s="192">
        <v>735.87599999997701</v>
      </c>
      <c r="V28" s="18"/>
    </row>
    <row r="29" spans="2:22" ht="18" customHeight="1" x14ac:dyDescent="0.3">
      <c r="B29" s="125" t="s">
        <v>230</v>
      </c>
      <c r="C29" s="182">
        <v>1820818.6297140003</v>
      </c>
      <c r="D29" s="130">
        <v>15036.454000000002</v>
      </c>
      <c r="E29" s="130">
        <v>8362.3240000000005</v>
      </c>
      <c r="F29" s="130">
        <v>0</v>
      </c>
      <c r="G29" s="130">
        <v>44968.36</v>
      </c>
      <c r="H29" s="130">
        <v>19049.479999999996</v>
      </c>
      <c r="I29" s="130">
        <v>1391.8612776938064</v>
      </c>
      <c r="J29" s="130">
        <v>406328.82364299998</v>
      </c>
      <c r="K29" s="184">
        <v>906805.02818889997</v>
      </c>
      <c r="L29" s="184">
        <f t="shared" si="1"/>
        <v>3222760.9608235941</v>
      </c>
      <c r="M29" s="182">
        <v>12870970.319815388</v>
      </c>
      <c r="N29" s="184">
        <v>6643496.7393684648</v>
      </c>
      <c r="O29" s="184">
        <f t="shared" si="2"/>
        <v>19514467.059183851</v>
      </c>
      <c r="P29" s="182">
        <v>0</v>
      </c>
      <c r="Q29" s="184">
        <v>3302679.5688793054</v>
      </c>
      <c r="R29" s="184">
        <f t="shared" si="3"/>
        <v>3302679.5688793054</v>
      </c>
      <c r="S29" s="184">
        <v>-372066.07317620685</v>
      </c>
      <c r="T29" s="184">
        <f t="shared" si="4"/>
        <v>25667841.515710548</v>
      </c>
      <c r="U29" s="191">
        <v>3212576.0045720958</v>
      </c>
      <c r="V29" s="18"/>
    </row>
    <row r="30" spans="2:22" ht="18" customHeight="1" x14ac:dyDescent="0.3">
      <c r="B30" s="129" t="s">
        <v>231</v>
      </c>
      <c r="C30" s="185">
        <v>42.161999999999999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86">
        <v>0</v>
      </c>
      <c r="L30" s="186">
        <f t="shared" si="1"/>
        <v>42.161999999999999</v>
      </c>
      <c r="M30" s="185">
        <v>3720923.9947366733</v>
      </c>
      <c r="N30" s="186">
        <v>3700630.4996540002</v>
      </c>
      <c r="O30" s="186">
        <f t="shared" si="2"/>
        <v>7421554.4943906739</v>
      </c>
      <c r="P30" s="185">
        <v>0</v>
      </c>
      <c r="Q30" s="186">
        <v>0</v>
      </c>
      <c r="R30" s="186">
        <f t="shared" si="3"/>
        <v>0</v>
      </c>
      <c r="S30" s="186">
        <v>-523830.62036814803</v>
      </c>
      <c r="T30" s="186">
        <f t="shared" si="4"/>
        <v>6897766.0360225253</v>
      </c>
      <c r="U30" s="192">
        <v>670412.10194540594</v>
      </c>
      <c r="V30" s="18"/>
    </row>
    <row r="31" spans="2:22" ht="18" customHeight="1" x14ac:dyDescent="0.3">
      <c r="B31" s="129" t="s">
        <v>217</v>
      </c>
      <c r="C31" s="185">
        <v>1820776.4677140003</v>
      </c>
      <c r="D31" s="131">
        <v>15036.454000000002</v>
      </c>
      <c r="E31" s="131">
        <v>8362.3240000000005</v>
      </c>
      <c r="F31" s="131">
        <v>0</v>
      </c>
      <c r="G31" s="131">
        <v>44968.36</v>
      </c>
      <c r="H31" s="131">
        <v>19049.479999999996</v>
      </c>
      <c r="I31" s="131">
        <v>1391.8612776938064</v>
      </c>
      <c r="J31" s="131">
        <v>406328.82364299998</v>
      </c>
      <c r="K31" s="186">
        <v>906805.02818889997</v>
      </c>
      <c r="L31" s="186">
        <f t="shared" si="1"/>
        <v>3222718.7988235941</v>
      </c>
      <c r="M31" s="185">
        <v>9150046.3250787146</v>
      </c>
      <c r="N31" s="186">
        <v>2942866.2397144646</v>
      </c>
      <c r="O31" s="186">
        <f t="shared" si="2"/>
        <v>12092912.564793179</v>
      </c>
      <c r="P31" s="185">
        <v>0</v>
      </c>
      <c r="Q31" s="186">
        <v>3302679.5688793054</v>
      </c>
      <c r="R31" s="186">
        <f t="shared" si="3"/>
        <v>3302679.5688793054</v>
      </c>
      <c r="S31" s="186">
        <v>151764.54719194118</v>
      </c>
      <c r="T31" s="186">
        <f t="shared" si="4"/>
        <v>18770075.479688019</v>
      </c>
      <c r="U31" s="192">
        <v>2542163.90262669</v>
      </c>
      <c r="V31" s="18"/>
    </row>
    <row r="32" spans="2:22" ht="18" customHeight="1" x14ac:dyDescent="0.3">
      <c r="B32" s="125" t="s">
        <v>241</v>
      </c>
      <c r="C32" s="182">
        <v>1300011.4801899998</v>
      </c>
      <c r="D32" s="130">
        <v>13348.847000000002</v>
      </c>
      <c r="E32" s="130">
        <v>14271.301000000001</v>
      </c>
      <c r="F32" s="130">
        <v>0</v>
      </c>
      <c r="G32" s="130">
        <v>0</v>
      </c>
      <c r="H32" s="130">
        <v>1059.0640000000001</v>
      </c>
      <c r="I32" s="130">
        <v>340.85609399999998</v>
      </c>
      <c r="J32" s="130">
        <v>59770.623089000001</v>
      </c>
      <c r="K32" s="184">
        <v>111408.424</v>
      </c>
      <c r="L32" s="184">
        <f t="shared" si="1"/>
        <v>1500210.595373</v>
      </c>
      <c r="M32" s="182">
        <v>15376125.706837095</v>
      </c>
      <c r="N32" s="184">
        <v>21497200.502447002</v>
      </c>
      <c r="O32" s="184">
        <f t="shared" si="2"/>
        <v>36873326.209284097</v>
      </c>
      <c r="P32" s="182">
        <v>0</v>
      </c>
      <c r="Q32" s="184">
        <v>1934570</v>
      </c>
      <c r="R32" s="184">
        <f t="shared" si="3"/>
        <v>1934570</v>
      </c>
      <c r="S32" s="184">
        <v>19711010.766082041</v>
      </c>
      <c r="T32" s="184">
        <f t="shared" si="4"/>
        <v>60019117.570739135</v>
      </c>
      <c r="U32" s="191"/>
      <c r="V32" s="18"/>
    </row>
    <row r="33" spans="2:22" ht="18" customHeight="1" x14ac:dyDescent="0.3">
      <c r="B33" s="133" t="s">
        <v>239</v>
      </c>
      <c r="C33" s="180">
        <f>C34+C42+C45+C48+C49+C50+C51+C54+C55+C56</f>
        <v>45353363.454694986</v>
      </c>
      <c r="D33" s="132">
        <f t="shared" ref="D33:U33" si="5">D34+D42+D45+D48+D49+D50+D51+D54+D55+D56</f>
        <v>189567.8625543711</v>
      </c>
      <c r="E33" s="132">
        <f t="shared" si="5"/>
        <v>604451.96074999997</v>
      </c>
      <c r="F33" s="132">
        <f t="shared" si="5"/>
        <v>0</v>
      </c>
      <c r="G33" s="132">
        <f t="shared" si="5"/>
        <v>952169.42100000009</v>
      </c>
      <c r="H33" s="132">
        <f t="shared" si="5"/>
        <v>539582.228</v>
      </c>
      <c r="I33" s="132">
        <f>I34+I42+I45+I48+I49+I50+I51+I54+I55+I56</f>
        <v>49446.574936707584</v>
      </c>
      <c r="J33" s="132">
        <f t="shared" si="5"/>
        <v>2745178.6950702709</v>
      </c>
      <c r="K33" s="181">
        <f t="shared" si="5"/>
        <v>20491088.180984899</v>
      </c>
      <c r="L33" s="181">
        <f t="shared" si="1"/>
        <v>70924848.377991244</v>
      </c>
      <c r="M33" s="180">
        <f>M34+M42+M45+M48+M49+M50+M51+M54+M55+M56</f>
        <v>38501399.445071757</v>
      </c>
      <c r="N33" s="181">
        <f t="shared" si="5"/>
        <v>30470255.566161472</v>
      </c>
      <c r="O33" s="181">
        <f t="shared" si="2"/>
        <v>68971655.011233225</v>
      </c>
      <c r="P33" s="180">
        <f>P34+P42+P45+P48+P49+P50+P51+P54+P55+P56</f>
        <v>887819.58</v>
      </c>
      <c r="Q33" s="181">
        <f>Q34+Q42+Q45+Q48+Q49+Q50+Q51+Q54+Q55+Q56</f>
        <v>71626752.49195075</v>
      </c>
      <c r="R33" s="181">
        <f t="shared" si="3"/>
        <v>72514572.071950749</v>
      </c>
      <c r="S33" s="190">
        <f t="shared" si="5"/>
        <v>21697367.319349196</v>
      </c>
      <c r="T33" s="190">
        <f t="shared" si="4"/>
        <v>234108442.7805244</v>
      </c>
      <c r="U33" s="190">
        <f t="shared" si="5"/>
        <v>6396241.0221059881</v>
      </c>
      <c r="V33" s="18"/>
    </row>
    <row r="34" spans="2:22" ht="18" customHeight="1" x14ac:dyDescent="0.3">
      <c r="B34" s="125" t="s">
        <v>232</v>
      </c>
      <c r="C34" s="182">
        <v>26958338.301413</v>
      </c>
      <c r="D34" s="130">
        <v>7.8630000000000084</v>
      </c>
      <c r="E34" s="130">
        <v>56.66</v>
      </c>
      <c r="F34" s="130">
        <v>0</v>
      </c>
      <c r="G34" s="130">
        <v>0</v>
      </c>
      <c r="H34" s="130">
        <v>0</v>
      </c>
      <c r="I34" s="130">
        <v>0</v>
      </c>
      <c r="J34" s="130">
        <v>1284.251</v>
      </c>
      <c r="K34" s="184">
        <v>14943047.197999999</v>
      </c>
      <c r="L34" s="184">
        <f t="shared" si="1"/>
        <v>41902734.273413002</v>
      </c>
      <c r="M34" s="182">
        <v>162009.50339841482</v>
      </c>
      <c r="N34" s="184">
        <v>1332288.6754599998</v>
      </c>
      <c r="O34" s="184">
        <f t="shared" si="2"/>
        <v>1494298.1788584148</v>
      </c>
      <c r="P34" s="182">
        <v>0</v>
      </c>
      <c r="Q34" s="184">
        <v>1666870.2479610769</v>
      </c>
      <c r="R34" s="184">
        <f t="shared" si="3"/>
        <v>1666870.2479610769</v>
      </c>
      <c r="S34" s="184">
        <v>0</v>
      </c>
      <c r="T34" s="184">
        <f t="shared" si="4"/>
        <v>45063902.700232491</v>
      </c>
      <c r="U34" s="191">
        <v>770998.80445876694</v>
      </c>
      <c r="V34" s="18"/>
    </row>
    <row r="35" spans="2:22" ht="18" customHeight="1" x14ac:dyDescent="0.3">
      <c r="B35" s="128" t="s">
        <v>233</v>
      </c>
      <c r="C35" s="182"/>
      <c r="D35" s="130"/>
      <c r="E35" s="130"/>
      <c r="F35" s="130"/>
      <c r="G35" s="130"/>
      <c r="H35" s="130"/>
      <c r="I35" s="130"/>
      <c r="J35" s="130"/>
      <c r="K35" s="184">
        <v>9664290</v>
      </c>
      <c r="L35" s="184">
        <f t="shared" si="1"/>
        <v>9664290</v>
      </c>
      <c r="M35" s="182"/>
      <c r="N35" s="184"/>
      <c r="O35" s="184">
        <f t="shared" si="2"/>
        <v>0</v>
      </c>
      <c r="P35" s="182"/>
      <c r="Q35" s="184"/>
      <c r="R35" s="184">
        <f t="shared" si="3"/>
        <v>0</v>
      </c>
      <c r="S35" s="184"/>
      <c r="T35" s="184">
        <f t="shared" si="4"/>
        <v>9664290</v>
      </c>
      <c r="U35" s="191"/>
      <c r="V35" s="18"/>
    </row>
    <row r="36" spans="2:22" ht="18" customHeight="1" x14ac:dyDescent="0.3">
      <c r="B36" s="128" t="s">
        <v>222</v>
      </c>
      <c r="C36" s="182">
        <v>21449582.249413002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84">
        <v>4341523.2088877596</v>
      </c>
      <c r="L36" s="184">
        <f t="shared" si="1"/>
        <v>25791105.458300762</v>
      </c>
      <c r="M36" s="182">
        <v>0</v>
      </c>
      <c r="N36" s="184">
        <v>0</v>
      </c>
      <c r="O36" s="184">
        <f t="shared" si="2"/>
        <v>0</v>
      </c>
      <c r="P36" s="182">
        <v>0</v>
      </c>
      <c r="Q36" s="184">
        <v>0</v>
      </c>
      <c r="R36" s="184">
        <f t="shared" si="3"/>
        <v>0</v>
      </c>
      <c r="S36" s="184">
        <v>0</v>
      </c>
      <c r="T36" s="184">
        <f t="shared" si="4"/>
        <v>25791105.458300762</v>
      </c>
      <c r="U36" s="191"/>
      <c r="V36" s="18"/>
    </row>
    <row r="37" spans="2:22" ht="18" customHeight="1" x14ac:dyDescent="0.3">
      <c r="B37" s="126" t="s">
        <v>220</v>
      </c>
      <c r="C37" s="185">
        <v>19866515.742413003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86">
        <v>3953540.25088776</v>
      </c>
      <c r="L37" s="186">
        <f t="shared" si="1"/>
        <v>23820055.993300762</v>
      </c>
      <c r="M37" s="185">
        <v>0</v>
      </c>
      <c r="N37" s="186">
        <v>0</v>
      </c>
      <c r="O37" s="186">
        <f t="shared" si="2"/>
        <v>0</v>
      </c>
      <c r="P37" s="185">
        <v>0</v>
      </c>
      <c r="Q37" s="186">
        <v>0</v>
      </c>
      <c r="R37" s="186">
        <f t="shared" si="3"/>
        <v>0</v>
      </c>
      <c r="S37" s="186">
        <v>0</v>
      </c>
      <c r="T37" s="186">
        <f t="shared" si="4"/>
        <v>23820055.993300762</v>
      </c>
      <c r="U37" s="192"/>
      <c r="V37" s="18"/>
    </row>
    <row r="38" spans="2:22" ht="18" customHeight="1" x14ac:dyDescent="0.3">
      <c r="B38" s="126" t="s">
        <v>221</v>
      </c>
      <c r="C38" s="185">
        <v>1583066.507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86">
        <v>387982.95799999998</v>
      </c>
      <c r="L38" s="186">
        <f t="shared" si="1"/>
        <v>1971049.4649999999</v>
      </c>
      <c r="M38" s="185">
        <v>0</v>
      </c>
      <c r="N38" s="186">
        <v>0</v>
      </c>
      <c r="O38" s="186">
        <f t="shared" si="2"/>
        <v>0</v>
      </c>
      <c r="P38" s="185">
        <v>0</v>
      </c>
      <c r="Q38" s="186">
        <v>0</v>
      </c>
      <c r="R38" s="186">
        <f t="shared" si="3"/>
        <v>0</v>
      </c>
      <c r="S38" s="186">
        <v>0</v>
      </c>
      <c r="T38" s="186">
        <f t="shared" si="4"/>
        <v>1971049.4649999999</v>
      </c>
      <c r="U38" s="192"/>
      <c r="V38" s="18"/>
    </row>
    <row r="39" spans="2:22" ht="18" customHeight="1" x14ac:dyDescent="0.3">
      <c r="B39" s="128" t="s">
        <v>223</v>
      </c>
      <c r="C39" s="182">
        <v>5508756.0519999992</v>
      </c>
      <c r="D39" s="130">
        <v>7.8630000000000084</v>
      </c>
      <c r="E39" s="130">
        <v>56.66</v>
      </c>
      <c r="F39" s="130">
        <v>0</v>
      </c>
      <c r="G39" s="130">
        <v>0</v>
      </c>
      <c r="H39" s="130">
        <v>0</v>
      </c>
      <c r="I39" s="130">
        <v>0</v>
      </c>
      <c r="J39" s="130">
        <v>1284.251</v>
      </c>
      <c r="K39" s="184">
        <v>937233.98911224015</v>
      </c>
      <c r="L39" s="184">
        <f t="shared" si="1"/>
        <v>6447338.8151122397</v>
      </c>
      <c r="M39" s="182">
        <v>162009.50339841482</v>
      </c>
      <c r="N39" s="184">
        <v>1332288.6754599998</v>
      </c>
      <c r="O39" s="184">
        <f t="shared" si="2"/>
        <v>1494298.1788584148</v>
      </c>
      <c r="P39" s="182">
        <v>0</v>
      </c>
      <c r="Q39" s="184">
        <v>1666870.2479610769</v>
      </c>
      <c r="R39" s="184">
        <f t="shared" si="3"/>
        <v>1666870.2479610769</v>
      </c>
      <c r="S39" s="184">
        <v>0</v>
      </c>
      <c r="T39" s="184">
        <f t="shared" si="4"/>
        <v>9608507.2419317327</v>
      </c>
      <c r="U39" s="191"/>
      <c r="V39" s="18"/>
    </row>
    <row r="40" spans="2:22" ht="18" customHeight="1" x14ac:dyDescent="0.3">
      <c r="B40" s="126" t="s">
        <v>220</v>
      </c>
      <c r="C40" s="185">
        <v>4898335.2299999995</v>
      </c>
      <c r="D40" s="131">
        <v>7.8630000000000084</v>
      </c>
      <c r="E40" s="131">
        <v>56.66</v>
      </c>
      <c r="F40" s="131">
        <v>0</v>
      </c>
      <c r="G40" s="131">
        <v>0</v>
      </c>
      <c r="H40" s="131">
        <v>0</v>
      </c>
      <c r="I40" s="131">
        <v>0</v>
      </c>
      <c r="J40" s="131">
        <v>1284.251</v>
      </c>
      <c r="K40" s="186">
        <v>314204.97511224006</v>
      </c>
      <c r="L40" s="186">
        <f t="shared" si="1"/>
        <v>5213888.9791122396</v>
      </c>
      <c r="M40" s="185">
        <v>162009.50339841482</v>
      </c>
      <c r="N40" s="186">
        <v>1332288.6754599998</v>
      </c>
      <c r="O40" s="186">
        <f t="shared" si="2"/>
        <v>1494298.1788584148</v>
      </c>
      <c r="P40" s="185">
        <v>0</v>
      </c>
      <c r="Q40" s="186">
        <v>1666870.2479610769</v>
      </c>
      <c r="R40" s="186">
        <f t="shared" si="3"/>
        <v>1666870.2479610769</v>
      </c>
      <c r="S40" s="186">
        <v>0</v>
      </c>
      <c r="T40" s="186">
        <f t="shared" si="4"/>
        <v>8375057.4059317308</v>
      </c>
      <c r="U40" s="192"/>
      <c r="V40" s="18"/>
    </row>
    <row r="41" spans="2:22" ht="18" customHeight="1" x14ac:dyDescent="0.3">
      <c r="B41" s="126" t="s">
        <v>221</v>
      </c>
      <c r="C41" s="185">
        <v>610420.82200000016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86">
        <v>623029.01400000008</v>
      </c>
      <c r="L41" s="186">
        <f t="shared" si="1"/>
        <v>1233449.8360000001</v>
      </c>
      <c r="M41" s="185">
        <v>0</v>
      </c>
      <c r="N41" s="186">
        <v>0</v>
      </c>
      <c r="O41" s="186">
        <f t="shared" si="2"/>
        <v>0</v>
      </c>
      <c r="P41" s="185">
        <v>0</v>
      </c>
      <c r="Q41" s="186">
        <v>0</v>
      </c>
      <c r="R41" s="186">
        <f t="shared" si="3"/>
        <v>0</v>
      </c>
      <c r="S41" s="186">
        <v>0</v>
      </c>
      <c r="T41" s="186">
        <f t="shared" si="4"/>
        <v>1233449.8360000001</v>
      </c>
      <c r="U41" s="192"/>
      <c r="V41" s="18"/>
    </row>
    <row r="42" spans="2:22" ht="18" customHeight="1" x14ac:dyDescent="0.3">
      <c r="B42" s="125" t="s">
        <v>234</v>
      </c>
      <c r="C42" s="182">
        <v>139128.66899999999</v>
      </c>
      <c r="D42" s="130">
        <v>0</v>
      </c>
      <c r="E42" s="130">
        <v>93460.896999999997</v>
      </c>
      <c r="F42" s="130">
        <v>0</v>
      </c>
      <c r="G42" s="130">
        <v>0</v>
      </c>
      <c r="H42" s="130">
        <v>0</v>
      </c>
      <c r="I42" s="130">
        <v>0</v>
      </c>
      <c r="J42" s="130">
        <v>260.24</v>
      </c>
      <c r="K42" s="184">
        <v>0</v>
      </c>
      <c r="L42" s="184">
        <f t="shared" si="1"/>
        <v>232849.80599999998</v>
      </c>
      <c r="M42" s="182">
        <v>562761.21769507707</v>
      </c>
      <c r="N42" s="184">
        <v>680114.85586100013</v>
      </c>
      <c r="O42" s="184">
        <f t="shared" si="2"/>
        <v>1242876.0735560772</v>
      </c>
      <c r="P42" s="182">
        <v>0.11799999999999999</v>
      </c>
      <c r="Q42" s="184">
        <v>41568332.316150561</v>
      </c>
      <c r="R42" s="184">
        <f t="shared" si="3"/>
        <v>41568332.434150562</v>
      </c>
      <c r="S42" s="184">
        <v>0</v>
      </c>
      <c r="T42" s="184">
        <f t="shared" si="4"/>
        <v>43044058.313706636</v>
      </c>
      <c r="U42" s="191">
        <v>43659.393519999998</v>
      </c>
      <c r="V42" s="18"/>
    </row>
    <row r="43" spans="2:22" ht="18" customHeight="1" x14ac:dyDescent="0.3">
      <c r="B43" s="129" t="s">
        <v>224</v>
      </c>
      <c r="C43" s="185">
        <v>0</v>
      </c>
      <c r="D43" s="131">
        <v>0</v>
      </c>
      <c r="E43" s="131">
        <v>68014.978999999992</v>
      </c>
      <c r="F43" s="131">
        <v>0</v>
      </c>
      <c r="G43" s="131">
        <v>0</v>
      </c>
      <c r="H43" s="131">
        <v>0</v>
      </c>
      <c r="I43" s="131">
        <v>0</v>
      </c>
      <c r="J43" s="131">
        <v>-2.5313084961453569E-14</v>
      </c>
      <c r="K43" s="186">
        <v>0</v>
      </c>
      <c r="L43" s="186">
        <f t="shared" si="1"/>
        <v>68014.978999999992</v>
      </c>
      <c r="M43" s="185">
        <v>49265.228940235407</v>
      </c>
      <c r="N43" s="186">
        <v>34774.588000000003</v>
      </c>
      <c r="O43" s="186">
        <f t="shared" si="2"/>
        <v>84039.816940235411</v>
      </c>
      <c r="P43" s="185">
        <v>0.11799999999999999</v>
      </c>
      <c r="Q43" s="186">
        <v>10316119.038778914</v>
      </c>
      <c r="R43" s="186">
        <f t="shared" si="3"/>
        <v>10316119.156778915</v>
      </c>
      <c r="S43" s="186">
        <v>0</v>
      </c>
      <c r="T43" s="186">
        <f t="shared" si="4"/>
        <v>10468173.95271915</v>
      </c>
      <c r="U43" s="192"/>
      <c r="V43" s="18"/>
    </row>
    <row r="44" spans="2:22" ht="18" customHeight="1" x14ac:dyDescent="0.3">
      <c r="B44" s="129" t="s">
        <v>225</v>
      </c>
      <c r="C44" s="185">
        <v>139128.66899999999</v>
      </c>
      <c r="D44" s="131">
        <v>0</v>
      </c>
      <c r="E44" s="131">
        <v>25445.917999999998</v>
      </c>
      <c r="F44" s="131">
        <v>0</v>
      </c>
      <c r="G44" s="131">
        <v>0</v>
      </c>
      <c r="H44" s="131">
        <v>0</v>
      </c>
      <c r="I44" s="131">
        <v>0</v>
      </c>
      <c r="J44" s="131">
        <v>260.24</v>
      </c>
      <c r="K44" s="186">
        <v>0</v>
      </c>
      <c r="L44" s="186">
        <f t="shared" si="1"/>
        <v>164834.82699999999</v>
      </c>
      <c r="M44" s="185">
        <v>513495.98875484167</v>
      </c>
      <c r="N44" s="186">
        <v>645340.26786100015</v>
      </c>
      <c r="O44" s="186">
        <f t="shared" si="2"/>
        <v>1158836.2566158418</v>
      </c>
      <c r="P44" s="185">
        <v>0</v>
      </c>
      <c r="Q44" s="186">
        <v>31252213.277371645</v>
      </c>
      <c r="R44" s="186">
        <f t="shared" si="3"/>
        <v>31252213.277371645</v>
      </c>
      <c r="S44" s="186">
        <v>0</v>
      </c>
      <c r="T44" s="186">
        <f t="shared" si="4"/>
        <v>32575884.360987488</v>
      </c>
      <c r="U44" s="192"/>
      <c r="V44" s="18"/>
    </row>
    <row r="45" spans="2:22" ht="18" customHeight="1" x14ac:dyDescent="0.3">
      <c r="B45" s="125" t="s">
        <v>226</v>
      </c>
      <c r="C45" s="182">
        <v>12194564.435704999</v>
      </c>
      <c r="D45" s="130">
        <v>35029.513999999996</v>
      </c>
      <c r="E45" s="130">
        <v>139628.63100000002</v>
      </c>
      <c r="F45" s="130">
        <v>0</v>
      </c>
      <c r="G45" s="130">
        <v>0.26500000000000001</v>
      </c>
      <c r="H45" s="130">
        <v>9.9999999999766942E-4</v>
      </c>
      <c r="I45" s="130">
        <v>0</v>
      </c>
      <c r="J45" s="130">
        <v>4660.75</v>
      </c>
      <c r="K45" s="184">
        <v>142800</v>
      </c>
      <c r="L45" s="184">
        <f t="shared" si="1"/>
        <v>12516683.596704999</v>
      </c>
      <c r="M45" s="182">
        <v>10240334.580121653</v>
      </c>
      <c r="N45" s="184">
        <v>7020921.6014943291</v>
      </c>
      <c r="O45" s="184">
        <f t="shared" si="2"/>
        <v>17261256.181615982</v>
      </c>
      <c r="P45" s="182">
        <v>887819.46199999994</v>
      </c>
      <c r="Q45" s="184">
        <v>22127611.535162114</v>
      </c>
      <c r="R45" s="184">
        <f t="shared" si="3"/>
        <v>23015430.997162115</v>
      </c>
      <c r="S45" s="184">
        <v>2146943.2327217041</v>
      </c>
      <c r="T45" s="184">
        <f t="shared" si="4"/>
        <v>54940314.008204803</v>
      </c>
      <c r="U45" s="191">
        <v>0</v>
      </c>
      <c r="V45" s="18"/>
    </row>
    <row r="46" spans="2:22" ht="18" customHeight="1" x14ac:dyDescent="0.3">
      <c r="B46" s="129" t="s">
        <v>224</v>
      </c>
      <c r="C46" s="185">
        <v>11066572.432921</v>
      </c>
      <c r="D46" s="131">
        <v>26810.799999999999</v>
      </c>
      <c r="E46" s="131">
        <v>95146.488000000012</v>
      </c>
      <c r="F46" s="131">
        <v>0</v>
      </c>
      <c r="G46" s="131">
        <v>0</v>
      </c>
      <c r="H46" s="131">
        <v>9.9999999999766942E-4</v>
      </c>
      <c r="I46" s="131">
        <v>0</v>
      </c>
      <c r="J46" s="131">
        <v>1576.634</v>
      </c>
      <c r="K46" s="186">
        <v>0</v>
      </c>
      <c r="L46" s="186">
        <f t="shared" si="1"/>
        <v>11190106.355921</v>
      </c>
      <c r="M46" s="185">
        <v>4288405.5233964873</v>
      </c>
      <c r="N46" s="186">
        <v>1185517.7308113286</v>
      </c>
      <c r="O46" s="186">
        <f t="shared" si="2"/>
        <v>5473923.254207816</v>
      </c>
      <c r="P46" s="185">
        <v>830238.78399999999</v>
      </c>
      <c r="Q46" s="186">
        <v>628854.71682758606</v>
      </c>
      <c r="R46" s="186">
        <f t="shared" si="3"/>
        <v>1459093.500827586</v>
      </c>
      <c r="S46" s="186">
        <v>649353.62607930391</v>
      </c>
      <c r="T46" s="186">
        <f t="shared" si="4"/>
        <v>18772476.737035703</v>
      </c>
      <c r="U46" s="192"/>
      <c r="V46" s="18"/>
    </row>
    <row r="47" spans="2:22" ht="18" customHeight="1" x14ac:dyDescent="0.3">
      <c r="B47" s="129" t="s">
        <v>225</v>
      </c>
      <c r="C47" s="185">
        <v>1127992.0027839998</v>
      </c>
      <c r="D47" s="131">
        <v>8218.7139999999999</v>
      </c>
      <c r="E47" s="131">
        <v>44482.143000000004</v>
      </c>
      <c r="F47" s="131">
        <v>0</v>
      </c>
      <c r="G47" s="131">
        <v>0.26500000000000001</v>
      </c>
      <c r="H47" s="131">
        <v>0</v>
      </c>
      <c r="I47" s="131">
        <v>0</v>
      </c>
      <c r="J47" s="131">
        <v>3084.1159999999995</v>
      </c>
      <c r="K47" s="186">
        <v>142800</v>
      </c>
      <c r="L47" s="186">
        <f t="shared" si="1"/>
        <v>1326577.2407839994</v>
      </c>
      <c r="M47" s="185">
        <v>5951929.0567251658</v>
      </c>
      <c r="N47" s="186">
        <v>5835403.8706830004</v>
      </c>
      <c r="O47" s="186">
        <f t="shared" si="2"/>
        <v>11787332.927408166</v>
      </c>
      <c r="P47" s="185">
        <v>57580.678</v>
      </c>
      <c r="Q47" s="186">
        <v>21498756.818334527</v>
      </c>
      <c r="R47" s="186">
        <f t="shared" si="3"/>
        <v>21556337.496334527</v>
      </c>
      <c r="S47" s="186">
        <v>1497589.6066424001</v>
      </c>
      <c r="T47" s="186">
        <f t="shared" si="4"/>
        <v>36167837.271169096</v>
      </c>
      <c r="U47" s="192"/>
      <c r="V47" s="18"/>
    </row>
    <row r="48" spans="2:22" ht="18" customHeight="1" x14ac:dyDescent="0.3">
      <c r="B48" s="125" t="s">
        <v>227</v>
      </c>
      <c r="C48" s="182">
        <v>776192.40739999991</v>
      </c>
      <c r="D48" s="130">
        <v>37017.731000000007</v>
      </c>
      <c r="E48" s="130">
        <v>46808.634749999997</v>
      </c>
      <c r="F48" s="130">
        <v>0</v>
      </c>
      <c r="G48" s="130">
        <v>832632.90899999999</v>
      </c>
      <c r="H48" s="130">
        <v>466798.24700000003</v>
      </c>
      <c r="I48" s="130">
        <v>39085.256994483469</v>
      </c>
      <c r="J48" s="130">
        <v>65574.896262270748</v>
      </c>
      <c r="K48" s="184">
        <v>100000</v>
      </c>
      <c r="L48" s="184">
        <f t="shared" si="1"/>
        <v>2364110.0824067541</v>
      </c>
      <c r="M48" s="182">
        <v>9214699.088344451</v>
      </c>
      <c r="N48" s="184">
        <v>808636.28348314017</v>
      </c>
      <c r="O48" s="184">
        <f t="shared" si="2"/>
        <v>10023335.371827591</v>
      </c>
      <c r="P48" s="182">
        <v>0</v>
      </c>
      <c r="Q48" s="184">
        <v>0</v>
      </c>
      <c r="R48" s="184">
        <f t="shared" si="3"/>
        <v>0</v>
      </c>
      <c r="S48" s="184">
        <v>0</v>
      </c>
      <c r="T48" s="184">
        <f t="shared" si="4"/>
        <v>12387445.454234345</v>
      </c>
      <c r="U48" s="191">
        <v>848716.92792236398</v>
      </c>
      <c r="V48" s="18"/>
    </row>
    <row r="49" spans="2:22" ht="18" customHeight="1" x14ac:dyDescent="0.3">
      <c r="B49" s="125" t="s">
        <v>228</v>
      </c>
      <c r="C49" s="182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317.80393895684199</v>
      </c>
      <c r="J49" s="130">
        <v>2369363.2565919999</v>
      </c>
      <c r="K49" s="184">
        <v>0</v>
      </c>
      <c r="L49" s="184">
        <f t="shared" si="1"/>
        <v>2369681.0605309568</v>
      </c>
      <c r="M49" s="182">
        <v>0</v>
      </c>
      <c r="N49" s="184">
        <v>0</v>
      </c>
      <c r="O49" s="184">
        <f t="shared" si="2"/>
        <v>0</v>
      </c>
      <c r="P49" s="182">
        <v>0</v>
      </c>
      <c r="Q49" s="184">
        <v>0</v>
      </c>
      <c r="R49" s="184">
        <f t="shared" si="3"/>
        <v>0</v>
      </c>
      <c r="S49" s="184">
        <v>0</v>
      </c>
      <c r="T49" s="184">
        <f t="shared" si="4"/>
        <v>2369681.0605309568</v>
      </c>
      <c r="U49" s="191"/>
      <c r="V49" s="18"/>
    </row>
    <row r="50" spans="2:22" ht="18" customHeight="1" x14ac:dyDescent="0.3">
      <c r="B50" s="125" t="s">
        <v>229</v>
      </c>
      <c r="C50" s="182">
        <v>34707.904999999984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84">
        <v>1225196.6563168999</v>
      </c>
      <c r="L50" s="184">
        <f t="shared" si="1"/>
        <v>1259904.5613169</v>
      </c>
      <c r="M50" s="182">
        <v>0</v>
      </c>
      <c r="N50" s="184">
        <v>0</v>
      </c>
      <c r="O50" s="184">
        <f t="shared" si="2"/>
        <v>0</v>
      </c>
      <c r="P50" s="182">
        <v>0</v>
      </c>
      <c r="Q50" s="184">
        <v>0</v>
      </c>
      <c r="R50" s="184">
        <f t="shared" si="3"/>
        <v>0</v>
      </c>
      <c r="S50" s="184">
        <v>0</v>
      </c>
      <c r="T50" s="184">
        <f t="shared" si="4"/>
        <v>1259904.5613169</v>
      </c>
      <c r="U50" s="191">
        <v>1201.8683637807501</v>
      </c>
      <c r="V50" s="18"/>
    </row>
    <row r="51" spans="2:22" ht="18" customHeight="1" x14ac:dyDescent="0.3">
      <c r="B51" s="125" t="s">
        <v>235</v>
      </c>
      <c r="C51" s="182">
        <v>3397914.734683</v>
      </c>
      <c r="D51" s="130">
        <v>86266.718817009998</v>
      </c>
      <c r="E51" s="130">
        <v>308279.70300000004</v>
      </c>
      <c r="F51" s="130">
        <v>0</v>
      </c>
      <c r="G51" s="130">
        <v>40642.877999999997</v>
      </c>
      <c r="H51" s="130">
        <v>19797.345000000001</v>
      </c>
      <c r="I51" s="130">
        <v>545.41840540477199</v>
      </c>
      <c r="J51" s="130">
        <v>121512.64361300009</v>
      </c>
      <c r="K51" s="184">
        <v>304743.22700000001</v>
      </c>
      <c r="L51" s="184">
        <f t="shared" si="1"/>
        <v>4279702.6685184157</v>
      </c>
      <c r="M51" s="182">
        <v>9452205.1098829079</v>
      </c>
      <c r="N51" s="184">
        <v>11350841.161050998</v>
      </c>
      <c r="O51" s="184">
        <f t="shared" si="2"/>
        <v>20803046.270933904</v>
      </c>
      <c r="P51" s="182">
        <v>0</v>
      </c>
      <c r="Q51" s="184">
        <v>6263938.3926769951</v>
      </c>
      <c r="R51" s="184">
        <f t="shared" si="3"/>
        <v>6263938.3926769951</v>
      </c>
      <c r="S51" s="184">
        <v>35714.695264900001</v>
      </c>
      <c r="T51" s="184">
        <f t="shared" si="4"/>
        <v>31382402.027394213</v>
      </c>
      <c r="U51" s="191">
        <v>1971991.5936878668</v>
      </c>
      <c r="V51" s="18"/>
    </row>
    <row r="52" spans="2:22" ht="18" customHeight="1" x14ac:dyDescent="0.3">
      <c r="B52" s="129" t="s">
        <v>231</v>
      </c>
      <c r="C52" s="185">
        <v>0</v>
      </c>
      <c r="D52" s="131">
        <v>0</v>
      </c>
      <c r="E52" s="131">
        <v>0</v>
      </c>
      <c r="F52" s="131">
        <v>0</v>
      </c>
      <c r="G52" s="131">
        <v>0</v>
      </c>
      <c r="H52" s="131">
        <v>0</v>
      </c>
      <c r="I52" s="131">
        <v>0</v>
      </c>
      <c r="J52" s="131">
        <v>0</v>
      </c>
      <c r="K52" s="186">
        <v>0</v>
      </c>
      <c r="L52" s="186">
        <f t="shared" si="1"/>
        <v>0</v>
      </c>
      <c r="M52" s="185">
        <v>4005621.0691435253</v>
      </c>
      <c r="N52" s="186">
        <v>2892033.6928790002</v>
      </c>
      <c r="O52" s="186">
        <f t="shared" si="2"/>
        <v>6897654.7620225251</v>
      </c>
      <c r="P52" s="185">
        <v>0</v>
      </c>
      <c r="Q52" s="186">
        <v>0</v>
      </c>
      <c r="R52" s="186">
        <f t="shared" si="3"/>
        <v>0</v>
      </c>
      <c r="S52" s="186">
        <v>0</v>
      </c>
      <c r="T52" s="186">
        <f t="shared" si="4"/>
        <v>6897654.7620225251</v>
      </c>
      <c r="U52" s="192">
        <v>1634494.9123817908</v>
      </c>
      <c r="V52" s="18"/>
    </row>
    <row r="53" spans="2:22" ht="18" customHeight="1" x14ac:dyDescent="0.3">
      <c r="B53" s="129" t="s">
        <v>217</v>
      </c>
      <c r="C53" s="185">
        <v>3397914.734683</v>
      </c>
      <c r="D53" s="131">
        <v>86266.718817009998</v>
      </c>
      <c r="E53" s="131">
        <v>308279.70300000004</v>
      </c>
      <c r="F53" s="131">
        <v>0</v>
      </c>
      <c r="G53" s="131">
        <v>40642.877999999997</v>
      </c>
      <c r="H53" s="131">
        <v>19797.345000000001</v>
      </c>
      <c r="I53" s="131">
        <v>545.41840540477199</v>
      </c>
      <c r="J53" s="131">
        <v>121512.64361300009</v>
      </c>
      <c r="K53" s="186">
        <v>304743.22700000001</v>
      </c>
      <c r="L53" s="186">
        <f t="shared" si="1"/>
        <v>4279702.6685184157</v>
      </c>
      <c r="M53" s="185">
        <v>5446584.0407393826</v>
      </c>
      <c r="N53" s="186">
        <v>8458807.468171997</v>
      </c>
      <c r="O53" s="186">
        <f t="shared" si="2"/>
        <v>13905391.508911379</v>
      </c>
      <c r="P53" s="185">
        <v>0</v>
      </c>
      <c r="Q53" s="186">
        <v>6263938.3926769951</v>
      </c>
      <c r="R53" s="186">
        <f t="shared" si="3"/>
        <v>6263938.3926769951</v>
      </c>
      <c r="S53" s="186">
        <v>35714.695264900001</v>
      </c>
      <c r="T53" s="186">
        <f t="shared" si="4"/>
        <v>24484747.265371688</v>
      </c>
      <c r="U53" s="192">
        <v>337496.68130607595</v>
      </c>
      <c r="V53" s="18"/>
    </row>
    <row r="54" spans="2:22" ht="18" customHeight="1" x14ac:dyDescent="0.3">
      <c r="B54" s="125" t="s">
        <v>236</v>
      </c>
      <c r="C54" s="182">
        <v>1698960.7409689901</v>
      </c>
      <c r="D54" s="130">
        <v>21076.630999999998</v>
      </c>
      <c r="E54" s="130">
        <v>14771.926000000001</v>
      </c>
      <c r="F54" s="130">
        <v>0</v>
      </c>
      <c r="G54" s="130">
        <v>84047.983999999997</v>
      </c>
      <c r="H54" s="130">
        <v>53109.777999999998</v>
      </c>
      <c r="I54" s="130">
        <v>9677.8581738624962</v>
      </c>
      <c r="J54" s="130">
        <v>177253.90360299998</v>
      </c>
      <c r="K54" s="184">
        <v>1874673.961668001</v>
      </c>
      <c r="L54" s="184">
        <f t="shared" si="1"/>
        <v>3933572.7834138535</v>
      </c>
      <c r="M54" s="182">
        <v>9696563.9456292577</v>
      </c>
      <c r="N54" s="184">
        <v>8017396.5858120006</v>
      </c>
      <c r="O54" s="184">
        <f t="shared" si="2"/>
        <v>17713960.531441256</v>
      </c>
      <c r="P54" s="182">
        <v>0</v>
      </c>
      <c r="Q54" s="184">
        <v>0</v>
      </c>
      <c r="R54" s="184">
        <f t="shared" si="3"/>
        <v>0</v>
      </c>
      <c r="S54" s="184">
        <v>19514709.391362593</v>
      </c>
      <c r="T54" s="184">
        <f t="shared" si="4"/>
        <v>41162242.706217706</v>
      </c>
      <c r="U54" s="191">
        <v>2759672.4341532099</v>
      </c>
      <c r="V54" s="18"/>
    </row>
    <row r="55" spans="2:22" ht="18" customHeight="1" x14ac:dyDescent="0.3">
      <c r="B55" s="125" t="s">
        <v>237</v>
      </c>
      <c r="C55" s="182">
        <v>153556.26052499999</v>
      </c>
      <c r="D55" s="130">
        <v>10169.404737361099</v>
      </c>
      <c r="E55" s="130">
        <v>1445.509</v>
      </c>
      <c r="F55" s="130">
        <v>0</v>
      </c>
      <c r="G55" s="130">
        <v>-5154.6149999999998</v>
      </c>
      <c r="H55" s="130">
        <v>-123.14299999999974</v>
      </c>
      <c r="I55" s="130">
        <v>-179.76257599999988</v>
      </c>
      <c r="J55" s="130">
        <v>5268.7539999999999</v>
      </c>
      <c r="K55" s="184">
        <v>772876.26600000006</v>
      </c>
      <c r="L55" s="184">
        <f t="shared" si="1"/>
        <v>937858.67368636117</v>
      </c>
      <c r="M55" s="182">
        <v>-827174</v>
      </c>
      <c r="N55" s="184">
        <v>1260056.4029999999</v>
      </c>
      <c r="O55" s="184">
        <f t="shared" si="2"/>
        <v>432882.40299999993</v>
      </c>
      <c r="P55" s="182">
        <v>0</v>
      </c>
      <c r="Q55" s="184">
        <v>0</v>
      </c>
      <c r="R55" s="184">
        <f t="shared" si="3"/>
        <v>0</v>
      </c>
      <c r="S55" s="184">
        <v>0</v>
      </c>
      <c r="T55" s="184">
        <f t="shared" si="4"/>
        <v>1370741.0766863611</v>
      </c>
      <c r="U55" s="191">
        <v>0</v>
      </c>
      <c r="V55" s="18"/>
    </row>
    <row r="56" spans="2:22" ht="18" customHeight="1" thickBot="1" x14ac:dyDescent="0.35">
      <c r="B56" s="127" t="s">
        <v>238</v>
      </c>
      <c r="C56" s="187">
        <v>0</v>
      </c>
      <c r="D56" s="188">
        <v>0</v>
      </c>
      <c r="E56" s="188">
        <v>0</v>
      </c>
      <c r="F56" s="188">
        <v>0</v>
      </c>
      <c r="G56" s="188">
        <v>0</v>
      </c>
      <c r="H56" s="188">
        <v>0</v>
      </c>
      <c r="I56" s="188">
        <v>0</v>
      </c>
      <c r="J56" s="188">
        <v>0</v>
      </c>
      <c r="K56" s="189">
        <v>1127750.872</v>
      </c>
      <c r="L56" s="189">
        <f t="shared" si="1"/>
        <v>1127750.872</v>
      </c>
      <c r="M56" s="187">
        <v>0</v>
      </c>
      <c r="N56" s="189">
        <v>0</v>
      </c>
      <c r="O56" s="189">
        <f t="shared" si="2"/>
        <v>0</v>
      </c>
      <c r="P56" s="187">
        <v>0</v>
      </c>
      <c r="Q56" s="189">
        <v>0</v>
      </c>
      <c r="R56" s="189">
        <f t="shared" si="3"/>
        <v>0</v>
      </c>
      <c r="S56" s="189">
        <v>0</v>
      </c>
      <c r="T56" s="189">
        <f t="shared" si="4"/>
        <v>1127750.872</v>
      </c>
      <c r="U56" s="193">
        <v>0</v>
      </c>
      <c r="V56" s="18"/>
    </row>
    <row r="57" spans="2:22" x14ac:dyDescent="0.3">
      <c r="B57" s="17" t="s">
        <v>271</v>
      </c>
    </row>
  </sheetData>
  <mergeCells count="7">
    <mergeCell ref="S6:S7"/>
    <mergeCell ref="U6:U7"/>
    <mergeCell ref="T6:T7"/>
    <mergeCell ref="B6:B7"/>
    <mergeCell ref="C6:L6"/>
    <mergeCell ref="M6:O6"/>
    <mergeCell ref="P6:R6"/>
  </mergeCells>
  <pageMargins left="0.3" right="0.2" top="0.25" bottom="0.25" header="0.3" footer="0.3"/>
  <pageSetup scale="48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zoomScale="115" zoomScaleNormal="115" workbookViewId="0">
      <selection activeCell="B2" sqref="B2"/>
    </sheetView>
  </sheetViews>
  <sheetFormatPr defaultRowHeight="14.5" x14ac:dyDescent="0.35"/>
  <cols>
    <col min="1" max="1" width="1.54296875" customWidth="1"/>
    <col min="2" max="2" width="153" bestFit="1" customWidth="1"/>
  </cols>
  <sheetData>
    <row r="2" spans="2:2" x14ac:dyDescent="0.35">
      <c r="B2" s="293" t="s">
        <v>280</v>
      </c>
    </row>
    <row r="3" spans="2:2" x14ac:dyDescent="0.35">
      <c r="B3" s="294" t="s">
        <v>284</v>
      </c>
    </row>
    <row r="4" spans="2:2" x14ac:dyDescent="0.35">
      <c r="B4" s="294" t="s">
        <v>282</v>
      </c>
    </row>
    <row r="5" spans="2:2" x14ac:dyDescent="0.35">
      <c r="B5" s="294" t="s">
        <v>286</v>
      </c>
    </row>
    <row r="6" spans="2:2" x14ac:dyDescent="0.35">
      <c r="B6" s="294" t="s">
        <v>283</v>
      </c>
    </row>
    <row r="7" spans="2:2" x14ac:dyDescent="0.35">
      <c r="B7" s="295" t="s">
        <v>285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Team</vt:lpstr>
      <vt:lpstr>Summary</vt:lpstr>
      <vt:lpstr>Financial_AC</vt:lpstr>
      <vt:lpstr>Capital_AC</vt:lpstr>
      <vt:lpstr>Matrix</vt:lpstr>
      <vt:lpstr>FoFs</vt:lpstr>
      <vt:lpstr>Positions</vt:lpstr>
      <vt:lpstr>Sources</vt:lpstr>
      <vt:lpstr>Capital_AC!Print_Area</vt:lpstr>
      <vt:lpstr>Financial_AC!Print_Area</vt:lpstr>
      <vt:lpstr>FoFs!Print_Area</vt:lpstr>
      <vt:lpstr>Matrix!Print_Area</vt:lpstr>
      <vt:lpstr>Positions!Print_Area</vt:lpstr>
      <vt:lpstr>Financial_AC!Print_Titles</vt:lpstr>
      <vt:lpstr>FoFs!Print_Titles</vt:lpstr>
      <vt:lpstr>Matrix!Print_Titles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2025-02-24T11:49:33Z</dcterms:modified>
</cp:coreProperties>
</file>