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showInkAnnotation="0"/>
  <mc:AlternateContent xmlns:mc="http://schemas.openxmlformats.org/markup-compatibility/2006">
    <mc:Choice Requires="x15">
      <x15ac:absPath xmlns:x15ac="http://schemas.microsoft.com/office/spreadsheetml/2010/11/ac" url="D:\D Data\Haider Ali\Flow of fund Prices and publication Div\Publication\MSB\0726\MSB files\"/>
    </mc:Choice>
  </mc:AlternateContent>
  <xr:revisionPtr revIDLastSave="0" documentId="13_ncr:1_{4F36357E-7297-4BA3-AEF1-C5CCB829DD25}" xr6:coauthVersionLast="47" xr6:coauthVersionMax="47" xr10:uidLastSave="{00000000-0000-0000-0000-000000000000}"/>
  <bookViews>
    <workbookView xWindow="-120" yWindow="-120" windowWidth="24240" windowHeight="13020" tabRatio="785" xr2:uid="{00000000-000D-0000-FFFF-FFFF00000000}"/>
  </bookViews>
  <sheets>
    <sheet name="3" sheetId="1" r:id="rId1"/>
    <sheet name="4" sheetId="2" r:id="rId2"/>
    <sheet name="5" sheetId="3" r:id="rId3"/>
    <sheet name="6" sheetId="4" r:id="rId4"/>
    <sheet name="7" sheetId="5" r:id="rId5"/>
    <sheet name="8" sheetId="97" r:id="rId6"/>
    <sheet name="9" sheetId="98" r:id="rId7"/>
    <sheet name="10" sheetId="99" r:id="rId8"/>
    <sheet name="11" sheetId="100" r:id="rId9"/>
    <sheet name="12" sheetId="101" r:id="rId10"/>
    <sheet name="13" sheetId="11" r:id="rId11"/>
    <sheet name="14" sheetId="12" r:id="rId12"/>
    <sheet name="15" sheetId="14" r:id="rId13"/>
    <sheet name="16" sheetId="15" r:id="rId14"/>
    <sheet name="17" sheetId="16" r:id="rId15"/>
    <sheet name="18" sheetId="17" r:id="rId16"/>
    <sheet name="19" sheetId="102" r:id="rId17"/>
    <sheet name="20" sheetId="103" r:id="rId18"/>
    <sheet name="21" sheetId="104" r:id="rId19"/>
    <sheet name="22 " sheetId="105" r:id="rId20"/>
  </sheets>
  <definedNames>
    <definedName name="_xlnm.Print_Area" localSheetId="7">'10'!$B$2:$J$63</definedName>
    <definedName name="_xlnm.Print_Area" localSheetId="8">'11'!$A$1:$K$36</definedName>
    <definedName name="_xlnm.Print_Area" localSheetId="9">'12'!$A$1:$F$22</definedName>
    <definedName name="_xlnm.Print_Area" localSheetId="10">'13'!$A$1:$J$86</definedName>
    <definedName name="_xlnm.Print_Area" localSheetId="11">'14'!$A$1:$L$86</definedName>
    <definedName name="_xlnm.Print_Area" localSheetId="12">'15'!$A$1:$H$65</definedName>
    <definedName name="_xlnm.Print_Area" localSheetId="13">'16'!$A$1:$H$37</definedName>
    <definedName name="_xlnm.Print_Area" localSheetId="14">'17'!$A$1:$I$39</definedName>
    <definedName name="_xlnm.Print_Area" localSheetId="15">'18'!$A$1:$J$14</definedName>
    <definedName name="_xlnm.Print_Area" localSheetId="16">'19'!$A$1:$I$53</definedName>
    <definedName name="_xlnm.Print_Area" localSheetId="17">'20'!$A$1:$G$21</definedName>
    <definedName name="_xlnm.Print_Area" localSheetId="18">'21'!$A$1:$G$25</definedName>
    <definedName name="_xlnm.Print_Area" localSheetId="19">'22 '!$A$1:$G$43</definedName>
    <definedName name="_xlnm.Print_Area" localSheetId="0">'3'!$B$2:$J$49</definedName>
    <definedName name="_xlnm.Print_Area" localSheetId="1">'4'!$A$2:$I$58</definedName>
    <definedName name="_xlnm.Print_Area" localSheetId="2">'5'!$B$2:$J$45</definedName>
    <definedName name="_xlnm.Print_Area" localSheetId="3">'6'!$B$2:$J$53</definedName>
    <definedName name="_xlnm.Print_Area" localSheetId="4">'7'!$B$2:$J$64</definedName>
    <definedName name="_xlnm.Print_Area" localSheetId="5">'8'!$B$2:$J$48</definedName>
    <definedName name="_xlnm.Print_Area" localSheetId="6">'9'!$A$1:$I$14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6" i="16" l="1"/>
  <c r="F36" i="16"/>
  <c r="N57" i="12"/>
  <c r="M57" i="12"/>
  <c r="L57" i="12"/>
  <c r="N15" i="12"/>
  <c r="M15" i="12"/>
  <c r="L15" i="12"/>
  <c r="N8" i="12"/>
  <c r="M8" i="12"/>
  <c r="L8" i="12"/>
  <c r="N6" i="12"/>
  <c r="M6" i="12"/>
  <c r="L6" i="12"/>
  <c r="E5" i="4" l="1"/>
  <c r="E4" i="4"/>
  <c r="U7" i="4" l="1"/>
  <c r="U8" i="4"/>
  <c r="U9" i="4"/>
  <c r="U10" i="4"/>
  <c r="U11" i="4"/>
  <c r="U12" i="4"/>
  <c r="U13" i="4"/>
  <c r="U14" i="4"/>
  <c r="U15" i="4"/>
  <c r="U16" i="4"/>
  <c r="U17" i="4"/>
  <c r="U18" i="4"/>
  <c r="U19" i="4"/>
  <c r="U20" i="4"/>
  <c r="U21" i="4"/>
  <c r="U22" i="4"/>
  <c r="U23" i="4"/>
  <c r="U24" i="4"/>
  <c r="U25" i="4"/>
  <c r="U26" i="4"/>
  <c r="U27" i="4"/>
  <c r="U28" i="4"/>
  <c r="U29" i="4"/>
  <c r="U30" i="4"/>
  <c r="U31" i="4"/>
  <c r="U32" i="4"/>
  <c r="U33" i="4"/>
  <c r="U34" i="4"/>
  <c r="U35" i="4"/>
  <c r="U36" i="4"/>
  <c r="U37" i="4"/>
  <c r="U38" i="4"/>
  <c r="U39" i="4"/>
  <c r="U40" i="4"/>
  <c r="U41" i="4"/>
  <c r="V7" i="4"/>
  <c r="W7" i="4"/>
  <c r="X7" i="4"/>
  <c r="Y7" i="4"/>
  <c r="Z7" i="4"/>
  <c r="AA7" i="4"/>
  <c r="AB7" i="4"/>
  <c r="AC7" i="4"/>
  <c r="V8" i="4"/>
  <c r="W8" i="4"/>
  <c r="X8" i="4"/>
  <c r="Y8" i="4"/>
  <c r="Z8" i="4"/>
  <c r="AA8" i="4"/>
  <c r="AB8" i="4"/>
  <c r="AC8" i="4"/>
  <c r="V9" i="4"/>
  <c r="W9" i="4"/>
  <c r="X9" i="4"/>
  <c r="Y9" i="4"/>
  <c r="Z9" i="4"/>
  <c r="AA9" i="4"/>
  <c r="AB9" i="4"/>
  <c r="AC9" i="4"/>
  <c r="V10" i="4"/>
  <c r="W10" i="4"/>
  <c r="X10" i="4"/>
  <c r="Y10" i="4"/>
  <c r="Z10" i="4"/>
  <c r="AA10" i="4"/>
  <c r="AB10" i="4"/>
  <c r="AC10" i="4"/>
  <c r="V11" i="4"/>
  <c r="W11" i="4"/>
  <c r="X11" i="4"/>
  <c r="Y11" i="4"/>
  <c r="Z11" i="4"/>
  <c r="AA11" i="4"/>
  <c r="AB11" i="4"/>
  <c r="AC11" i="4"/>
  <c r="V12" i="4"/>
  <c r="W12" i="4"/>
  <c r="X12" i="4"/>
  <c r="Y12" i="4"/>
  <c r="Z12" i="4"/>
  <c r="AA12" i="4"/>
  <c r="AB12" i="4"/>
  <c r="AC12" i="4"/>
  <c r="V13" i="4"/>
  <c r="W13" i="4"/>
  <c r="X13" i="4"/>
  <c r="Y13" i="4"/>
  <c r="Z13" i="4"/>
  <c r="AA13" i="4"/>
  <c r="AB13" i="4"/>
  <c r="AC13" i="4"/>
  <c r="V14" i="4"/>
  <c r="W14" i="4"/>
  <c r="X14" i="4"/>
  <c r="Y14" i="4"/>
  <c r="Z14" i="4"/>
  <c r="AA14" i="4"/>
  <c r="AB14" i="4"/>
  <c r="AC14" i="4"/>
  <c r="V15" i="4"/>
  <c r="W15" i="4"/>
  <c r="X15" i="4"/>
  <c r="Y15" i="4"/>
  <c r="Z15" i="4"/>
  <c r="AA15" i="4"/>
  <c r="AB15" i="4"/>
  <c r="AC15" i="4"/>
  <c r="V16" i="4"/>
  <c r="W16" i="4"/>
  <c r="X16" i="4"/>
  <c r="Y16" i="4"/>
  <c r="Z16" i="4"/>
  <c r="AA16" i="4"/>
  <c r="AB16" i="4"/>
  <c r="AC16" i="4"/>
  <c r="V17" i="4"/>
  <c r="W17" i="4"/>
  <c r="X17" i="4"/>
  <c r="Y17" i="4"/>
  <c r="Z17" i="4"/>
  <c r="AA17" i="4"/>
  <c r="AB17" i="4"/>
  <c r="AC17" i="4"/>
  <c r="V18" i="4"/>
  <c r="W18" i="4"/>
  <c r="X18" i="4"/>
  <c r="Y18" i="4"/>
  <c r="Z18" i="4"/>
  <c r="AA18" i="4"/>
  <c r="AB18" i="4"/>
  <c r="AC18" i="4"/>
  <c r="V19" i="4"/>
  <c r="W19" i="4"/>
  <c r="X19" i="4"/>
  <c r="Y19" i="4"/>
  <c r="Z19" i="4"/>
  <c r="AA19" i="4"/>
  <c r="AB19" i="4"/>
  <c r="AC19" i="4"/>
  <c r="V20" i="4"/>
  <c r="W20" i="4"/>
  <c r="X20" i="4"/>
  <c r="Y20" i="4"/>
  <c r="Z20" i="4"/>
  <c r="AA20" i="4"/>
  <c r="AB20" i="4"/>
  <c r="AC20" i="4"/>
  <c r="V21" i="4"/>
  <c r="W21" i="4"/>
  <c r="X21" i="4"/>
  <c r="Y21" i="4"/>
  <c r="Z21" i="4"/>
  <c r="AA21" i="4"/>
  <c r="AB21" i="4"/>
  <c r="AC21" i="4"/>
  <c r="V22" i="4"/>
  <c r="W22" i="4"/>
  <c r="X22" i="4"/>
  <c r="Y22" i="4"/>
  <c r="Z22" i="4"/>
  <c r="AA22" i="4"/>
  <c r="AB22" i="4"/>
  <c r="AC22" i="4"/>
  <c r="V23" i="4"/>
  <c r="W23" i="4"/>
  <c r="X23" i="4"/>
  <c r="Y23" i="4"/>
  <c r="Z23" i="4"/>
  <c r="AA23" i="4"/>
  <c r="AB23" i="4"/>
  <c r="AC23" i="4"/>
  <c r="V24" i="4"/>
  <c r="W24" i="4"/>
  <c r="X24" i="4"/>
  <c r="Y24" i="4"/>
  <c r="Z24" i="4"/>
  <c r="AA24" i="4"/>
  <c r="AB24" i="4"/>
  <c r="AC24" i="4"/>
  <c r="V25" i="4"/>
  <c r="W25" i="4"/>
  <c r="X25" i="4"/>
  <c r="Y25" i="4"/>
  <c r="Z25" i="4"/>
  <c r="AA25" i="4"/>
  <c r="AB25" i="4"/>
  <c r="AC25" i="4"/>
  <c r="V26" i="4"/>
  <c r="W26" i="4"/>
  <c r="X26" i="4"/>
  <c r="Y26" i="4"/>
  <c r="Z26" i="4"/>
  <c r="AA26" i="4"/>
  <c r="AB26" i="4"/>
  <c r="AC26" i="4"/>
  <c r="V27" i="4"/>
  <c r="W27" i="4"/>
  <c r="X27" i="4"/>
  <c r="Y27" i="4"/>
  <c r="Z27" i="4"/>
  <c r="AA27" i="4"/>
  <c r="AB27" i="4"/>
  <c r="AC27" i="4"/>
  <c r="V28" i="4"/>
  <c r="W28" i="4"/>
  <c r="X28" i="4"/>
  <c r="Y28" i="4"/>
  <c r="Z28" i="4"/>
  <c r="AA28" i="4"/>
  <c r="AB28" i="4"/>
  <c r="AC28" i="4"/>
  <c r="V29" i="4"/>
  <c r="W29" i="4"/>
  <c r="X29" i="4"/>
  <c r="Y29" i="4"/>
  <c r="Z29" i="4"/>
  <c r="AA29" i="4"/>
  <c r="AB29" i="4"/>
  <c r="AC29" i="4"/>
  <c r="V30" i="4"/>
  <c r="W30" i="4"/>
  <c r="X30" i="4"/>
  <c r="Y30" i="4"/>
  <c r="Z30" i="4"/>
  <c r="AA30" i="4"/>
  <c r="AB30" i="4"/>
  <c r="AC30" i="4"/>
  <c r="V31" i="4"/>
  <c r="W31" i="4"/>
  <c r="X31" i="4"/>
  <c r="Y31" i="4"/>
  <c r="Z31" i="4"/>
  <c r="AA31" i="4"/>
  <c r="AB31" i="4"/>
  <c r="AC31" i="4"/>
  <c r="V32" i="4"/>
  <c r="W32" i="4"/>
  <c r="X32" i="4"/>
  <c r="Y32" i="4"/>
  <c r="Z32" i="4"/>
  <c r="AA32" i="4"/>
  <c r="AB32" i="4"/>
  <c r="AC32" i="4"/>
  <c r="V33" i="4"/>
  <c r="W33" i="4"/>
  <c r="X33" i="4"/>
  <c r="Y33" i="4"/>
  <c r="Z33" i="4"/>
  <c r="AA33" i="4"/>
  <c r="AB33" i="4"/>
  <c r="AC33" i="4"/>
  <c r="V34" i="4"/>
  <c r="W34" i="4"/>
  <c r="X34" i="4"/>
  <c r="Y34" i="4"/>
  <c r="Z34" i="4"/>
  <c r="AA34" i="4"/>
  <c r="AB34" i="4"/>
  <c r="AC34" i="4"/>
  <c r="V35" i="4"/>
  <c r="W35" i="4"/>
  <c r="X35" i="4"/>
  <c r="Y35" i="4"/>
  <c r="Z35" i="4"/>
  <c r="AA35" i="4"/>
  <c r="AB35" i="4"/>
  <c r="AC35" i="4"/>
  <c r="V36" i="4"/>
  <c r="W36" i="4"/>
  <c r="X36" i="4"/>
  <c r="Y36" i="4"/>
  <c r="Z36" i="4"/>
  <c r="AA36" i="4"/>
  <c r="AB36" i="4"/>
  <c r="AC36" i="4"/>
  <c r="V37" i="4"/>
  <c r="W37" i="4"/>
  <c r="X37" i="4"/>
  <c r="Y37" i="4"/>
  <c r="Z37" i="4"/>
  <c r="AA37" i="4"/>
  <c r="AB37" i="4"/>
  <c r="AC37" i="4"/>
  <c r="V38" i="4"/>
  <c r="W38" i="4"/>
  <c r="X38" i="4"/>
  <c r="Y38" i="4"/>
  <c r="Z38" i="4"/>
  <c r="AA38" i="4"/>
  <c r="AB38" i="4"/>
  <c r="AC38" i="4"/>
  <c r="V39" i="4"/>
  <c r="W39" i="4"/>
  <c r="X39" i="4"/>
  <c r="Y39" i="4"/>
  <c r="Z39" i="4"/>
  <c r="AA39" i="4"/>
  <c r="AB39" i="4"/>
  <c r="AC39" i="4"/>
  <c r="V40" i="4"/>
  <c r="W40" i="4"/>
  <c r="X40" i="4"/>
  <c r="Y40" i="4"/>
  <c r="Z40" i="4"/>
  <c r="AA40" i="4"/>
  <c r="AB40" i="4"/>
  <c r="AC40" i="4"/>
  <c r="V41" i="4"/>
  <c r="W41" i="4"/>
  <c r="X41" i="4"/>
  <c r="Y41" i="4"/>
  <c r="Z41" i="4"/>
  <c r="AA41" i="4"/>
  <c r="AB41" i="4"/>
  <c r="AC41" i="4"/>
  <c r="AC6" i="4"/>
  <c r="AB6" i="4"/>
  <c r="AA6" i="4"/>
  <c r="Z6" i="4"/>
  <c r="Y6" i="4"/>
  <c r="X6" i="4"/>
  <c r="W6" i="4"/>
  <c r="V6" i="4"/>
  <c r="U6" i="4"/>
  <c r="D3" i="101"/>
  <c r="F24" i="101" l="1"/>
  <c r="E24" i="101"/>
  <c r="B24" i="101"/>
  <c r="F5" i="101"/>
  <c r="E5" i="101"/>
  <c r="K46" i="100"/>
  <c r="J46" i="100"/>
  <c r="I46" i="100"/>
  <c r="H46" i="100"/>
  <c r="G46" i="100"/>
  <c r="F46" i="100"/>
  <c r="E46" i="100"/>
  <c r="D46" i="100"/>
  <c r="C46" i="100"/>
  <c r="B46" i="100"/>
  <c r="K45" i="100"/>
  <c r="J45" i="100"/>
  <c r="I45" i="100"/>
  <c r="H45" i="100"/>
  <c r="G45" i="100"/>
  <c r="F45" i="100"/>
  <c r="E45" i="100"/>
  <c r="D45" i="100"/>
  <c r="C45" i="100"/>
  <c r="B45" i="100"/>
  <c r="K44" i="100"/>
  <c r="J44" i="100"/>
  <c r="I44" i="100"/>
  <c r="H44" i="100"/>
  <c r="G44" i="100"/>
  <c r="F44" i="100"/>
  <c r="E44" i="100"/>
  <c r="D44" i="100"/>
  <c r="C44" i="100"/>
  <c r="B44" i="100"/>
  <c r="K43" i="100"/>
  <c r="J43" i="100"/>
  <c r="I43" i="100"/>
  <c r="H43" i="100"/>
  <c r="G43" i="100"/>
  <c r="F43" i="100"/>
  <c r="E43" i="100"/>
  <c r="D43" i="100"/>
  <c r="C43" i="100"/>
  <c r="B43" i="100"/>
  <c r="K41" i="100"/>
  <c r="J41" i="100"/>
  <c r="I41" i="100"/>
  <c r="H41" i="100"/>
  <c r="G41" i="100"/>
  <c r="F41" i="100"/>
  <c r="E41" i="100"/>
  <c r="D41" i="100"/>
  <c r="C41" i="100"/>
  <c r="B41" i="100"/>
  <c r="K40" i="100"/>
  <c r="J40" i="100"/>
  <c r="I40" i="100"/>
  <c r="H40" i="100"/>
  <c r="G40" i="100"/>
  <c r="F40" i="100"/>
  <c r="E40" i="100"/>
  <c r="D40" i="100"/>
  <c r="C40" i="100"/>
  <c r="B40" i="100"/>
  <c r="K39" i="100"/>
  <c r="J39" i="100"/>
  <c r="I39" i="100"/>
  <c r="H39" i="100"/>
  <c r="G39" i="100"/>
  <c r="F39" i="100"/>
  <c r="E39" i="100"/>
  <c r="D39" i="100"/>
  <c r="C39" i="100"/>
  <c r="B39" i="100"/>
  <c r="K38" i="100"/>
  <c r="J38" i="100"/>
  <c r="I38" i="100"/>
  <c r="H38" i="100"/>
  <c r="G38" i="100"/>
  <c r="F38" i="100"/>
  <c r="E38" i="100"/>
  <c r="D38" i="100"/>
  <c r="C38" i="100"/>
  <c r="B38" i="100"/>
  <c r="J80" i="99"/>
  <c r="I80" i="99"/>
  <c r="H80" i="99"/>
  <c r="G80" i="99"/>
  <c r="F80" i="99"/>
  <c r="E80" i="99"/>
  <c r="D80" i="99"/>
  <c r="C80" i="99"/>
  <c r="J79" i="99"/>
  <c r="I79" i="99"/>
  <c r="H79" i="99"/>
  <c r="G79" i="99"/>
  <c r="F79" i="99"/>
  <c r="E79" i="99"/>
  <c r="D79" i="99"/>
  <c r="C79" i="99"/>
  <c r="J76" i="99"/>
  <c r="I76" i="99"/>
  <c r="H76" i="99"/>
  <c r="G76" i="99"/>
  <c r="F76" i="99"/>
  <c r="E76" i="99"/>
  <c r="D76" i="99"/>
  <c r="C76" i="99"/>
  <c r="J75" i="99"/>
  <c r="I75" i="99"/>
  <c r="H75" i="99"/>
  <c r="G75" i="99"/>
  <c r="F75" i="99"/>
  <c r="E75" i="99"/>
  <c r="D75" i="99"/>
  <c r="C75" i="99"/>
  <c r="J74" i="99"/>
  <c r="I74" i="99"/>
  <c r="H74" i="99"/>
  <c r="G74" i="99"/>
  <c r="F74" i="99"/>
  <c r="E74" i="99"/>
  <c r="D74" i="99"/>
  <c r="C74" i="99"/>
  <c r="J73" i="99"/>
  <c r="I73" i="99"/>
  <c r="H73" i="99"/>
  <c r="G73" i="99"/>
  <c r="F73" i="99"/>
  <c r="E73" i="99"/>
  <c r="D73" i="99"/>
  <c r="C73" i="99"/>
  <c r="J72" i="99"/>
  <c r="I72" i="99"/>
  <c r="H72" i="99"/>
  <c r="G72" i="99"/>
  <c r="F72" i="99"/>
  <c r="E72" i="99"/>
  <c r="D72" i="99"/>
  <c r="C72" i="99"/>
  <c r="J71" i="99"/>
  <c r="I71" i="99"/>
  <c r="H71" i="99"/>
  <c r="G71" i="99"/>
  <c r="F71" i="99"/>
  <c r="E71" i="99"/>
  <c r="D71" i="99"/>
  <c r="C71" i="99"/>
  <c r="J70" i="99"/>
  <c r="I70" i="99"/>
  <c r="H70" i="99"/>
  <c r="G70" i="99"/>
  <c r="F70" i="99"/>
  <c r="E70" i="99"/>
  <c r="D70" i="99"/>
  <c r="C70" i="99"/>
  <c r="J69" i="99"/>
  <c r="I69" i="99"/>
  <c r="H69" i="99"/>
  <c r="G69" i="99"/>
  <c r="F69" i="99"/>
  <c r="E69" i="99"/>
  <c r="D69" i="99"/>
  <c r="C69" i="99"/>
  <c r="J68" i="99"/>
  <c r="I68" i="99"/>
  <c r="H68" i="99"/>
  <c r="G68" i="99"/>
  <c r="F68" i="99"/>
  <c r="E68" i="99"/>
  <c r="D68" i="99"/>
  <c r="C68" i="99"/>
  <c r="J67" i="99"/>
  <c r="I67" i="99"/>
  <c r="H67" i="99"/>
  <c r="G67" i="99"/>
  <c r="F67" i="99"/>
  <c r="E67" i="99"/>
  <c r="D67" i="99"/>
  <c r="C67" i="99"/>
  <c r="J66" i="99"/>
  <c r="I66" i="99"/>
  <c r="H66" i="99"/>
  <c r="G66" i="99"/>
  <c r="F66" i="99"/>
  <c r="E66" i="99"/>
  <c r="D66" i="99"/>
  <c r="C66" i="99"/>
  <c r="J62" i="97"/>
  <c r="I62" i="97"/>
  <c r="H62" i="97"/>
  <c r="G62" i="97"/>
  <c r="F62" i="97"/>
  <c r="E62" i="97"/>
  <c r="D62" i="97"/>
  <c r="C62" i="97"/>
  <c r="J59" i="97"/>
  <c r="I59" i="97"/>
  <c r="H59" i="97"/>
  <c r="G59" i="97"/>
  <c r="F59" i="97"/>
  <c r="E59" i="97"/>
  <c r="D59" i="97"/>
  <c r="C59" i="97"/>
  <c r="J58" i="97"/>
  <c r="I58" i="97"/>
  <c r="H58" i="97"/>
  <c r="G58" i="97"/>
  <c r="F58" i="97"/>
  <c r="E58" i="97"/>
  <c r="D58" i="97"/>
  <c r="C58" i="97"/>
  <c r="J57" i="97"/>
  <c r="I57" i="97"/>
  <c r="H57" i="97"/>
  <c r="G57" i="97"/>
  <c r="F57" i="97"/>
  <c r="E57" i="97"/>
  <c r="D57" i="97"/>
  <c r="C57" i="97"/>
  <c r="J56" i="97"/>
  <c r="I56" i="97"/>
  <c r="H56" i="97"/>
  <c r="G56" i="97"/>
  <c r="F56" i="97"/>
  <c r="E56" i="97"/>
  <c r="D56" i="97"/>
  <c r="C56" i="97"/>
  <c r="J55" i="97"/>
  <c r="I55" i="97"/>
  <c r="H55" i="97"/>
  <c r="G55" i="97"/>
  <c r="F55" i="97"/>
  <c r="E55" i="97"/>
  <c r="D55" i="97"/>
  <c r="C55" i="97"/>
  <c r="J54" i="97"/>
  <c r="I54" i="97"/>
  <c r="H54" i="97"/>
  <c r="G54" i="97"/>
  <c r="F54" i="97"/>
  <c r="E54" i="97"/>
  <c r="D54" i="97"/>
  <c r="C54" i="97"/>
  <c r="J53" i="97"/>
  <c r="I53" i="97"/>
  <c r="H53" i="97"/>
  <c r="G53" i="97"/>
  <c r="F53" i="97"/>
  <c r="E53" i="97"/>
  <c r="D53" i="97"/>
  <c r="C53" i="97"/>
  <c r="J52" i="97"/>
  <c r="I52" i="97"/>
  <c r="H52" i="97"/>
  <c r="G52" i="97"/>
  <c r="F52" i="97"/>
  <c r="E52" i="97"/>
  <c r="D52" i="97"/>
  <c r="C52" i="97"/>
  <c r="J51" i="97"/>
  <c r="I51" i="97"/>
  <c r="H51" i="97"/>
  <c r="G51" i="97"/>
  <c r="F51" i="97"/>
  <c r="E51" i="97"/>
  <c r="D51" i="97"/>
  <c r="C51" i="97"/>
  <c r="J50" i="97"/>
  <c r="I50" i="97"/>
  <c r="H50" i="97"/>
  <c r="G50" i="97"/>
  <c r="F50" i="97"/>
  <c r="E50" i="97"/>
  <c r="D50" i="97"/>
  <c r="C50" i="97"/>
  <c r="J49" i="97"/>
  <c r="I49" i="97"/>
  <c r="H49" i="97"/>
  <c r="G49" i="97"/>
  <c r="F49" i="97"/>
  <c r="E49" i="97"/>
  <c r="D49" i="97"/>
  <c r="C49" i="97"/>
  <c r="K46" i="1"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1EE1FF8-1D34-49E7-BAC8-499FDD1B3F39}" keepAlive="1" name="Query - SourceData" description="Connection to the 'SourceData' query in the workbook." type="5" refreshedVersion="8" background="1" saveData="1">
    <dbPr connection="Provider=Microsoft.Mashup.OleDb.1;Data Source=$Workbook$;Location=SourceData;Extended Properties=&quot;&quot;" command="SELECT * FROM [SourceData]"/>
  </connection>
  <connection id="2" xr16:uid="{CDBF2AA7-B356-4DE1-9052-2E35F9CC3085}" keepAlive="1" name="Query - Transform File from SourceData" description="Connection to the 'Transform File from SourceData' query in the workbook." type="5" refreshedVersion="0" background="1">
    <dbPr connection="Provider=Microsoft.Mashup.OleDb.1;Data Source=$Workbook$;Location=&quot;Transform File from SourceData&quot;;Extended Properties=&quot;&quot;" command="SELECT * FROM [Transform File from SourceData]"/>
  </connection>
</connections>
</file>

<file path=xl/sharedStrings.xml><?xml version="1.0" encoding="utf-8"?>
<sst xmlns="http://schemas.openxmlformats.org/spreadsheetml/2006/main" count="987" uniqueCount="614">
  <si>
    <t xml:space="preserve">2.1 Central Bank Survey </t>
  </si>
  <si>
    <t>Million Rupees</t>
  </si>
  <si>
    <t>FY23</t>
  </si>
  <si>
    <t>Net Foreign Assets</t>
  </si>
  <si>
    <t>Claims on nonresidents</t>
  </si>
  <si>
    <t>a) Monetary Gold, Coin and Bullion</t>
  </si>
  <si>
    <t>b) Holdings of SDRs</t>
  </si>
  <si>
    <t>c) Foreign currency</t>
  </si>
  <si>
    <t>d) Deposits</t>
  </si>
  <si>
    <t>e) Securities other than shares (Foreign)</t>
  </si>
  <si>
    <t>f) Loans</t>
  </si>
  <si>
    <t>-</t>
  </si>
  <si>
    <t>g) Financial derivatives</t>
  </si>
  <si>
    <t>h) Other</t>
  </si>
  <si>
    <t>Of which:  Quota-IMF</t>
  </si>
  <si>
    <t>less: Liabilities to nonresidents</t>
  </si>
  <si>
    <t>a) Deposits</t>
  </si>
  <si>
    <t>b) Securities other than shares</t>
  </si>
  <si>
    <t>c) Loans</t>
  </si>
  <si>
    <t>d) Financial derivatives</t>
  </si>
  <si>
    <t>e) Other</t>
  </si>
  <si>
    <t>Claims on Other Depository Corporations</t>
  </si>
  <si>
    <t>Net claims on General Government</t>
  </si>
  <si>
    <t>Net claims on Central Government</t>
  </si>
  <si>
    <t>Claims on Central Government</t>
  </si>
  <si>
    <t>a) Securities other than Shares</t>
  </si>
  <si>
    <t>b) Other claims</t>
  </si>
  <si>
    <t>less: Liabilities to Central Government</t>
  </si>
  <si>
    <t>b) Other liabilities</t>
  </si>
  <si>
    <t>Net claims on Provincial Governments</t>
  </si>
  <si>
    <t>Claims on Provincial and Local Governments</t>
  </si>
  <si>
    <t>less: Liabilities to Provincial and Local  governments</t>
  </si>
  <si>
    <t>Claims on other sectors</t>
  </si>
  <si>
    <t>a) Other financial corporations</t>
  </si>
  <si>
    <t>b) Public non-financial corporations</t>
  </si>
  <si>
    <t>c) Other non-financial corporations</t>
  </si>
  <si>
    <t>d) Other resident sectors</t>
  </si>
  <si>
    <t>Monetary base</t>
  </si>
  <si>
    <t>1)  Currency in Circulation</t>
  </si>
  <si>
    <t>2)  Liabilities to Other Depository Corporations</t>
  </si>
  <si>
    <t>Reserve deposits</t>
  </si>
  <si>
    <t>Other liabilities</t>
  </si>
  <si>
    <t>2.1 Central Bank Survey</t>
  </si>
  <si>
    <t>3) Deposits included in broad money</t>
  </si>
  <si>
    <t>Transferable deposits</t>
  </si>
  <si>
    <t>Other deposits</t>
  </si>
  <si>
    <t>4) Securities other than shares included in broad money</t>
  </si>
  <si>
    <t>Deposits excluded from broad money</t>
  </si>
  <si>
    <t>Of which: Other financial corporations</t>
  </si>
  <si>
    <t>Securities other than shares excluded from broad money</t>
  </si>
  <si>
    <t>Loans*</t>
  </si>
  <si>
    <t>Financial derivatives</t>
  </si>
  <si>
    <t>Trade credit and advances</t>
  </si>
  <si>
    <t>Shares and Other equity</t>
  </si>
  <si>
    <t>a) Funds contributed by owners</t>
  </si>
  <si>
    <t>b) Retained earnings</t>
  </si>
  <si>
    <t>c) General &amp; special reserves</t>
  </si>
  <si>
    <t>d) Valuation adjustment</t>
  </si>
  <si>
    <t>Other items (net)</t>
  </si>
  <si>
    <t>Less: Other Assets</t>
  </si>
  <si>
    <t>http://www.sbp.org.pk/departments/Guidelines.htm</t>
  </si>
  <si>
    <t>* This includes amounts related to SBP’s OMO mop up activities and financial institutions’ placed of their excess reserves with SBP.</t>
  </si>
  <si>
    <t xml:space="preserve">2.2 Other Depository Corporations Survey </t>
  </si>
  <si>
    <t>a) Foreign currency</t>
  </si>
  <si>
    <t>b) Deposits</t>
  </si>
  <si>
    <t>c) Securities other than shares</t>
  </si>
  <si>
    <t>d) Loans</t>
  </si>
  <si>
    <t>e) Financial derivatives</t>
  </si>
  <si>
    <t>f)Shares &amp; other equity</t>
  </si>
  <si>
    <t>g) Other</t>
  </si>
  <si>
    <t>Claims on Central bank</t>
  </si>
  <si>
    <t>a) Currency</t>
  </si>
  <si>
    <t>b) Reserve deposits</t>
  </si>
  <si>
    <t>c) Other claims</t>
  </si>
  <si>
    <t>Net Claims on General Government</t>
  </si>
  <si>
    <t>Claims on Provincial Governments</t>
  </si>
  <si>
    <t>less: Liabilities to Provincial Governments</t>
  </si>
  <si>
    <t>Liabilities to central bank</t>
  </si>
  <si>
    <t>Deposits included in broad money (1+2)</t>
  </si>
  <si>
    <t>1)Transferable deposits</t>
  </si>
  <si>
    <t>2)Other deposits</t>
  </si>
  <si>
    <t>Securities other than shares, included in broad money</t>
  </si>
  <si>
    <t>Securities other than shares, excluded from broad money</t>
  </si>
  <si>
    <t>Loans</t>
  </si>
  <si>
    <t xml:space="preserve">Of which: Other financial corporations </t>
  </si>
  <si>
    <t>Shares and other equity</t>
  </si>
  <si>
    <t>c) General and special reserves</t>
  </si>
  <si>
    <t>less: Other assets</t>
  </si>
  <si>
    <t>plus: Consolidation adjustment</t>
  </si>
  <si>
    <t>2. General Government includes Central and Provincial Government</t>
  </si>
  <si>
    <t>Domestic claims (a+b)</t>
  </si>
  <si>
    <t>a. Net Claims on general government (1+2)</t>
  </si>
  <si>
    <t xml:space="preserve"> 1- Net claims on central government</t>
  </si>
  <si>
    <t>Claims on central government</t>
  </si>
  <si>
    <t>less: Liabilities to central government</t>
  </si>
  <si>
    <t>2-Net claims on provincial governments</t>
  </si>
  <si>
    <t>Claims on provincial governments</t>
  </si>
  <si>
    <t>less: Liabilities to provincial governments</t>
  </si>
  <si>
    <t>b. Claims on other sectors</t>
  </si>
  <si>
    <t>Other financial corporations</t>
  </si>
  <si>
    <t>Public non-financial corporations</t>
  </si>
  <si>
    <t>Other non-financial corporations</t>
  </si>
  <si>
    <t>Other resident sectors</t>
  </si>
  <si>
    <t>Broad money liabilities (a+b+c+d)</t>
  </si>
  <si>
    <t>a. Currency outside depository corporations</t>
  </si>
  <si>
    <t>b. Transferable deposits</t>
  </si>
  <si>
    <t>less: Central bank float</t>
  </si>
  <si>
    <t>c. Other Deposits</t>
  </si>
  <si>
    <t>d. Securities other than shares included in broad money</t>
  </si>
  <si>
    <t>of which: Other financial corporations</t>
  </si>
  <si>
    <t>Financial Derivatives</t>
  </si>
  <si>
    <t>Trade credit &amp; advances</t>
  </si>
  <si>
    <t>Shares &amp; other equity</t>
  </si>
  <si>
    <t>Other liabilities (includes central bank float)</t>
  </si>
  <si>
    <t xml:space="preserve">1. Depository Corporations include SBP, Banks, DFIs, MFBs and Deposit Accepting Non-Bank Financial Companies. Therefore, the estimates are not comparable with Analytical Accounts of Banking sector (published up to June 2008) and monetary aggregates of weekly monetary survey based on data of SBP and Scheduled banks. Methodological changes are given at the following link: </t>
  </si>
  <si>
    <t>http://www.sbp.org.pk/departments/stats/ntb.htm</t>
  </si>
  <si>
    <t xml:space="preserve">http://www.sbp.org.pk/departments/stats/Notice-27-Mar-2017.pdf </t>
  </si>
  <si>
    <t>2.4 Reserve Money</t>
  </si>
  <si>
    <t>Components</t>
  </si>
  <si>
    <t xml:space="preserve"> A. Currency in Circulation</t>
  </si>
  <si>
    <t xml:space="preserve"> B. Cash in Tills</t>
  </si>
  <si>
    <t xml:space="preserve"> C. Other Deposits</t>
  </si>
  <si>
    <t xml:space="preserve"> D. Bank Deposits</t>
  </si>
  <si>
    <t xml:space="preserve"> Reserve Money (A+B+C+D)</t>
  </si>
  <si>
    <t>Factor affecting Reserve Money (RM)</t>
  </si>
  <si>
    <t xml:space="preserve"> B. Net Domestic Assets (1+2+3)</t>
  </si>
  <si>
    <t xml:space="preserve">   1. Net Govt Sector Borrowing (i+ii)</t>
  </si>
  <si>
    <t xml:space="preserve"> a) Federal Government</t>
  </si>
  <si>
    <t xml:space="preserve">      of which deposits with SBP</t>
  </si>
  <si>
    <t xml:space="preserve"> b) Provincial Government</t>
  </si>
  <si>
    <t xml:space="preserve">                      Balochistan</t>
  </si>
  <si>
    <t xml:space="preserve">                      Khyber  Pakhtunkhwa</t>
  </si>
  <si>
    <t xml:space="preserve">                      Punjab</t>
  </si>
  <si>
    <t xml:space="preserve">                      Sindh</t>
  </si>
  <si>
    <t xml:space="preserve">       c) AJK Government</t>
  </si>
  <si>
    <t xml:space="preserve">       d) Gilgit-Baltistan</t>
  </si>
  <si>
    <t xml:space="preserve">    ii. Others</t>
  </si>
  <si>
    <t xml:space="preserve">   2. Credit to Non-Govt. Sector (i+ii+iii)</t>
  </si>
  <si>
    <t>a. Agriculture Sector</t>
  </si>
  <si>
    <t>b. Industrial Sector</t>
  </si>
  <si>
    <t>c. Export Sector</t>
  </si>
  <si>
    <t>d. Housing Sector</t>
  </si>
  <si>
    <t>e. Others</t>
  </si>
  <si>
    <t>ii. Claims on NBFIs</t>
  </si>
  <si>
    <t>iii. PSEs Special A/C Debt Repayment</t>
  </si>
  <si>
    <t xml:space="preserve">  3. Other Items (Net)</t>
  </si>
  <si>
    <t>Reserve Money(RM) (A+B)</t>
  </si>
  <si>
    <t>2.5 Currency in Circulation</t>
  </si>
  <si>
    <t>2.6 Monetary Aggregates</t>
  </si>
  <si>
    <t>Assets / Liabilities</t>
  </si>
  <si>
    <t>A.     Components  of M2</t>
  </si>
  <si>
    <t>Money Supply  (1+2+3)</t>
  </si>
  <si>
    <t xml:space="preserve">B.     Factors Affecting Money Supply ( M2)  </t>
  </si>
  <si>
    <t>I.Net Foreign Assets of the Banking System</t>
  </si>
  <si>
    <t>a.      State Bank of Pakistan</t>
  </si>
  <si>
    <t>b.      Scheduled Banks</t>
  </si>
  <si>
    <t>II.Net Domestic Assets of Banking System (1+2+3)</t>
  </si>
  <si>
    <t>1.     Net Govt Sector Borrowing(a+b+c)</t>
  </si>
  <si>
    <t xml:space="preserve">       (i) From SBP </t>
  </si>
  <si>
    <t xml:space="preserve">          a) Federal Government</t>
  </si>
  <si>
    <t xml:space="preserve">               of which deposits with SBP </t>
  </si>
  <si>
    <t xml:space="preserve">          b) Provincial Government</t>
  </si>
  <si>
    <t xml:space="preserve">                    Balochistan Government</t>
  </si>
  <si>
    <t xml:space="preserve">                    Khyber  Pakhtunkhwa Government</t>
  </si>
  <si>
    <t xml:space="preserve">                    Punjab Government</t>
  </si>
  <si>
    <t xml:space="preserve">                    Sindh Government</t>
  </si>
  <si>
    <t xml:space="preserve">          c) AJK Government</t>
  </si>
  <si>
    <t xml:space="preserve">          d) Gilgit-Baltistan</t>
  </si>
  <si>
    <t xml:space="preserve">       (ii) From Scheduled banks (a+b)</t>
  </si>
  <si>
    <t xml:space="preserve">                of which deposits with banks</t>
  </si>
  <si>
    <t xml:space="preserve">          b) Provincial Government </t>
  </si>
  <si>
    <t>b.  Commodity operations</t>
  </si>
  <si>
    <t>c.   Others</t>
  </si>
  <si>
    <t>2.     Credit to Non-Govt. Sector (a+b+c+d)</t>
  </si>
  <si>
    <t>a.   Credit to Private Sector*</t>
  </si>
  <si>
    <t xml:space="preserve">  Conventional Banking Branches</t>
  </si>
  <si>
    <t xml:space="preserve">   Islamic Banks</t>
  </si>
  <si>
    <t xml:space="preserve">   Islamic Banking Branches of Conventional Banks</t>
  </si>
  <si>
    <t>b.  Credit to PSEs</t>
  </si>
  <si>
    <t>c.   PSEs Special a/c-debt Repayment with BP/PSPC</t>
  </si>
  <si>
    <t>d.  Credit to NBFIs</t>
  </si>
  <si>
    <t>3.     Other Items  (net) *</t>
  </si>
  <si>
    <t>Broad Money M2  (A+B)</t>
  </si>
  <si>
    <t>C.     Memorandum Items</t>
  </si>
  <si>
    <t>Accrued Profit on SBP holdings of MRTBs/MTBs</t>
  </si>
  <si>
    <t xml:space="preserve">Outstanding amount of MTBs (realized value in auction) </t>
  </si>
  <si>
    <t>Net Government Budgetary Borrowing (Cash Basis)</t>
  </si>
  <si>
    <t>From SBP</t>
  </si>
  <si>
    <t>From Scheduled Banks</t>
  </si>
  <si>
    <t>1. Excluding IMF A/c Nos. 1 &amp; 2, IMF outstanding credit, deposits of foreign central banks, foreign governments, international organizations and deposit money banks.</t>
  </si>
  <si>
    <t>2.7 Government Budgetary Borrowing from Banks</t>
  </si>
  <si>
    <t>Stocks</t>
  </si>
  <si>
    <t>Monetary Impact During</t>
  </si>
  <si>
    <t>to</t>
  </si>
  <si>
    <t>1. Central Government (a+b)</t>
  </si>
  <si>
    <t>a. Scheduled Banks</t>
  </si>
  <si>
    <t xml:space="preserve">Less: </t>
  </si>
  <si>
    <t>Government Deposits</t>
  </si>
  <si>
    <t>b. State Bank</t>
  </si>
  <si>
    <t>T-bills and Securities etc.</t>
  </si>
  <si>
    <t>Debtor Balances (Exc. Zakat Fund)</t>
  </si>
  <si>
    <t>Govt. Deposits (Ex. Zakat and Privatization Fund)</t>
  </si>
  <si>
    <t>Others*</t>
  </si>
  <si>
    <t>2. Provincial Governments (c+d)</t>
  </si>
  <si>
    <t>c. Scheduled Banks</t>
  </si>
  <si>
    <t>Government Securities and Others</t>
  </si>
  <si>
    <t>d. State Bank</t>
  </si>
  <si>
    <t>Government Securities</t>
  </si>
  <si>
    <t>Debtor Balances (Excluding Zakat Fund)</t>
  </si>
  <si>
    <t>Government Deposits (Excluding Zakat Fund)</t>
  </si>
  <si>
    <t>2.8 Government Borrowing for Commodity Operations</t>
  </si>
  <si>
    <t>Rice</t>
  </si>
  <si>
    <t>Wheat</t>
  </si>
  <si>
    <t>Sugar</t>
  </si>
  <si>
    <t>Fertilizer</t>
  </si>
  <si>
    <t>Seeds</t>
  </si>
  <si>
    <t>Oil seeds</t>
  </si>
  <si>
    <t>Pulses</t>
  </si>
  <si>
    <t>Edible Oil</t>
  </si>
  <si>
    <t>Black Mash</t>
  </si>
  <si>
    <t>Chilies</t>
  </si>
  <si>
    <t>Seed Meal</t>
  </si>
  <si>
    <t>Gram</t>
  </si>
  <si>
    <t>Onion</t>
  </si>
  <si>
    <t>Potatoes</t>
  </si>
  <si>
    <t>Cotton</t>
  </si>
  <si>
    <t>Total</t>
  </si>
  <si>
    <t>Issue</t>
  </si>
  <si>
    <t>Banking</t>
  </si>
  <si>
    <t>ASSETS</t>
  </si>
  <si>
    <t>International reserve assets</t>
  </si>
  <si>
    <t>- Gold</t>
  </si>
  <si>
    <t>- Foreign currency balances</t>
  </si>
  <si>
    <t>- Balances with International Monetary Fund</t>
  </si>
  <si>
    <t>- Special drawing rights holdings</t>
  </si>
  <si>
    <t xml:space="preserve">- Reserve tranche position with International Monetary Fund </t>
  </si>
  <si>
    <t xml:space="preserve"> - Other foreign currency balances</t>
  </si>
  <si>
    <t>Local currency financial assets</t>
  </si>
  <si>
    <t>(i) Monetary policy assets</t>
  </si>
  <si>
    <t>- Conventional- securities purchased under agreement to resell</t>
  </si>
  <si>
    <t>- Shariah compliant financing facility</t>
  </si>
  <si>
    <t>- Outright purchase of assets</t>
  </si>
  <si>
    <t xml:space="preserve"> - Conventional securities</t>
  </si>
  <si>
    <t xml:space="preserve"> - Shariah compliant securities</t>
  </si>
  <si>
    <t>(ii) Credit to conventional banks &amp; financial institutions</t>
  </si>
  <si>
    <t xml:space="preserve"> for purposes other than monetary policy</t>
  </si>
  <si>
    <t>- Industrial sector</t>
  </si>
  <si>
    <t>- Export sector</t>
  </si>
  <si>
    <t>- Housing sector</t>
  </si>
  <si>
    <t>- Other</t>
  </si>
  <si>
    <t xml:space="preserve">(iii) Credit to Islamic banks &amp; financial institutions for </t>
  </si>
  <si>
    <t xml:space="preserve"> purpose other than monetary policy</t>
  </si>
  <si>
    <t>- Agriculture sector</t>
  </si>
  <si>
    <t>Credit to general government account</t>
  </si>
  <si>
    <t>- Federal government</t>
  </si>
  <si>
    <t>- Perpetual loan to federal government</t>
  </si>
  <si>
    <t>- Government securities</t>
  </si>
  <si>
    <t>- Market related treasury bills</t>
  </si>
  <si>
    <t>- Pakistan investment bonds</t>
  </si>
  <si>
    <t>- Sukuks</t>
  </si>
  <si>
    <t>- Government overdrafts</t>
  </si>
  <si>
    <t>- Provincial &amp; autonomous regions</t>
  </si>
  <si>
    <t xml:space="preserve">- Long term loans </t>
  </si>
  <si>
    <t xml:space="preserve">- Short term loans </t>
  </si>
  <si>
    <t>Equity investments</t>
  </si>
  <si>
    <t>- Subsidiaries</t>
  </si>
  <si>
    <t>- Banks</t>
  </si>
  <si>
    <t>- Financial institutions</t>
  </si>
  <si>
    <t xml:space="preserve">- Other </t>
  </si>
  <si>
    <t>Property, plant &amp; equipment</t>
  </si>
  <si>
    <t>Rupee coins</t>
  </si>
  <si>
    <t>Other assets</t>
  </si>
  <si>
    <t>LIABILITIES</t>
  </si>
  <si>
    <t>Equity &amp; reserves</t>
  </si>
  <si>
    <t>- Paid-up capital</t>
  </si>
  <si>
    <t>- Statutory reserves</t>
  </si>
  <si>
    <t>- Special reserves</t>
  </si>
  <si>
    <t>- Unrealized appreciations</t>
  </si>
  <si>
    <t>- Profit &amp; loss appropriation account</t>
  </si>
  <si>
    <t>Banknotes in circulation</t>
  </si>
  <si>
    <t>- Banknotes in circulation</t>
  </si>
  <si>
    <t>- Banknotes held in Banking Department</t>
  </si>
  <si>
    <t>Monetary policy liabilities</t>
  </si>
  <si>
    <t>- Securities sold under agreement to repurchase</t>
  </si>
  <si>
    <t>- Shariah compliant facility</t>
  </si>
  <si>
    <t>Local currency deposits</t>
  </si>
  <si>
    <t>- Provincial governments &amp; autonomous regions</t>
  </si>
  <si>
    <t>- Bank deposits</t>
  </si>
  <si>
    <t>- Other deposits</t>
  </si>
  <si>
    <t>Foreign currency deposits</t>
  </si>
  <si>
    <t>- Local banks</t>
  </si>
  <si>
    <t>- Foreign central banks</t>
  </si>
  <si>
    <t>- Foreign governments &amp; sovereign wealth fund</t>
  </si>
  <si>
    <t>- Others deposits</t>
  </si>
  <si>
    <t>Foreign currency loans and liabilities</t>
  </si>
  <si>
    <t>- International Monetary Fund facilities</t>
  </si>
  <si>
    <t>- Allocations of special drawing rights of IMF</t>
  </si>
  <si>
    <t xml:space="preserve">- Currency swap arrangements </t>
  </si>
  <si>
    <t>- Overdraft from Asian Clearing Union</t>
  </si>
  <si>
    <t>- Reserve tranche position with International Monetary Fund</t>
  </si>
  <si>
    <t>- Other foreign currency balances</t>
  </si>
  <si>
    <t>- Conventional securities</t>
  </si>
  <si>
    <t>- Shariah compliant securities</t>
  </si>
  <si>
    <t>for purposes other than monetary policy</t>
  </si>
  <si>
    <t>(iii) Credit to Islamic banks &amp; financial institutions for</t>
  </si>
  <si>
    <t>purpose other than monetary policy</t>
  </si>
  <si>
    <t>- Long term loans</t>
  </si>
  <si>
    <t>- Short term loans</t>
  </si>
  <si>
    <t>- Currency swap arrangements</t>
  </si>
  <si>
    <t>Source: Finance Department SBP</t>
  </si>
  <si>
    <t>End Jun: Million Rupees</t>
  </si>
  <si>
    <t>Gold reserves held by the Bank</t>
  </si>
  <si>
    <t>Local Currency – Coins</t>
  </si>
  <si>
    <t>Foreign Currency Reserves</t>
  </si>
  <si>
    <t>Earmarked foreign currency balances</t>
  </si>
  <si>
    <t>Special Drawing Rights of the International Monetary Fund</t>
  </si>
  <si>
    <t>Reserve tranche with the IMF under quota arrangements</t>
  </si>
  <si>
    <t>Securities purchased under agreement to resale</t>
  </si>
  <si>
    <t>Current accounts of governments</t>
  </si>
  <si>
    <t>Investments</t>
  </si>
  <si>
    <t>Loans, Advances, Bills of Exchange and Commercial Papers</t>
  </si>
  <si>
    <t>Assets held with the Reserve Bank of India</t>
  </si>
  <si>
    <t>Balances due from the Govt. of India and Bangladesh</t>
  </si>
  <si>
    <t>Property and Equipment</t>
  </si>
  <si>
    <t>Intangible assets</t>
  </si>
  <si>
    <t>TOTAL ASSETS</t>
  </si>
  <si>
    <t>Bank notes in circulation</t>
  </si>
  <si>
    <t>Bills Payable</t>
  </si>
  <si>
    <t>Current account with SBP-BSC -. (a -Subsidiary)</t>
  </si>
  <si>
    <t>Current account with NIBAF (Guarantee) Limited - a subsidiary</t>
  </si>
  <si>
    <t>Payable to Islamic Banking Institution against Bai Muajjal transactions</t>
  </si>
  <si>
    <t>Payable under bilateral currency swap agreement</t>
  </si>
  <si>
    <t>Deposits of banks and Financial Institutions</t>
  </si>
  <si>
    <t>Other deposits and accounts</t>
  </si>
  <si>
    <t>Payable to the International Monetary Fund</t>
  </si>
  <si>
    <t xml:space="preserve">Securities sold under agreement to repurchase </t>
  </si>
  <si>
    <t>Other Liabilities</t>
  </si>
  <si>
    <t>Deferred Liability - Unfunded Staff Retirement Benefits</t>
  </si>
  <si>
    <t>TOTAL LIABILITIES</t>
  </si>
  <si>
    <t>NET ASSETS</t>
  </si>
  <si>
    <t>REPRESENTED BY</t>
  </si>
  <si>
    <t>Share Capital</t>
  </si>
  <si>
    <t>Reserves</t>
  </si>
  <si>
    <t>Unappropriated profit</t>
  </si>
  <si>
    <t>Unrealized appreciation on gold reserves held by the Bank</t>
  </si>
  <si>
    <t>Unrealised appreciation on remeasurement of Foreign currency accounts and investments</t>
  </si>
  <si>
    <t>Unrealized appreciation on re-measurement of investment-Local</t>
  </si>
  <si>
    <t>Surplus on revaluation of property and equipment</t>
  </si>
  <si>
    <t>TOTAL EQUITY</t>
  </si>
  <si>
    <t>PROFIT &amp; LOSS ACCOUNT</t>
  </si>
  <si>
    <t>Mark-Up/ Return/Interest Earned</t>
  </si>
  <si>
    <t>Mark-Up/ Return/Interest Expenses</t>
  </si>
  <si>
    <t>Net Mark-Up / Interest Income</t>
  </si>
  <si>
    <t>Fair valuation adjustment on COVID loans - net</t>
  </si>
  <si>
    <t>Fees, Commission &amp; Brokerage Income</t>
  </si>
  <si>
    <t>Exchange gain/(loss)-net</t>
  </si>
  <si>
    <t>Dividend Income</t>
  </si>
  <si>
    <t>Other operating income / (loss)-net</t>
  </si>
  <si>
    <t>Other Income/(Loss)</t>
  </si>
  <si>
    <t>Total Non - Markup / Interest Income</t>
  </si>
  <si>
    <t>Administrative/ Operating Expenses</t>
  </si>
  <si>
    <t>Provisions for /(reversal of provision against)</t>
  </si>
  <si>
    <t>Total Non-Markup/Interest Expenses</t>
  </si>
  <si>
    <t>PROFIT/ (LOSS) FOR THE YEAR</t>
  </si>
  <si>
    <t>Net Cash Inflow / (Outflow) from Operating Activities</t>
  </si>
  <si>
    <t>Net Cash Inflow / (Outflow) from Investing Activities</t>
  </si>
  <si>
    <t>Net Cash Inflow / (Outflow) from Financing Activities</t>
  </si>
  <si>
    <t>2.11 Annual Accounts of SBP Banking Services Corporation</t>
  </si>
  <si>
    <t>Deposit account with State Bank of Pakistan</t>
  </si>
  <si>
    <t>Current account with State Bank of Pakistan</t>
  </si>
  <si>
    <t>Employee loans and advances</t>
  </si>
  <si>
    <t>Advances, deposits and payments</t>
  </si>
  <si>
    <t>Medical and stationary consumable</t>
  </si>
  <si>
    <t>Property and equipment</t>
  </si>
  <si>
    <t>Total Assets</t>
  </si>
  <si>
    <t>Deferred liabilities - staff retirement benefits</t>
  </si>
  <si>
    <t xml:space="preserve"> Total Liabilities </t>
  </si>
  <si>
    <t xml:space="preserve"> NET ASSETS </t>
  </si>
  <si>
    <t xml:space="preserve">REPRESENTED BY </t>
  </si>
  <si>
    <t xml:space="preserve"> Share capital </t>
  </si>
  <si>
    <t>Unappropriated Profit</t>
  </si>
  <si>
    <t>PROFIT &amp; LOSS ACCOUNTS</t>
  </si>
  <si>
    <t>Discount and Interest earned</t>
  </si>
  <si>
    <t>Net operating expenses</t>
  </si>
  <si>
    <t>Total Expenses</t>
  </si>
  <si>
    <t>Reimbursed by the State bank of Pakistan</t>
  </si>
  <si>
    <t>Allocated to the State Bank of Pakistan</t>
  </si>
  <si>
    <t>Operating Profit</t>
  </si>
  <si>
    <t>Profit on disposal of fixed assets</t>
  </si>
  <si>
    <t>Other income</t>
  </si>
  <si>
    <t>Balance Profit Transferred to the State Bank of Pakistan</t>
  </si>
  <si>
    <r>
      <t xml:space="preserve"> </t>
    </r>
    <r>
      <rPr>
        <b/>
        <sz val="8"/>
        <color rgb="FF000000"/>
        <rFont val="Times New Roman"/>
        <family val="1"/>
      </rPr>
      <t>-</t>
    </r>
    <r>
      <rPr>
        <sz val="8"/>
        <color rgb="FF000000"/>
        <rFont val="Times New Roman"/>
        <family val="1"/>
      </rPr>
      <t xml:space="preserve"> </t>
    </r>
  </si>
  <si>
    <t xml:space="preserve">Cash and cash equivalents at beginning of the year </t>
  </si>
  <si>
    <t>Cash &amp; Cash Equivalents at the end of the year</t>
  </si>
  <si>
    <t>Source: SBP BSC HOK</t>
  </si>
  <si>
    <t>2.12 Scheduled Banks’ Balance Sheets Consolidated Position</t>
  </si>
  <si>
    <t>Cash &amp; Balances with Treasury Banks</t>
  </si>
  <si>
    <t>Balances with other Banks</t>
  </si>
  <si>
    <t>Lending to Financial Institutions</t>
  </si>
  <si>
    <t>Advances – Net of Provision</t>
  </si>
  <si>
    <t>Gross Advances</t>
  </si>
  <si>
    <t>Less: Provision for Non- Performing Advances</t>
  </si>
  <si>
    <t>Operating Fixed Assets</t>
  </si>
  <si>
    <t>Deferred Tax Assets</t>
  </si>
  <si>
    <t>Other Assets</t>
  </si>
  <si>
    <t>Borrowings</t>
  </si>
  <si>
    <t>Deposits and other Accounts</t>
  </si>
  <si>
    <t>Sub-ordinated Loans</t>
  </si>
  <si>
    <t>Liabilities Against Assets Subject to Finance Lease</t>
  </si>
  <si>
    <t>Deferred Tax Liabilities</t>
  </si>
  <si>
    <t>REPRESENTED BY:</t>
  </si>
  <si>
    <t>Paid up Capital / Head Office Capital Account</t>
  </si>
  <si>
    <t>Un-appropriated / Un-remitted Profit</t>
  </si>
  <si>
    <t>Surplus/ (Deficit) on Revaluation of Assets</t>
  </si>
  <si>
    <t>TOTAL</t>
  </si>
  <si>
    <t>Cash</t>
  </si>
  <si>
    <t>Balance with SBP</t>
  </si>
  <si>
    <t>Balance with agents of SBP</t>
  </si>
  <si>
    <t>Un-encumbered approved Securities</t>
  </si>
  <si>
    <t>Foreign Banks Deposits with SBP under section13(3) of Banking Companies Ordinance</t>
  </si>
  <si>
    <t>Minimum of Assets required to be held under Section 29 of the Banking Companies Ordinance</t>
  </si>
  <si>
    <t>Excess of Assets being held over the minimum required under Section 29 of the Banking Companies Ordinance</t>
  </si>
  <si>
    <t>2.14 Financial Position of DFIs, MFBs and NBFCs</t>
  </si>
  <si>
    <t>ASSETS/ LIABILITIES</t>
  </si>
  <si>
    <t>DFIs*</t>
  </si>
  <si>
    <t>NBFCs</t>
  </si>
  <si>
    <t>MFBs</t>
  </si>
  <si>
    <t>1. Currency and Deposits</t>
  </si>
  <si>
    <t>a. Currency</t>
  </si>
  <si>
    <t>b. Transferable Deposits</t>
  </si>
  <si>
    <t>c. Restricted Deposits</t>
  </si>
  <si>
    <t>d. Other Deposits</t>
  </si>
  <si>
    <t>2. Investment in securities other than shares</t>
  </si>
  <si>
    <t>a. Short-term</t>
  </si>
  <si>
    <t>b. Long-term</t>
  </si>
  <si>
    <t>3. Loans extended (Advances)</t>
  </si>
  <si>
    <t>4. Investment in shares</t>
  </si>
  <si>
    <t>a. Quoted</t>
  </si>
  <si>
    <t>b. Non-quoted</t>
  </si>
  <si>
    <t>5. Insurance Technical Reserve</t>
  </si>
  <si>
    <t>a. Life</t>
  </si>
  <si>
    <t>b. Non-life</t>
  </si>
  <si>
    <t>6. Financial Derivatives</t>
  </si>
  <si>
    <t>7. Other accounts receivable</t>
  </si>
  <si>
    <t>8. Non-financial assets</t>
  </si>
  <si>
    <t>a. Produced assets</t>
  </si>
  <si>
    <t>i. Fixed assets</t>
  </si>
  <si>
    <t xml:space="preserve"> ii.Inventories</t>
  </si>
  <si>
    <t xml:space="preserve"> iii.Valuables</t>
  </si>
  <si>
    <t xml:space="preserve"> iv.Other produced assets</t>
  </si>
  <si>
    <t>b. Non-produced assets</t>
  </si>
  <si>
    <t>i. Land</t>
  </si>
  <si>
    <t>ii.Other-non-produced assets</t>
  </si>
  <si>
    <t>Total Assets/ Liabilities</t>
  </si>
  <si>
    <t>1. Deposits</t>
  </si>
  <si>
    <t>a. Restricted deposits</t>
  </si>
  <si>
    <t>b. Other deposits</t>
  </si>
  <si>
    <t>2. Securities other than shares (bonds/debentures etc)</t>
  </si>
  <si>
    <t xml:space="preserve">a. Short-term </t>
  </si>
  <si>
    <t>b. long-term</t>
  </si>
  <si>
    <t>3. Loans (Borrowings)</t>
  </si>
  <si>
    <t>4. Financial Derivatives</t>
  </si>
  <si>
    <t>5. Other accounts payable</t>
  </si>
  <si>
    <t>6. Shares and other equity</t>
  </si>
  <si>
    <t>c. Retained earnings</t>
  </si>
  <si>
    <t>d. Current year result</t>
  </si>
  <si>
    <t>e. General &amp; special reserves</t>
  </si>
  <si>
    <t>f. Valuation adjustments</t>
  </si>
  <si>
    <t>SECTOR</t>
  </si>
  <si>
    <t>1 Non-financial Corporations</t>
  </si>
  <si>
    <t xml:space="preserve"> i Public</t>
  </si>
  <si>
    <t xml:space="preserve"> ii Private</t>
  </si>
  <si>
    <t>2 Financial Corporations</t>
  </si>
  <si>
    <t>i Deposit money institutions</t>
  </si>
  <si>
    <t>ii Other deposit accepting institutions</t>
  </si>
  <si>
    <t>iii Financial intermediaries</t>
  </si>
  <si>
    <t>iv Financial auxiliaries</t>
  </si>
  <si>
    <t>v Insurance and pension funds</t>
  </si>
  <si>
    <t>3 Central Government</t>
  </si>
  <si>
    <t>4 Provincial Governments</t>
  </si>
  <si>
    <t>5 Local Governments</t>
  </si>
  <si>
    <t>6 Household</t>
  </si>
  <si>
    <t>7 Non-profit Institutions (NPIs) Serving Households</t>
  </si>
  <si>
    <t>8 Non-residents</t>
  </si>
  <si>
    <t>9 Foreign Currency</t>
  </si>
  <si>
    <t>2.16 Classification of Loans Extended (Advances) by DFIs, MFBs and NBFCs</t>
  </si>
  <si>
    <t>Depository*</t>
  </si>
  <si>
    <t>Non-Depository**</t>
  </si>
  <si>
    <t>1 Non-financial corporations</t>
  </si>
  <si>
    <t>i Public</t>
  </si>
  <si>
    <t>ii Private</t>
  </si>
  <si>
    <t xml:space="preserve"> i Deposit money institutions</t>
  </si>
  <si>
    <t>8 Non-Residents</t>
  </si>
  <si>
    <t>9 Bills purchased and discounted (inland bills)</t>
  </si>
  <si>
    <t>10 Other Advances and Financial Leases</t>
  </si>
  <si>
    <t>** This includes Non-Depository NBFCs, PMRCL and HBFC.</t>
  </si>
  <si>
    <t>2.17 Classification of Investments in Securities and Shares</t>
  </si>
  <si>
    <t>By DFIs, MFBs and NBFCs</t>
  </si>
  <si>
    <t>SECURITIES</t>
  </si>
  <si>
    <t>Non-</t>
  </si>
  <si>
    <t>Depository**</t>
  </si>
  <si>
    <t>A. Securities</t>
  </si>
  <si>
    <t>7 Non-profit institutions (NPIs) Serving Households</t>
  </si>
  <si>
    <t>B. Shares</t>
  </si>
  <si>
    <t>Total (A+B)</t>
  </si>
  <si>
    <t>* This includes Depository NBFCs, DFIs and MFIs.</t>
  </si>
  <si>
    <t xml:space="preserve">    i. Claims on Scheduled Banks  (a+b+c+d+e)</t>
  </si>
  <si>
    <t>1. Banknotes</t>
  </si>
  <si>
    <t>2. One Rupee Coins and above</t>
  </si>
  <si>
    <t>3. Total (1+2)</t>
  </si>
  <si>
    <t>4. Held by Banking Department of SBP</t>
  </si>
  <si>
    <t>5. Held by Issue Department of SBP</t>
  </si>
  <si>
    <t>6. Currency in tills of Scheduled Banks</t>
  </si>
  <si>
    <t>7. Currency in Circulation (3-4-5-6)</t>
  </si>
  <si>
    <t xml:space="preserve">Notes:                                                                                                                                                                                                                                                                                                         </t>
  </si>
  <si>
    <t>5. Note Explaining major changes is available at: http://www.sbp.org.pk/departments/stats/ntb.htm</t>
  </si>
  <si>
    <t>3. Provincial Governments includes Provincial and Local Governmnets</t>
  </si>
  <si>
    <t>4. The data may not tally with the table 3 at http://www.sbp.org.pk/ecodata/Ana_Acc_bkg.pdf and table 2.3 of Statistical Bulletin due to difference in classification and Sectorization</t>
  </si>
  <si>
    <t xml:space="preserve">www.sbp.org.pk/ecodata/Revision_Monetary_Stats.pdf
 </t>
  </si>
  <si>
    <t xml:space="preserve">www.sbp.org.pk/departments/stats/Notice-27-Mar-2017.pdf   </t>
  </si>
  <si>
    <t>2. From Dec, 2022 data on Central Government and Non Financial Public Sector deposits with scheduled banks have been revised. This revision is due to reclassification of some of the NFPSEs to Central Government.</t>
  </si>
  <si>
    <t>3. The claims on Indian Government are reclassified as Other Assets in line with changes in SBP Statement of Affairs from July 2020.</t>
  </si>
  <si>
    <t>http://www.sbp.org.pk/departments/stats/Expalanatory-Note.pdf</t>
  </si>
  <si>
    <t>Local currency financial assets (i), (ii), (iii)</t>
  </si>
  <si>
    <t>Credit to general government account (federal +Provincial)</t>
  </si>
  <si>
    <t>Total ASSETS</t>
  </si>
  <si>
    <t>Total Liabilites</t>
  </si>
  <si>
    <t>FY24</t>
  </si>
  <si>
    <t>Source: Statistics and Data Services Department</t>
  </si>
  <si>
    <t xml:space="preserve"> Source: Statistics and Data Services Department</t>
  </si>
  <si>
    <t xml:space="preserve">* DFIs also includes HBFC &amp; PMRC data.                                                                                                                                                                                                                                                                                                                    </t>
  </si>
  <si>
    <t>Archive link:</t>
  </si>
  <si>
    <t xml:space="preserve">https://www.sbp.org.pk/ecodata/CBArch.xls </t>
  </si>
  <si>
    <t xml:space="preserve">https://www.sbp.org.pk/ecodata/ODCArch.xls </t>
  </si>
  <si>
    <t>https://www.sbp.org.pk/ecodata/DCsArch.xls</t>
  </si>
  <si>
    <t>Archive link</t>
  </si>
  <si>
    <t>https://www.sbp.org.pk/ecodata/ReserveMoney_Arch.xls</t>
  </si>
  <si>
    <t xml:space="preserve">https://www.sbp.org.pk/ecodata/BroadMoney_M2_Arch.xls </t>
  </si>
  <si>
    <t>2.10 Annual Accounts of SBP</t>
  </si>
  <si>
    <t>2.9 SBP Statement of Affairs</t>
  </si>
  <si>
    <t>T-Bills, Securities and Others</t>
  </si>
  <si>
    <t>4. W.e.f. June 30, 2019, the data has been revised. For details, click here:</t>
  </si>
  <si>
    <t xml:space="preserve">https://www.sbp.org.pk/departments/stats/Revisions-in-Reserve-Money-and-Broad-Money.pdf </t>
  </si>
  <si>
    <t>3. W.e.f. June 30, 2019, the data has been revised. For details, click here:</t>
  </si>
  <si>
    <t>* It include treasury currency and Rupee counterpart loan to GOP against SDRs allocation</t>
  </si>
  <si>
    <t>Right to use Assets</t>
  </si>
  <si>
    <t>Other</t>
  </si>
  <si>
    <t>Notes:</t>
  </si>
  <si>
    <t xml:space="preserve"> A. Net Foreign Assets</t>
  </si>
  <si>
    <t>Source: Banking Supervision Department-2, SBP</t>
  </si>
  <si>
    <t xml:space="preserve">Source: Banking Supervision Department-2, SBP </t>
  </si>
  <si>
    <t>FY25</t>
  </si>
  <si>
    <t>Net Budgetary Borrowing from the Banking System</t>
  </si>
  <si>
    <t>Unrelised Exchange gain</t>
  </si>
  <si>
    <t>2. W.e.f. June 30, 2019, the data has been revised. For details, click here:</t>
  </si>
  <si>
    <t>3. Data is based on weekly returns. The quarterly data covers the period up to the last working day of the month and others months data up to the last working day of last week.</t>
  </si>
  <si>
    <r>
      <t>2.3 Depository</t>
    </r>
    <r>
      <rPr>
        <b/>
        <i/>
        <sz val="18"/>
        <color rgb="FF000000"/>
        <rFont val="Times New Roman"/>
        <family val="1"/>
      </rPr>
      <t xml:space="preserve"> </t>
    </r>
    <r>
      <rPr>
        <b/>
        <sz val="18"/>
        <color rgb="FF000000"/>
        <rFont val="Times New Roman"/>
        <family val="1"/>
      </rPr>
      <t>Corporations Survey</t>
    </r>
  </si>
  <si>
    <r>
      <t>Based on Weekly Position of Liabilities and</t>
    </r>
    <r>
      <rPr>
        <sz val="14"/>
        <rFont val="Times New Roman"/>
        <family val="1"/>
      </rPr>
      <t xml:space="preserve"> </t>
    </r>
    <r>
      <rPr>
        <b/>
        <sz val="14"/>
        <rFont val="Times New Roman"/>
        <family val="1"/>
      </rPr>
      <t>Assets (All Banks)</t>
    </r>
  </si>
  <si>
    <r>
      <t xml:space="preserve">2.13 Scheduled Banks' Consolidated Liquidity Position </t>
    </r>
    <r>
      <rPr>
        <b/>
        <sz val="18"/>
        <rFont val="Times New Roman"/>
        <family val="1"/>
      </rPr>
      <t>(All Banks)</t>
    </r>
  </si>
  <si>
    <r>
      <t xml:space="preserve">                                   </t>
    </r>
    <r>
      <rPr>
        <sz val="9"/>
        <rFont val="Times New Roman"/>
        <family val="1"/>
      </rPr>
      <t>Million Rupees</t>
    </r>
  </si>
  <si>
    <t>2. The table shows monetary statistics of the Central Bank (State Bank of Pakistan) according to the guidelines of IMF Monetary and Financial Statistics Manual (MFSM 2000). Compilation methodology is available at:</t>
  </si>
  <si>
    <t>3. General Government includes Central and Provincial Governments.</t>
  </si>
  <si>
    <t>4. Provincial Governments includes Local &amp; Provincial Governments.</t>
  </si>
  <si>
    <t>5. The data may not tally with the table 2 at http://www.sbp.org.pk/ecodata/Ana_Acc_Sbp.pdf and table 2.2 of Statistical Bulletin due to difference in classification and Sectorization.</t>
  </si>
  <si>
    <t>6. Note Explaining major changes is available at: http://www.sbp.org.pk/departments/stats/ntb.htm</t>
  </si>
  <si>
    <t>7. Data from June 08 to Feb 08 has been revised due to recalculation of Monetary Base</t>
  </si>
  <si>
    <t>8. The data from June 2008 to May 2009 has been revised. The explanatory notes on the revisions are available at SBP website on economic data page under  Analytical Accounts - MFSM. The same are also available in Statistical Bulleting under "Notice" section.</t>
  </si>
  <si>
    <t>9. The claims on Indian Government are reclassified as Other Assets in line with changes in SBP Statement of Affairs from July 2020.</t>
  </si>
  <si>
    <t>10. Accrued markup on reverse repo transactions previously added in Claims on Central Government, has been reclassified to Claims on Depository Corporations with effect from June 30, 2023.</t>
  </si>
  <si>
    <t>11. Commission receivable against public debt management previously added in Claims on Central Government, has been reclassified to Other Assets with effect from June 30, 2023.</t>
  </si>
  <si>
    <t>1. Other Depository Corporations (ODCs) include the data of Banks, DFIs, MFBs, Deposit Accepting Non Bank Financial Companies and Money Market Mutual Funds (MMMFs) . The scope of ODCs survey has been enhanced with the inclusion of MMMFs with effect from April 2017. The archive of the ODCs including MMMFs has been prepared from July 2012. Therefore, the estimates are not comparable with Analytical Accounts of Banking Sector (up to June 2008 prepared under money &amp; banking guide and up to June 2012 prepared under MFSM) and monetary aggregates of weekly monetary survey based on data of SBP and Scheduled Banks</t>
  </si>
  <si>
    <t>Items</t>
  </si>
  <si>
    <t>Last Week End</t>
  </si>
  <si>
    <t>Financial Position</t>
  </si>
  <si>
    <t xml:space="preserve">2. Government’s borrowing net of Federal, Provincial, Azad Kashmir’s and Gilgit-Baltistan’s deposit with SBP. The (-) sign in govt. deposits shows a credit balance whereas (+) sign shows their debtor/withdrawal from the system </t>
  </si>
  <si>
    <t>3. An amount of Rs. 40,968 million for the payment of government letters of credit (LCs) payable in subsequent weeks after June 30, 2022 has been classified as ‘government deposits’ in the monetary data; this same amount was classified as ‘other deposits’ in SBP annual financial statements.</t>
  </si>
  <si>
    <t xml:space="preserve">Notes: </t>
  </si>
  <si>
    <t xml:space="preserve">Note: </t>
  </si>
  <si>
    <t>Figures pertain to last week end of every month</t>
  </si>
  <si>
    <t>d) SDR allocation</t>
  </si>
  <si>
    <t>e) Valuation adjustment</t>
  </si>
  <si>
    <t>Jan</t>
  </si>
  <si>
    <t>Feb</t>
  </si>
  <si>
    <r>
      <t>2.15 Classification of Deposits with DFIs, MFBs and NBFCs</t>
    </r>
    <r>
      <rPr>
        <b/>
        <sz val="8"/>
        <rFont val="Times New Roman"/>
        <family val="1"/>
      </rPr>
      <t xml:space="preserve"> </t>
    </r>
  </si>
  <si>
    <t>Dec-25</t>
  </si>
  <si>
    <r>
      <t>1</t>
    </r>
    <r>
      <rPr>
        <b/>
        <vertAlign val="superscript"/>
        <sz val="8"/>
        <rFont val="Times New Roman"/>
        <family val="1"/>
      </rPr>
      <t>st</t>
    </r>
    <r>
      <rPr>
        <b/>
        <sz val="8"/>
        <rFont val="Times New Roman"/>
        <family val="1"/>
      </rPr>
      <t xml:space="preserve"> July 24</t>
    </r>
  </si>
  <si>
    <r>
      <t>1</t>
    </r>
    <r>
      <rPr>
        <b/>
        <vertAlign val="superscript"/>
        <sz val="8"/>
        <rFont val="Times New Roman"/>
        <family val="1"/>
      </rPr>
      <t>st</t>
    </r>
    <r>
      <rPr>
        <b/>
        <sz val="8"/>
        <rFont val="Times New Roman"/>
        <family val="1"/>
      </rPr>
      <t xml:space="preserve"> July 25</t>
    </r>
  </si>
  <si>
    <t>Mar</t>
  </si>
  <si>
    <r>
      <t xml:space="preserve">i. Borrowings for Budgetary Support </t>
    </r>
    <r>
      <rPr>
        <vertAlign val="superscript"/>
        <sz val="8"/>
        <color rgb="FF000000"/>
        <rFont val="Times New Roman"/>
        <family val="1"/>
      </rPr>
      <t>1</t>
    </r>
  </si>
  <si>
    <t xml:space="preserve">1. Quarter end NFA of SBP includes interest accrued on Asian Clearing Union (ACU) balance, SDRs allocation, SDRs holdings, fund facilities and accrued expenses on portfolio investment account. </t>
  </si>
  <si>
    <t>5. Total may differ due to rounding off.</t>
  </si>
  <si>
    <t>6. Data is based on weekly returns. The quarterly data covers the period up to the last working day of the month and others months data up to the last working day of last week</t>
  </si>
  <si>
    <t>1-From July, 2020 and onwards five rupee bills &amp; above have been renamed as banknotes.</t>
  </si>
  <si>
    <t>2. Data is based on weekly returns. The quarterly data covers the period up to the last working day of the month and others months data up to the last working day of last week</t>
  </si>
  <si>
    <r>
      <t xml:space="preserve">1.   </t>
    </r>
    <r>
      <rPr>
        <sz val="8"/>
        <color rgb="FF000000"/>
        <rFont val="Times New Roman"/>
        <family val="1"/>
      </rPr>
      <t>Currency in Circulation</t>
    </r>
  </si>
  <si>
    <r>
      <t xml:space="preserve">2.   </t>
    </r>
    <r>
      <rPr>
        <sz val="8"/>
        <color rgb="FF000000"/>
        <rFont val="Times New Roman"/>
        <family val="1"/>
      </rPr>
      <t>Other Deposits with SBP</t>
    </r>
  </si>
  <si>
    <r>
      <t xml:space="preserve">3.   </t>
    </r>
    <r>
      <rPr>
        <sz val="8"/>
        <color rgb="FF000000"/>
        <rFont val="Times New Roman"/>
        <family val="1"/>
      </rPr>
      <t>Total Private &amp; PSE Deposits</t>
    </r>
  </si>
  <si>
    <r>
      <t xml:space="preserve">      </t>
    </r>
    <r>
      <rPr>
        <i/>
        <sz val="8"/>
        <color rgb="FF000000"/>
        <rFont val="Times New Roman"/>
        <family val="1"/>
      </rPr>
      <t>of which : RFCDs</t>
    </r>
  </si>
  <si>
    <r>
      <t xml:space="preserve">a.   Borrowings for Budgetary support </t>
    </r>
    <r>
      <rPr>
        <b/>
        <vertAlign val="superscript"/>
        <sz val="8"/>
        <color rgb="FF000000"/>
        <rFont val="Times New Roman"/>
        <family val="1"/>
      </rPr>
      <t>1</t>
    </r>
  </si>
  <si>
    <t xml:space="preserve">Notes: - </t>
  </si>
  <si>
    <t>2 - Data is based on weekly returns. The quarterly data covers the period up to the last working day of the month and others months data up to the last working day of last week.</t>
  </si>
  <si>
    <t>ITEMS</t>
  </si>
  <si>
    <t xml:space="preserve">1. From July, 2019, the data on Central and Provincial Government Deposits with Scheduled Banks have been revised. This revision is due to reclassification of some of the PSEs, 
which were previous reported under Government Institutions. The coverage of PSEs has been enhanced since July, 2019. </t>
  </si>
  <si>
    <t>Apr</t>
  </si>
  <si>
    <t>May</t>
  </si>
  <si>
    <t xml:space="preserve">       b) Public non-financial corporations</t>
  </si>
  <si>
    <t>1. SDR allocations previously included as a component of shares and other equity of central bank is being reclassified as foreign liabilities of the central bank as pre recommendation of IMF from June 2010.</t>
  </si>
  <si>
    <t>Mar-26</t>
  </si>
  <si>
    <t>Jun</t>
  </si>
  <si>
    <t>Net Applicable  Demand  &amp;  Time
Liabilities subject to SLR</t>
  </si>
  <si>
    <t>Liquid Assets Maintained In Pakistan</t>
  </si>
  <si>
    <t>6.Islamic Financings, Adavances (against Murabaha etc) and Other related items previously reported under Other Assets has been reclassified as domestic claims / credit  from June 2014. Details of reclassifications/revisions are available in revision study on SBP website at :</t>
  </si>
  <si>
    <t xml:space="preserve"> http://www.sbp.org.pk/ecodata/RSMS.pdf</t>
  </si>
  <si>
    <t>* Islamic Financings, Advances (against Murabaha etc), Inventories and any Other related item(s) pertaining to Islamic Financing previously reported under Other Assets has been reclassified as credit to private sector. Details of reclassifications/revisions are available in revision study on SBP website 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</si>
</sst>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3" formatCode="_(* #,##0.00_);_(* \(#,##0.00\);_(* &quot;-&quot;??_);_(@_)"/>
    <numFmt numFmtId="164" formatCode="[$-409]mmm\-yy;@"/>
    <numFmt numFmtId="165" formatCode="_(* #,##0.0_);_(* \(#,##0.0\);_(* &quot;-&quot;??_);_(@_)"/>
    <numFmt numFmtId="166" formatCode="_(* #,##0_);_(* \(#,##0\);_(* &quot;-&quot;??_);_(@_)"/>
    <numFmt numFmtId="167" formatCode="#,##0.0"/>
    <numFmt numFmtId="168" formatCode="_-[$€-2]* #,##0.00_-;\-[$€-2]* #,##0.00_-;_-[$€-2]* &quot;-&quot;??_-"/>
    <numFmt numFmtId="169" formatCode="&quot;   &quot;@"/>
    <numFmt numFmtId="170" formatCode="&quot;      &quot;@"/>
    <numFmt numFmtId="171" formatCode="&quot;         &quot;@"/>
    <numFmt numFmtId="172" formatCode="&quot;            &quot;@"/>
    <numFmt numFmtId="173" formatCode="&quot;               &quot;@"/>
    <numFmt numFmtId="174" formatCode="[Black][&gt;0.05]#,##0.0;[Black][&lt;-0.05]\-#,##0.0;;"/>
    <numFmt numFmtId="175" formatCode="[Black][&gt;0.5]#,##0;[Black][&lt;-0.5]\-#,##0;;"/>
    <numFmt numFmtId="176" formatCode="#,##0.000_);\(#,##0.000\)"/>
    <numFmt numFmtId="177" formatCode="_(* #,##0.0000_);_(* \(#,##0.0000\);_(* &quot;-&quot;??_);_(@_)"/>
    <numFmt numFmtId="178" formatCode="[$-409]d\-mmm\-yy;@"/>
    <numFmt numFmtId="179" formatCode="[$-409]mmmm\-yy;@"/>
    <numFmt numFmtId="180" formatCode="_(* #,##0.0_);_(* \(#,##0.0\);_(* &quot;-&quot;?_);_(@_)"/>
    <numFmt numFmtId="181" formatCode="_(* #,##0.000_);_(* \(#,##0.000\);_(* &quot;-&quot;??_);_(@_)"/>
    <numFmt numFmtId="182" formatCode="mmm"/>
    <numFmt numFmtId="183" formatCode="yyyy"/>
  </numFmts>
  <fonts count="122" x14ac:knownFonts="1">
    <font>
      <sz val="11"/>
      <color theme="1"/>
      <name val="Calibri"/>
      <family val="2"/>
      <scheme val="minor"/>
    </font>
    <font>
      <sz val="10"/>
      <color theme="1"/>
      <name val="Times New Roman"/>
      <family val="1"/>
    </font>
    <font>
      <sz val="8"/>
      <color rgb="FF000000"/>
      <name val="Times New Roman"/>
      <family val="1"/>
    </font>
    <font>
      <b/>
      <sz val="8"/>
      <color rgb="FF000000"/>
      <name val="Times New Roman"/>
      <family val="1"/>
    </font>
    <font>
      <b/>
      <sz val="14"/>
      <name val="Times New Roman"/>
      <family val="1"/>
    </font>
    <font>
      <sz val="8"/>
      <name val="Times New Roman"/>
      <family val="1"/>
    </font>
    <font>
      <b/>
      <sz val="8"/>
      <name val="Times New Roman"/>
      <family val="1"/>
    </font>
    <font>
      <b/>
      <sz val="7"/>
      <name val="Times New Roman"/>
      <family val="1"/>
    </font>
    <font>
      <b/>
      <sz val="7"/>
      <color rgb="FF000000"/>
      <name val="Times New Roman"/>
      <family val="1"/>
    </font>
    <font>
      <sz val="7"/>
      <color rgb="FF000000"/>
      <name val="Times New Roman"/>
      <family val="1"/>
    </font>
    <font>
      <i/>
      <sz val="8"/>
      <name val="Times New Roman"/>
      <family val="1"/>
    </font>
    <font>
      <sz val="7"/>
      <name val="Times New Roman"/>
      <family val="1"/>
    </font>
    <font>
      <u/>
      <sz val="11"/>
      <color theme="10"/>
      <name val="Calibri"/>
      <family val="2"/>
      <scheme val="minor"/>
    </font>
    <font>
      <b/>
      <sz val="14"/>
      <color rgb="FF000000"/>
      <name val="Times New Roman"/>
      <family val="1"/>
    </font>
    <font>
      <b/>
      <vertAlign val="superscript"/>
      <sz val="8"/>
      <name val="Times New Roman"/>
      <family val="1"/>
    </font>
    <font>
      <b/>
      <sz val="9"/>
      <name val="Times New Roman"/>
      <family val="1"/>
    </font>
    <font>
      <sz val="9"/>
      <name val="Times New Roman"/>
      <family val="1"/>
    </font>
    <font>
      <sz val="6"/>
      <name val="Times New Roman"/>
      <family val="1"/>
    </font>
    <font>
      <sz val="6"/>
      <color rgb="FF000000"/>
      <name val="Times New Roman"/>
      <family val="1"/>
    </font>
    <font>
      <sz val="12"/>
      <name val="Times New Roman"/>
      <family val="1"/>
    </font>
    <font>
      <sz val="6.5"/>
      <name val="Times New Roman"/>
      <family val="1"/>
    </font>
    <font>
      <sz val="11"/>
      <color theme="1"/>
      <name val="Calibri"/>
      <family val="2"/>
      <scheme val="minor"/>
    </font>
    <font>
      <sz val="10"/>
      <name val="Arial"/>
      <family val="2"/>
    </font>
    <font>
      <sz val="11"/>
      <color rgb="FFFF0000"/>
      <name val="Calibri"/>
      <family val="2"/>
      <scheme val="minor"/>
    </font>
    <font>
      <b/>
      <sz val="8"/>
      <color rgb="FFFF0000"/>
      <name val="Times New Roman"/>
      <family val="1"/>
    </font>
    <font>
      <b/>
      <sz val="10"/>
      <name val="Calibri"/>
      <family val="2"/>
      <scheme val="minor"/>
    </font>
    <font>
      <sz val="11"/>
      <color indexed="8"/>
      <name val="Calibri"/>
      <family val="2"/>
    </font>
    <font>
      <sz val="10"/>
      <name val="Calibri"/>
      <family val="2"/>
      <scheme val="minor"/>
    </font>
    <font>
      <sz val="11"/>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b/>
      <sz val="10"/>
      <color indexed="8"/>
      <name val="Verdana"/>
      <family val="2"/>
    </font>
    <font>
      <b/>
      <i/>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1"/>
      <name val="Book Antiqua"/>
      <family val="1"/>
    </font>
    <font>
      <sz val="12"/>
      <color indexed="24"/>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b/>
      <sz val="12"/>
      <color indexed="24"/>
      <name val="Arial"/>
      <family val="2"/>
    </font>
    <font>
      <u/>
      <sz val="12"/>
      <color indexed="12"/>
      <name val="Times New Roman"/>
      <family val="1"/>
    </font>
    <font>
      <sz val="11"/>
      <color indexed="62"/>
      <name val="Calibri"/>
      <family val="2"/>
    </font>
    <font>
      <sz val="11"/>
      <color indexed="52"/>
      <name val="Calibri"/>
      <family val="2"/>
    </font>
    <font>
      <sz val="11"/>
      <color indexed="60"/>
      <name val="Calibri"/>
      <family val="2"/>
    </font>
    <font>
      <sz val="11"/>
      <name val="Tms Rmn"/>
    </font>
    <font>
      <b/>
      <sz val="11"/>
      <color indexed="63"/>
      <name val="Calibri"/>
      <family val="2"/>
    </font>
    <font>
      <b/>
      <sz val="18"/>
      <color indexed="56"/>
      <name val="Cambria"/>
      <family val="2"/>
    </font>
    <font>
      <b/>
      <sz val="11"/>
      <color indexed="8"/>
      <name val="Calibri"/>
      <family val="2"/>
    </font>
    <font>
      <sz val="11"/>
      <color indexed="10"/>
      <name val="Calibri"/>
      <family val="2"/>
    </font>
    <font>
      <sz val="1"/>
      <color rgb="FFFF0000"/>
      <name val="Times New Roman"/>
      <family val="1"/>
    </font>
    <font>
      <sz val="6"/>
      <color rgb="FFFF0000"/>
      <name val="Times New Roman"/>
      <family val="1"/>
    </font>
    <font>
      <sz val="8"/>
      <name val="Times New Roman"/>
      <family val="2"/>
    </font>
    <font>
      <b/>
      <sz val="10"/>
      <name val="Times New Roman"/>
      <family val="2"/>
    </font>
    <font>
      <b/>
      <sz val="7"/>
      <color rgb="FFFF0000"/>
      <name val="Times New Roman"/>
      <family val="1"/>
    </font>
    <font>
      <sz val="8"/>
      <color rgb="FFFF0000"/>
      <name val="Times New Roman"/>
      <family val="1"/>
    </font>
    <font>
      <sz val="7"/>
      <name val="Calibri"/>
      <family val="2"/>
      <scheme val="minor"/>
    </font>
    <font>
      <sz val="10"/>
      <name val="Times New Roman"/>
      <family val="1"/>
    </font>
    <font>
      <sz val="8"/>
      <color theme="1"/>
      <name val="Calibri"/>
      <family val="2"/>
      <scheme val="minor"/>
    </font>
    <font>
      <sz val="8"/>
      <color theme="1"/>
      <name val="Times New Roman"/>
      <family val="1"/>
    </font>
    <font>
      <sz val="8"/>
      <name val="Calibri"/>
      <family val="2"/>
    </font>
    <font>
      <sz val="8"/>
      <color rgb="FFFF0000"/>
      <name val="Calibri"/>
      <family val="2"/>
      <scheme val="minor"/>
    </font>
    <font>
      <b/>
      <sz val="10"/>
      <color theme="1"/>
      <name val="Calibri"/>
      <family val="2"/>
    </font>
    <font>
      <sz val="7"/>
      <name val="Calibri Light"/>
      <family val="1"/>
      <scheme val="major"/>
    </font>
    <font>
      <b/>
      <sz val="7"/>
      <name val="Calibri Light"/>
      <family val="1"/>
      <scheme val="major"/>
    </font>
    <font>
      <sz val="8"/>
      <name val="Calibri"/>
      <family val="2"/>
      <scheme val="minor"/>
    </font>
    <font>
      <sz val="8"/>
      <name val="Calibri Light"/>
      <family val="1"/>
      <scheme val="major"/>
    </font>
    <font>
      <sz val="8"/>
      <color theme="1"/>
      <name val="Times New Roman"/>
      <family val="2"/>
    </font>
    <font>
      <i/>
      <sz val="8"/>
      <color theme="1"/>
      <name val="Times New Roman"/>
      <family val="1"/>
    </font>
    <font>
      <b/>
      <sz val="10"/>
      <name val="Calibri Light"/>
      <family val="2"/>
      <scheme val="major"/>
    </font>
    <font>
      <sz val="10"/>
      <color theme="1"/>
      <name val="Calibri Light"/>
      <family val="2"/>
      <scheme val="major"/>
    </font>
    <font>
      <sz val="10"/>
      <name val="Calibri Light"/>
      <family val="2"/>
      <scheme val="major"/>
    </font>
    <font>
      <sz val="10"/>
      <color rgb="FF000000"/>
      <name val="Calibri Light"/>
      <family val="2"/>
      <scheme val="major"/>
    </font>
    <font>
      <sz val="10"/>
      <color rgb="FFFF0000"/>
      <name val="Calibri Light"/>
      <family val="2"/>
      <scheme val="major"/>
    </font>
    <font>
      <b/>
      <sz val="18"/>
      <name val="Calibri Light"/>
      <family val="2"/>
      <scheme val="major"/>
    </font>
    <font>
      <b/>
      <sz val="18"/>
      <name val="Times New Roman"/>
      <family val="1"/>
    </font>
    <font>
      <b/>
      <sz val="18"/>
      <color rgb="FF000000"/>
      <name val="Times New Roman"/>
      <family val="1"/>
    </font>
    <font>
      <b/>
      <i/>
      <sz val="18"/>
      <color rgb="FF000000"/>
      <name val="Times New Roman"/>
      <family val="1"/>
    </font>
    <font>
      <sz val="14"/>
      <name val="Times New Roman"/>
      <family val="1"/>
    </font>
    <font>
      <sz val="9"/>
      <color rgb="FF000000"/>
      <name val="Times New Roman"/>
      <family val="1"/>
    </font>
    <font>
      <b/>
      <sz val="10"/>
      <name val="Times New Roman"/>
      <family val="1"/>
    </font>
    <font>
      <b/>
      <sz val="10"/>
      <color rgb="FF000000"/>
      <name val="Times New Roman"/>
      <family val="1"/>
    </font>
    <font>
      <sz val="10"/>
      <color rgb="FF000000"/>
      <name val="Times New Roman"/>
      <family val="1"/>
    </font>
    <font>
      <i/>
      <sz val="10"/>
      <name val="Times New Roman"/>
      <family val="1"/>
    </font>
    <font>
      <i/>
      <sz val="10"/>
      <color rgb="FF000000"/>
      <name val="Times New Roman"/>
      <family val="1"/>
    </font>
    <font>
      <sz val="10"/>
      <color theme="1"/>
      <name val="Calibri"/>
      <family val="2"/>
      <scheme val="minor"/>
    </font>
    <font>
      <sz val="11"/>
      <color theme="1"/>
      <name val="Times New Roman"/>
      <family val="1"/>
    </font>
    <font>
      <u/>
      <sz val="7"/>
      <name val="Times New Roman"/>
      <family val="1"/>
    </font>
    <font>
      <u/>
      <sz val="8"/>
      <name val="Times New Roman"/>
      <family val="1"/>
    </font>
    <font>
      <b/>
      <sz val="11"/>
      <color rgb="FF000000"/>
      <name val="Calibri"/>
      <family val="2"/>
    </font>
    <font>
      <b/>
      <sz val="8"/>
      <color rgb="FF000000"/>
      <name val="Calibri"/>
      <family val="2"/>
    </font>
    <font>
      <sz val="7"/>
      <color theme="1"/>
      <name val="Times New Roman"/>
      <family val="2"/>
    </font>
    <font>
      <u/>
      <sz val="7"/>
      <color theme="10"/>
      <name val="Calibri"/>
      <family val="2"/>
      <scheme val="minor"/>
    </font>
    <font>
      <u/>
      <sz val="7"/>
      <color theme="10"/>
      <name val="Times New Roman"/>
      <family val="2"/>
    </font>
    <font>
      <vertAlign val="superscript"/>
      <sz val="8"/>
      <color rgb="FF000000"/>
      <name val="Times New Roman"/>
      <family val="1"/>
    </font>
    <font>
      <sz val="8"/>
      <color theme="1"/>
      <name val="Calibri Light"/>
      <family val="1"/>
      <scheme val="major"/>
    </font>
    <font>
      <sz val="7"/>
      <color theme="1"/>
      <name val="Calibri"/>
      <family val="2"/>
      <scheme val="minor"/>
    </font>
    <font>
      <sz val="7"/>
      <color theme="1"/>
      <name val="Times New Roman"/>
      <family val="1"/>
    </font>
    <font>
      <sz val="8"/>
      <color rgb="FF000000"/>
      <name val="Calibri"/>
      <family val="2"/>
    </font>
    <font>
      <i/>
      <sz val="8"/>
      <color rgb="FF000000"/>
      <name val="Times New Roman"/>
      <family val="1"/>
    </font>
    <font>
      <b/>
      <vertAlign val="superscript"/>
      <sz val="8"/>
      <color rgb="FF000000"/>
      <name val="Times New Roman"/>
      <family val="1"/>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6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rgb="FFFFFF00"/>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63">
    <border>
      <left/>
      <right/>
      <top/>
      <bottom/>
      <diagonal/>
    </border>
    <border>
      <left/>
      <right style="medium">
        <color indexed="64"/>
      </right>
      <top style="thick">
        <color indexed="64"/>
      </top>
      <bottom/>
      <diagonal/>
    </border>
    <border>
      <left/>
      <right style="medium">
        <color indexed="64"/>
      </right>
      <top/>
      <bottom style="thick">
        <color rgb="FF000000"/>
      </bottom>
      <diagonal/>
    </border>
    <border>
      <left/>
      <right style="medium">
        <color indexed="64"/>
      </right>
      <top/>
      <bottom style="thick">
        <color indexed="64"/>
      </bottom>
      <diagonal/>
    </border>
    <border>
      <left/>
      <right/>
      <top style="thick">
        <color indexed="64"/>
      </top>
      <bottom/>
      <diagonal/>
    </border>
    <border>
      <left/>
      <right/>
      <top/>
      <bottom style="thick">
        <color indexed="64"/>
      </bottom>
      <diagonal/>
    </border>
    <border>
      <left style="medium">
        <color indexed="64"/>
      </left>
      <right/>
      <top/>
      <bottom style="thick">
        <color indexed="64"/>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medium">
        <color indexed="64"/>
      </left>
      <right style="medium">
        <color indexed="64"/>
      </right>
      <top/>
      <bottom style="thick">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ck">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rgb="FF000000"/>
      </right>
      <top/>
      <bottom style="medium">
        <color indexed="64"/>
      </bottom>
      <diagonal/>
    </border>
    <border>
      <left/>
      <right/>
      <top/>
      <bottom style="mediumDashed">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style="thick">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ck">
        <color indexed="64"/>
      </top>
      <bottom style="thick">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ck">
        <color indexed="64"/>
      </top>
      <bottom style="thick">
        <color indexed="64"/>
      </bottom>
      <diagonal/>
    </border>
    <border>
      <left/>
      <right/>
      <top/>
      <bottom style="thin">
        <color indexed="64"/>
      </bottom>
      <diagonal/>
    </border>
    <border>
      <left/>
      <right/>
      <top style="thin">
        <color indexed="64"/>
      </top>
      <bottom/>
      <diagonal/>
    </border>
    <border>
      <left style="thick">
        <color indexed="64"/>
      </left>
      <right style="medium">
        <color indexed="64"/>
      </right>
      <top style="thick">
        <color indexed="64"/>
      </top>
      <bottom style="thick">
        <color indexed="64"/>
      </bottom>
      <diagonal/>
    </border>
    <border>
      <left style="medium">
        <color indexed="64"/>
      </left>
      <right style="thick">
        <color indexed="64"/>
      </right>
      <top style="thick">
        <color indexed="64"/>
      </top>
      <bottom style="thick">
        <color indexed="64"/>
      </bottom>
      <diagonal/>
    </border>
    <border>
      <left/>
      <right style="thick">
        <color indexed="64"/>
      </right>
      <top/>
      <bottom style="thick">
        <color indexed="64"/>
      </bottom>
      <diagonal/>
    </border>
    <border>
      <left/>
      <right style="thick">
        <color indexed="64"/>
      </right>
      <top style="thick">
        <color indexed="64"/>
      </top>
      <bottom/>
      <diagonal/>
    </border>
    <border>
      <left style="thick">
        <color indexed="64"/>
      </left>
      <right style="medium">
        <color indexed="64"/>
      </right>
      <top style="thick">
        <color indexed="64"/>
      </top>
      <bottom/>
      <diagonal/>
    </border>
    <border>
      <left style="thick">
        <color indexed="64"/>
      </left>
      <right/>
      <top/>
      <bottom style="thick">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indexed="64"/>
      </left>
      <right/>
      <top/>
      <bottom/>
      <diagonal/>
    </border>
    <border>
      <left style="thick">
        <color indexed="64"/>
      </left>
      <right style="medium">
        <color indexed="64"/>
      </right>
      <top/>
      <bottom style="thick">
        <color indexed="64"/>
      </bottom>
      <diagonal/>
    </border>
  </borders>
  <cellStyleXfs count="130">
    <xf numFmtId="0" fontId="0" fillId="0" borderId="0"/>
    <xf numFmtId="0" fontId="12" fillId="0" borderId="0" applyNumberFormat="0" applyFill="0" applyBorder="0" applyAlignment="0" applyProtection="0"/>
    <xf numFmtId="43" fontId="21" fillId="0" borderId="0" applyFont="0" applyFill="0" applyBorder="0" applyAlignment="0" applyProtection="0"/>
    <xf numFmtId="0" fontId="22" fillId="0" borderId="0"/>
    <xf numFmtId="0" fontId="22" fillId="0" borderId="0"/>
    <xf numFmtId="43" fontId="22" fillId="0" borderId="0" applyFont="0" applyFill="0" applyBorder="0" applyAlignment="0" applyProtection="0"/>
    <xf numFmtId="0" fontId="26" fillId="0" borderId="0"/>
    <xf numFmtId="169" fontId="16" fillId="0" borderId="0" applyFont="0" applyFill="0" applyBorder="0" applyAlignment="0" applyProtection="0"/>
    <xf numFmtId="170" fontId="16" fillId="0" borderId="0" applyFont="0" applyFill="0" applyBorder="0" applyAlignment="0" applyProtection="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171" fontId="16" fillId="0" borderId="0" applyFont="0" applyFill="0" applyBorder="0" applyAlignment="0" applyProtection="0"/>
    <xf numFmtId="172" fontId="16" fillId="0" borderId="0" applyFont="0" applyFill="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173" fontId="16" fillId="0" borderId="0" applyFont="0" applyFill="0" applyBorder="0" applyAlignment="0" applyProtection="0"/>
    <xf numFmtId="0" fontId="29" fillId="12"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9" borderId="0" applyNumberFormat="0" applyBorder="0" applyAlignment="0" applyProtection="0"/>
    <xf numFmtId="0" fontId="30" fillId="3" borderId="0" applyNumberFormat="0" applyBorder="0" applyAlignment="0" applyProtection="0"/>
    <xf numFmtId="0" fontId="31" fillId="20" borderId="23" applyNumberFormat="0" applyAlignment="0" applyProtection="0"/>
    <xf numFmtId="0" fontId="32" fillId="21" borderId="24" applyNumberFormat="0" applyAlignment="0" applyProtection="0"/>
    <xf numFmtId="1" fontId="33" fillId="22" borderId="25">
      <alignment horizontal="right" vertical="center"/>
    </xf>
    <xf numFmtId="0" fontId="34" fillId="22" borderId="25">
      <alignment horizontal="right" vertical="center"/>
    </xf>
    <xf numFmtId="0" fontId="22" fillId="22" borderId="26"/>
    <xf numFmtId="0" fontId="33" fillId="23" borderId="25">
      <alignment horizontal="center" vertical="center"/>
    </xf>
    <xf numFmtId="1" fontId="33" fillId="22" borderId="25">
      <alignment horizontal="right" vertical="center"/>
    </xf>
    <xf numFmtId="0" fontId="22" fillId="22" borderId="0"/>
    <xf numFmtId="0" fontId="35" fillId="22" borderId="25">
      <alignment horizontal="left" vertical="center"/>
    </xf>
    <xf numFmtId="0" fontId="35" fillId="22" borderId="25"/>
    <xf numFmtId="0" fontId="34" fillId="22" borderId="25">
      <alignment horizontal="right" vertical="center"/>
    </xf>
    <xf numFmtId="0" fontId="36" fillId="24" borderId="25">
      <alignment horizontal="left" vertical="center"/>
    </xf>
    <xf numFmtId="0" fontId="36" fillId="24" borderId="25">
      <alignment horizontal="left" vertical="center"/>
    </xf>
    <xf numFmtId="0" fontId="37" fillId="22" borderId="25">
      <alignment horizontal="left" vertical="center"/>
    </xf>
    <xf numFmtId="0" fontId="38" fillId="22" borderId="26"/>
    <xf numFmtId="0" fontId="33" fillId="25" borderId="25">
      <alignment horizontal="left" vertical="center"/>
    </xf>
    <xf numFmtId="43" fontId="26" fillId="0" borderId="0" applyFont="0" applyFill="0" applyBorder="0" applyAlignment="0" applyProtection="0"/>
    <xf numFmtId="43" fontId="39" fillId="0" borderId="0" applyFont="0" applyFill="0" applyBorder="0" applyAlignment="0" applyProtection="0"/>
    <xf numFmtId="0" fontId="40" fillId="0" borderId="0" applyProtection="0"/>
    <xf numFmtId="168" fontId="22" fillId="0" borderId="0" applyFont="0" applyFill="0" applyBorder="0" applyAlignment="0" applyProtection="0"/>
    <xf numFmtId="0" fontId="41" fillId="0" borderId="0" applyNumberFormat="0" applyFill="0" applyBorder="0" applyAlignment="0" applyProtection="0"/>
    <xf numFmtId="2" fontId="40" fillId="0" borderId="0" applyProtection="0"/>
    <xf numFmtId="0" fontId="42" fillId="4" borderId="0" applyNumberFormat="0" applyBorder="0" applyAlignment="0" applyProtection="0"/>
    <xf numFmtId="0" fontId="43" fillId="0" borderId="27" applyNumberFormat="0" applyFill="0" applyAlignment="0" applyProtection="0"/>
    <xf numFmtId="0" fontId="44" fillId="0" borderId="28" applyNumberFormat="0" applyFill="0" applyAlignment="0" applyProtection="0"/>
    <xf numFmtId="0" fontId="45" fillId="0" borderId="29" applyNumberFormat="0" applyFill="0" applyAlignment="0" applyProtection="0"/>
    <xf numFmtId="0" fontId="45" fillId="0" borderId="0" applyNumberFormat="0" applyFill="0" applyBorder="0" applyAlignment="0" applyProtection="0"/>
    <xf numFmtId="0" fontId="40" fillId="0" borderId="0" applyNumberFormat="0" applyFont="0" applyFill="0" applyBorder="0" applyAlignment="0" applyProtection="0"/>
    <xf numFmtId="0" fontId="46" fillId="0" borderId="0" applyProtection="0"/>
    <xf numFmtId="0" fontId="47" fillId="0" borderId="0" applyNumberFormat="0" applyFill="0" applyBorder="0" applyAlignment="0" applyProtection="0">
      <alignment vertical="top"/>
      <protection locked="0"/>
    </xf>
    <xf numFmtId="167" fontId="16" fillId="0" borderId="0" applyFont="0" applyFill="0" applyBorder="0" applyAlignment="0" applyProtection="0"/>
    <xf numFmtId="3" fontId="16" fillId="0" borderId="0" applyFont="0" applyFill="0" applyBorder="0" applyAlignment="0" applyProtection="0"/>
    <xf numFmtId="0" fontId="48" fillId="7" borderId="23" applyNumberFormat="0" applyAlignment="0" applyProtection="0"/>
    <xf numFmtId="0" fontId="49" fillId="0" borderId="30" applyNumberFormat="0" applyFill="0" applyAlignment="0" applyProtection="0"/>
    <xf numFmtId="0" fontId="50" fillId="26" borderId="0" applyNumberFormat="0" applyBorder="0" applyAlignment="0" applyProtection="0"/>
    <xf numFmtId="0" fontId="51" fillId="0" borderId="0"/>
    <xf numFmtId="0" fontId="39" fillId="0" borderId="0"/>
    <xf numFmtId="0" fontId="26" fillId="0" borderId="0"/>
    <xf numFmtId="0" fontId="26" fillId="27" borderId="31" applyNumberFormat="0" applyFont="0" applyAlignment="0" applyProtection="0"/>
    <xf numFmtId="0" fontId="52" fillId="20" borderId="32" applyNumberFormat="0" applyAlignment="0" applyProtection="0"/>
    <xf numFmtId="174" fontId="16" fillId="0" borderId="0" applyFont="0" applyFill="0" applyBorder="0" applyAlignment="0" applyProtection="0"/>
    <xf numFmtId="175" fontId="16" fillId="0" borderId="0" applyFont="0" applyFill="0" applyBorder="0" applyAlignment="0" applyProtection="0"/>
    <xf numFmtId="0" fontId="53" fillId="0" borderId="0" applyNumberFormat="0" applyFill="0" applyBorder="0" applyAlignment="0" applyProtection="0"/>
    <xf numFmtId="0" fontId="54" fillId="0" borderId="33" applyNumberFormat="0" applyFill="0" applyAlignment="0" applyProtection="0"/>
    <xf numFmtId="0" fontId="55" fillId="0" borderId="0" applyNumberFormat="0" applyFill="0" applyBorder="0" applyAlignment="0" applyProtection="0"/>
    <xf numFmtId="0" fontId="19" fillId="0" borderId="0"/>
    <xf numFmtId="0" fontId="26" fillId="0" borderId="0"/>
    <xf numFmtId="0" fontId="22" fillId="0" borderId="0"/>
    <xf numFmtId="0" fontId="26" fillId="0" borderId="0"/>
    <xf numFmtId="0" fontId="26" fillId="0" borderId="0"/>
    <xf numFmtId="0" fontId="26" fillId="0" borderId="0"/>
    <xf numFmtId="0" fontId="26" fillId="0" borderId="0"/>
    <xf numFmtId="0" fontId="107" fillId="0" borderId="0" applyNumberFormat="0" applyFill="0" applyBorder="0" applyAlignment="0" applyProtection="0"/>
    <xf numFmtId="0" fontId="108" fillId="0" borderId="52" applyNumberFormat="0" applyFill="0" applyAlignment="0" applyProtection="0"/>
    <xf numFmtId="0" fontId="109" fillId="0" borderId="53" applyNumberFormat="0" applyFill="0" applyAlignment="0" applyProtection="0"/>
    <xf numFmtId="0" fontId="110" fillId="0" borderId="54" applyNumberFormat="0" applyFill="0" applyAlignment="0" applyProtection="0"/>
    <xf numFmtId="0" fontId="110" fillId="0" borderId="0" applyNumberFormat="0" applyFill="0" applyBorder="0" applyAlignment="0" applyProtection="0"/>
    <xf numFmtId="0" fontId="111" fillId="30" borderId="0" applyNumberFormat="0" applyBorder="0" applyAlignment="0" applyProtection="0"/>
    <xf numFmtId="0" fontId="112" fillId="31" borderId="0" applyNumberFormat="0" applyBorder="0" applyAlignment="0" applyProtection="0"/>
    <xf numFmtId="0" fontId="113" fillId="32" borderId="0" applyNumberFormat="0" applyBorder="0" applyAlignment="0" applyProtection="0"/>
    <xf numFmtId="0" fontId="114" fillId="33" borderId="55" applyNumberFormat="0" applyAlignment="0" applyProtection="0"/>
    <xf numFmtId="0" fontId="115" fillId="34" borderId="56" applyNumberFormat="0" applyAlignment="0" applyProtection="0"/>
    <xf numFmtId="0" fontId="116" fillId="34" borderId="55" applyNumberFormat="0" applyAlignment="0" applyProtection="0"/>
    <xf numFmtId="0" fontId="117" fillId="0" borderId="57" applyNumberFormat="0" applyFill="0" applyAlignment="0" applyProtection="0"/>
    <xf numFmtId="0" fontId="118" fillId="35" borderId="58" applyNumberFormat="0" applyAlignment="0" applyProtection="0"/>
    <xf numFmtId="0" fontId="23" fillId="0" borderId="0" applyNumberFormat="0" applyFill="0" applyBorder="0" applyAlignment="0" applyProtection="0"/>
    <xf numFmtId="0" fontId="21" fillId="36" borderId="59" applyNumberFormat="0" applyFont="0" applyAlignment="0" applyProtection="0"/>
    <xf numFmtId="0" fontId="119" fillId="0" borderId="0" applyNumberFormat="0" applyFill="0" applyBorder="0" applyAlignment="0" applyProtection="0"/>
    <xf numFmtId="0" fontId="120" fillId="0" borderId="60" applyNumberFormat="0" applyFill="0" applyAlignment="0" applyProtection="0"/>
    <xf numFmtId="0" fontId="121" fillId="37" borderId="0" applyNumberFormat="0" applyBorder="0" applyAlignment="0" applyProtection="0"/>
    <xf numFmtId="0" fontId="21" fillId="38" borderId="0" applyNumberFormat="0" applyBorder="0" applyAlignment="0" applyProtection="0"/>
    <xf numFmtId="0" fontId="21" fillId="39" borderId="0" applyNumberFormat="0" applyBorder="0" applyAlignment="0" applyProtection="0"/>
    <xf numFmtId="0" fontId="21" fillId="40" borderId="0" applyNumberFormat="0" applyBorder="0" applyAlignment="0" applyProtection="0"/>
    <xf numFmtId="0" fontId="121" fillId="41" borderId="0" applyNumberFormat="0" applyBorder="0" applyAlignment="0" applyProtection="0"/>
    <xf numFmtId="0" fontId="21" fillId="42" borderId="0" applyNumberFormat="0" applyBorder="0" applyAlignment="0" applyProtection="0"/>
    <xf numFmtId="0" fontId="21" fillId="43" borderId="0" applyNumberFormat="0" applyBorder="0" applyAlignment="0" applyProtection="0"/>
    <xf numFmtId="0" fontId="21" fillId="44" borderId="0" applyNumberFormat="0" applyBorder="0" applyAlignment="0" applyProtection="0"/>
    <xf numFmtId="0" fontId="121" fillId="45" borderId="0" applyNumberFormat="0" applyBorder="0" applyAlignment="0" applyProtection="0"/>
    <xf numFmtId="0" fontId="21" fillId="46" borderId="0" applyNumberFormat="0" applyBorder="0" applyAlignment="0" applyProtection="0"/>
    <xf numFmtId="0" fontId="21" fillId="47" borderId="0" applyNumberFormat="0" applyBorder="0" applyAlignment="0" applyProtection="0"/>
    <xf numFmtId="0" fontId="21" fillId="48" borderId="0" applyNumberFormat="0" applyBorder="0" applyAlignment="0" applyProtection="0"/>
    <xf numFmtId="0" fontId="121" fillId="49" borderId="0" applyNumberFormat="0" applyBorder="0" applyAlignment="0" applyProtection="0"/>
    <xf numFmtId="0" fontId="21" fillId="50" borderId="0" applyNumberFormat="0" applyBorder="0" applyAlignment="0" applyProtection="0"/>
    <xf numFmtId="0" fontId="21" fillId="51" borderId="0" applyNumberFormat="0" applyBorder="0" applyAlignment="0" applyProtection="0"/>
    <xf numFmtId="0" fontId="21" fillId="52" borderId="0" applyNumberFormat="0" applyBorder="0" applyAlignment="0" applyProtection="0"/>
    <xf numFmtId="0" fontId="121" fillId="53" borderId="0" applyNumberFormat="0" applyBorder="0" applyAlignment="0" applyProtection="0"/>
    <xf numFmtId="0" fontId="21" fillId="54" borderId="0" applyNumberFormat="0" applyBorder="0" applyAlignment="0" applyProtection="0"/>
    <xf numFmtId="0" fontId="21" fillId="55" borderId="0" applyNumberFormat="0" applyBorder="0" applyAlignment="0" applyProtection="0"/>
    <xf numFmtId="0" fontId="21" fillId="56" borderId="0" applyNumberFormat="0" applyBorder="0" applyAlignment="0" applyProtection="0"/>
    <xf numFmtId="0" fontId="121" fillId="57" borderId="0" applyNumberFormat="0" applyBorder="0" applyAlignment="0" applyProtection="0"/>
    <xf numFmtId="0" fontId="21" fillId="58" borderId="0" applyNumberFormat="0" applyBorder="0" applyAlignment="0" applyProtection="0"/>
    <xf numFmtId="0" fontId="21" fillId="59" borderId="0" applyNumberFormat="0" applyBorder="0" applyAlignment="0" applyProtection="0"/>
    <xf numFmtId="0" fontId="21" fillId="60" borderId="0" applyNumberFormat="0" applyBorder="0" applyAlignment="0" applyProtection="0"/>
  </cellStyleXfs>
  <cellXfs count="415">
    <xf numFmtId="0" fontId="0" fillId="0" borderId="0" xfId="0"/>
    <xf numFmtId="0" fontId="6" fillId="0" borderId="0" xfId="0" applyFont="1" applyAlignment="1">
      <alignment horizontal="left" vertical="center"/>
    </xf>
    <xf numFmtId="0" fontId="6" fillId="0" borderId="0" xfId="0" applyFont="1" applyAlignment="1">
      <alignment horizontal="left" vertical="center" indent="1"/>
    </xf>
    <xf numFmtId="0" fontId="5" fillId="0" borderId="0" xfId="0" applyFont="1" applyAlignment="1">
      <alignment horizontal="left" vertical="center"/>
    </xf>
    <xf numFmtId="0" fontId="5" fillId="0" borderId="0" xfId="0" applyFont="1" applyAlignment="1">
      <alignment horizontal="left" vertical="center" indent="1"/>
    </xf>
    <xf numFmtId="0" fontId="1" fillId="0" borderId="0" xfId="0" applyFont="1" applyAlignment="1">
      <alignment vertical="center"/>
    </xf>
    <xf numFmtId="0" fontId="2" fillId="0" borderId="0" xfId="0" applyFont="1" applyAlignment="1">
      <alignment horizontal="left" vertical="center" indent="3"/>
    </xf>
    <xf numFmtId="0" fontId="2" fillId="0" borderId="0" xfId="0" applyFont="1" applyAlignment="1">
      <alignment horizontal="left" vertical="center" indent="1"/>
    </xf>
    <xf numFmtId="0" fontId="3" fillId="0" borderId="5" xfId="0" applyFont="1" applyBorder="1" applyAlignment="1">
      <alignment horizontal="left" vertical="center"/>
    </xf>
    <xf numFmtId="0" fontId="8" fillId="0" borderId="0" xfId="0" applyFont="1" applyAlignment="1">
      <alignment horizontal="right" vertical="center"/>
    </xf>
    <xf numFmtId="0" fontId="5" fillId="0" borderId="0" xfId="0" applyFont="1" applyAlignment="1">
      <alignment horizontal="center" vertical="center"/>
    </xf>
    <xf numFmtId="0" fontId="15" fillId="0" borderId="5" xfId="0" applyFont="1" applyBorder="1" applyAlignment="1">
      <alignment horizontal="justify" vertical="center" wrapText="1"/>
    </xf>
    <xf numFmtId="0" fontId="0" fillId="0" borderId="0" xfId="0" applyAlignment="1">
      <alignment wrapText="1"/>
    </xf>
    <xf numFmtId="0" fontId="5" fillId="0" borderId="0" xfId="0" applyFont="1" applyAlignment="1">
      <alignment horizontal="left" vertical="center" wrapText="1"/>
    </xf>
    <xf numFmtId="0" fontId="5" fillId="0" borderId="5" xfId="0" applyFont="1" applyBorder="1" applyAlignment="1">
      <alignment horizontal="left" vertical="center" wrapText="1"/>
    </xf>
    <xf numFmtId="0" fontId="5" fillId="0" borderId="0" xfId="0" applyFont="1" applyAlignment="1">
      <alignment horizontal="justify" vertical="center"/>
    </xf>
    <xf numFmtId="0" fontId="3" fillId="0" borderId="12" xfId="0" applyFont="1" applyBorder="1" applyAlignment="1">
      <alignment horizontal="center" vertical="center" wrapText="1"/>
    </xf>
    <xf numFmtId="0" fontId="20" fillId="0" borderId="0" xfId="0" applyFont="1" applyAlignment="1">
      <alignment vertical="center"/>
    </xf>
    <xf numFmtId="0" fontId="18" fillId="0" borderId="0" xfId="0" applyFont="1" applyAlignment="1">
      <alignment vertical="center"/>
    </xf>
    <xf numFmtId="166" fontId="2" fillId="0" borderId="0" xfId="2" applyNumberFormat="1" applyFont="1" applyAlignment="1">
      <alignment horizontal="right" vertical="center"/>
    </xf>
    <xf numFmtId="166" fontId="2" fillId="0" borderId="0" xfId="2" applyNumberFormat="1" applyFont="1" applyAlignment="1">
      <alignment horizontal="right" vertical="center" wrapText="1"/>
    </xf>
    <xf numFmtId="166" fontId="3" fillId="0" borderId="0" xfId="2" applyNumberFormat="1" applyFont="1" applyAlignment="1">
      <alignment horizontal="right" vertical="center"/>
    </xf>
    <xf numFmtId="166" fontId="3" fillId="0" borderId="0" xfId="2" applyNumberFormat="1" applyFont="1" applyAlignment="1">
      <alignment horizontal="right" vertical="center" wrapText="1"/>
    </xf>
    <xf numFmtId="166" fontId="3" fillId="0" borderId="5" xfId="2" applyNumberFormat="1" applyFont="1" applyBorder="1" applyAlignment="1">
      <alignment horizontal="right" vertical="center"/>
    </xf>
    <xf numFmtId="0" fontId="3" fillId="0" borderId="0" xfId="0" applyFont="1" applyAlignment="1">
      <alignment horizontal="left" vertical="center"/>
    </xf>
    <xf numFmtId="0" fontId="23" fillId="0" borderId="0" xfId="0" applyFont="1"/>
    <xf numFmtId="0" fontId="28" fillId="0" borderId="0" xfId="0" applyFont="1"/>
    <xf numFmtId="166" fontId="25" fillId="0" borderId="0" xfId="53" applyNumberFormat="1" applyFont="1" applyFill="1"/>
    <xf numFmtId="166" fontId="27" fillId="0" borderId="0" xfId="53" applyNumberFormat="1" applyFont="1" applyFill="1"/>
    <xf numFmtId="0" fontId="56" fillId="0" borderId="0" xfId="0" applyFont="1" applyAlignment="1">
      <alignment horizontal="right" vertical="center"/>
    </xf>
    <xf numFmtId="0" fontId="57" fillId="0" borderId="0" xfId="0" applyFont="1" applyAlignment="1">
      <alignment vertical="center"/>
    </xf>
    <xf numFmtId="166" fontId="5" fillId="0" borderId="0" xfId="2" applyNumberFormat="1" applyFont="1" applyAlignment="1">
      <alignment horizontal="right" vertical="center"/>
    </xf>
    <xf numFmtId="166" fontId="61" fillId="0" borderId="0" xfId="2" applyNumberFormat="1" applyFont="1" applyAlignment="1">
      <alignment horizontal="right" vertical="center"/>
    </xf>
    <xf numFmtId="0" fontId="13" fillId="0" borderId="0" xfId="0" applyFont="1" applyAlignment="1">
      <alignment horizontal="center" vertical="center"/>
    </xf>
    <xf numFmtId="0" fontId="28" fillId="0" borderId="0" xfId="0" applyFont="1" applyAlignment="1">
      <alignment wrapText="1"/>
    </xf>
    <xf numFmtId="0" fontId="17" fillId="0" borderId="0" xfId="0" applyFont="1" applyAlignment="1">
      <alignment horizontal="right" vertical="center"/>
    </xf>
    <xf numFmtId="164" fontId="60" fillId="0" borderId="0" xfId="0" applyNumberFormat="1" applyFont="1" applyAlignment="1">
      <alignment horizontal="center" vertical="center"/>
    </xf>
    <xf numFmtId="0" fontId="60" fillId="0" borderId="0" xfId="0" applyFont="1" applyAlignment="1">
      <alignment horizontal="center" vertical="center"/>
    </xf>
    <xf numFmtId="0" fontId="18" fillId="0" borderId="0" xfId="0" applyFont="1" applyAlignment="1">
      <alignment horizontal="right" vertical="center"/>
    </xf>
    <xf numFmtId="0" fontId="17" fillId="0" borderId="0" xfId="0" applyFont="1" applyAlignment="1">
      <alignment vertical="center"/>
    </xf>
    <xf numFmtId="0" fontId="63" fillId="0" borderId="0" xfId="0" applyFont="1" applyAlignment="1">
      <alignment vertical="center"/>
    </xf>
    <xf numFmtId="0" fontId="9" fillId="0" borderId="0" xfId="0" applyFont="1" applyAlignment="1">
      <alignment horizontal="left" vertical="center"/>
    </xf>
    <xf numFmtId="0" fontId="9" fillId="0" borderId="0" xfId="0" applyFont="1" applyAlignment="1">
      <alignment horizontal="right" vertical="center"/>
    </xf>
    <xf numFmtId="166" fontId="2" fillId="0" borderId="5" xfId="2" applyNumberFormat="1" applyFont="1" applyBorder="1" applyAlignment="1">
      <alignment horizontal="right" vertical="center"/>
    </xf>
    <xf numFmtId="166" fontId="6" fillId="0" borderId="0" xfId="2" applyNumberFormat="1" applyFont="1" applyAlignment="1">
      <alignment horizontal="right" vertical="center"/>
    </xf>
    <xf numFmtId="166" fontId="3" fillId="0" borderId="0" xfId="2" applyNumberFormat="1" applyFont="1" applyFill="1" applyAlignment="1">
      <alignment horizontal="right" vertical="center"/>
    </xf>
    <xf numFmtId="166" fontId="6" fillId="0" borderId="0" xfId="2" applyNumberFormat="1" applyFont="1" applyFill="1" applyAlignment="1">
      <alignment horizontal="right" vertical="center"/>
    </xf>
    <xf numFmtId="166" fontId="2" fillId="0" borderId="0" xfId="2" applyNumberFormat="1" applyFont="1" applyFill="1" applyAlignment="1">
      <alignment horizontal="right" vertical="center"/>
    </xf>
    <xf numFmtId="166" fontId="5" fillId="0" borderId="5" xfId="2" applyNumberFormat="1" applyFont="1" applyBorder="1" applyAlignment="1">
      <alignment horizontal="right" vertical="center"/>
    </xf>
    <xf numFmtId="166" fontId="6" fillId="0" borderId="0" xfId="2" applyNumberFormat="1" applyFont="1" applyAlignment="1">
      <alignment horizontal="right" vertical="center" wrapText="1"/>
    </xf>
    <xf numFmtId="0" fontId="64" fillId="0" borderId="0" xfId="0" applyFont="1"/>
    <xf numFmtId="166" fontId="64" fillId="0" borderId="0" xfId="0" applyNumberFormat="1" applyFont="1"/>
    <xf numFmtId="166" fontId="24" fillId="0" borderId="0" xfId="2" applyNumberFormat="1" applyFont="1" applyAlignment="1">
      <alignment horizontal="right" vertical="center"/>
    </xf>
    <xf numFmtId="0" fontId="65" fillId="0" borderId="0" xfId="0" applyFont="1" applyAlignment="1">
      <alignment vertical="center"/>
    </xf>
    <xf numFmtId="166" fontId="24" fillId="0" borderId="0" xfId="2" applyNumberFormat="1" applyFont="1" applyFill="1" applyAlignment="1">
      <alignment horizontal="right" vertical="center"/>
    </xf>
    <xf numFmtId="0" fontId="2" fillId="0" borderId="0" xfId="0" applyFont="1" applyAlignment="1">
      <alignment horizontal="right" vertical="center"/>
    </xf>
    <xf numFmtId="166" fontId="3" fillId="0" borderId="11" xfId="2" applyNumberFormat="1" applyFont="1" applyBorder="1" applyAlignment="1">
      <alignment horizontal="right" vertical="center"/>
    </xf>
    <xf numFmtId="0" fontId="2" fillId="0" borderId="0" xfId="0" applyFont="1" applyAlignment="1">
      <alignment horizontal="right" vertical="center" wrapText="1"/>
    </xf>
    <xf numFmtId="0" fontId="67" fillId="0" borderId="4" xfId="0" applyFont="1" applyBorder="1"/>
    <xf numFmtId="166" fontId="2" fillId="0" borderId="0" xfId="2" applyNumberFormat="1" applyFont="1" applyBorder="1" applyAlignment="1">
      <alignment horizontal="right" vertical="center" wrapText="1"/>
    </xf>
    <xf numFmtId="166" fontId="3" fillId="0" borderId="35" xfId="2" applyNumberFormat="1" applyFont="1" applyBorder="1" applyAlignment="1">
      <alignment horizontal="right" vertical="center" wrapText="1"/>
    </xf>
    <xf numFmtId="165" fontId="58" fillId="0" borderId="0" xfId="2" applyNumberFormat="1" applyFont="1" applyBorder="1" applyAlignment="1">
      <alignment horizontal="right" vertical="center" wrapText="1"/>
    </xf>
    <xf numFmtId="165" fontId="58" fillId="0" borderId="5" xfId="2" applyNumberFormat="1" applyFont="1" applyBorder="1" applyAlignment="1">
      <alignment horizontal="right" vertical="center" wrapText="1"/>
    </xf>
    <xf numFmtId="165" fontId="59" fillId="0" borderId="34" xfId="2" applyNumberFormat="1" applyFont="1" applyBorder="1" applyAlignment="1">
      <alignment horizontal="right" vertical="center" wrapText="1"/>
    </xf>
    <xf numFmtId="166" fontId="5" fillId="0" borderId="0" xfId="2" applyNumberFormat="1" applyFont="1" applyFill="1" applyAlignment="1">
      <alignment horizontal="right" vertical="center"/>
    </xf>
    <xf numFmtId="166" fontId="2" fillId="0" borderId="0" xfId="2" applyNumberFormat="1" applyFont="1" applyBorder="1" applyAlignment="1">
      <alignment horizontal="right" vertical="center"/>
    </xf>
    <xf numFmtId="166" fontId="3" fillId="0" borderId="0" xfId="2" applyNumberFormat="1" applyFont="1" applyBorder="1" applyAlignment="1">
      <alignment horizontal="right" vertical="center"/>
    </xf>
    <xf numFmtId="166" fontId="10" fillId="0" borderId="0" xfId="2" applyNumberFormat="1" applyFont="1" applyFill="1" applyAlignment="1">
      <alignment horizontal="right" vertical="center"/>
    </xf>
    <xf numFmtId="0" fontId="6" fillId="0" borderId="35" xfId="0" applyFont="1" applyBorder="1" applyAlignment="1">
      <alignment horizontal="left" vertical="center"/>
    </xf>
    <xf numFmtId="176" fontId="0" fillId="0" borderId="0" xfId="0" applyNumberFormat="1" applyAlignment="1">
      <alignment wrapText="1"/>
    </xf>
    <xf numFmtId="166" fontId="0" fillId="0" borderId="0" xfId="0" applyNumberFormat="1"/>
    <xf numFmtId="3" fontId="2" fillId="0" borderId="0" xfId="0" applyNumberFormat="1" applyFont="1" applyAlignment="1">
      <alignment horizontal="right" vertical="center" wrapText="1"/>
    </xf>
    <xf numFmtId="3" fontId="3" fillId="0" borderId="0" xfId="0" applyNumberFormat="1" applyFont="1" applyAlignment="1">
      <alignment horizontal="right" vertical="center" wrapText="1"/>
    </xf>
    <xf numFmtId="166" fontId="2" fillId="0" borderId="5" xfId="2" applyNumberFormat="1" applyFont="1" applyFill="1" applyBorder="1" applyAlignment="1">
      <alignment horizontal="right" vertical="center"/>
    </xf>
    <xf numFmtId="0" fontId="2" fillId="0" borderId="0" xfId="0" applyFont="1" applyAlignment="1">
      <alignment horizontal="left" vertical="center"/>
    </xf>
    <xf numFmtId="166" fontId="5" fillId="0" borderId="5" xfId="2" applyNumberFormat="1" applyFont="1" applyFill="1" applyBorder="1" applyAlignment="1">
      <alignment horizontal="right" vertical="center"/>
    </xf>
    <xf numFmtId="0" fontId="2" fillId="0" borderId="0" xfId="0" applyFont="1" applyAlignment="1">
      <alignment horizontal="left" vertical="center" wrapText="1"/>
    </xf>
    <xf numFmtId="166" fontId="2" fillId="0" borderId="21" xfId="2" applyNumberFormat="1" applyFont="1" applyBorder="1" applyAlignment="1">
      <alignment horizontal="right" vertical="center"/>
    </xf>
    <xf numFmtId="0" fontId="2" fillId="0" borderId="0" xfId="0" applyFont="1" applyAlignment="1">
      <alignment vertical="center" wrapText="1"/>
    </xf>
    <xf numFmtId="3" fontId="68" fillId="0" borderId="0" xfId="0" applyNumberFormat="1" applyFont="1"/>
    <xf numFmtId="0" fontId="6" fillId="0" borderId="38" xfId="0" applyFont="1" applyBorder="1" applyAlignment="1">
      <alignment vertical="center"/>
    </xf>
    <xf numFmtId="0" fontId="11" fillId="0" borderId="0" xfId="0" applyFont="1" applyAlignment="1">
      <alignment horizontal="right" vertical="center"/>
    </xf>
    <xf numFmtId="0" fontId="6" fillId="0" borderId="5" xfId="0" applyFont="1" applyBorder="1" applyAlignment="1">
      <alignment horizontal="right" vertical="center" wrapText="1"/>
    </xf>
    <xf numFmtId="0" fontId="69" fillId="0" borderId="0" xfId="0" applyFont="1"/>
    <xf numFmtId="0" fontId="2" fillId="0" borderId="11" xfId="0" applyFont="1" applyBorder="1" applyAlignment="1">
      <alignment horizontal="right" vertical="center"/>
    </xf>
    <xf numFmtId="0" fontId="7" fillId="0" borderId="9" xfId="0" applyFont="1" applyBorder="1" applyAlignment="1">
      <alignment horizontal="right" vertical="center"/>
    </xf>
    <xf numFmtId="166" fontId="5" fillId="0" borderId="0" xfId="2" applyNumberFormat="1" applyFont="1" applyFill="1" applyAlignment="1">
      <alignment horizontal="right" vertical="center" wrapText="1"/>
    </xf>
    <xf numFmtId="0" fontId="5" fillId="0" borderId="5" xfId="0" applyFont="1" applyBorder="1" applyAlignment="1">
      <alignment horizontal="right" vertical="center"/>
    </xf>
    <xf numFmtId="0" fontId="15" fillId="0" borderId="43" xfId="0" applyFont="1" applyBorder="1" applyAlignment="1">
      <alignment horizontal="left" vertical="center"/>
    </xf>
    <xf numFmtId="0" fontId="16" fillId="0" borderId="0" xfId="0" applyFont="1" applyAlignment="1">
      <alignment horizontal="left" indent="4"/>
    </xf>
    <xf numFmtId="0" fontId="16" fillId="0" borderId="0" xfId="0" applyFont="1" applyAlignment="1">
      <alignment horizontal="left" indent="2"/>
    </xf>
    <xf numFmtId="0" fontId="15" fillId="0" borderId="0" xfId="0" applyFont="1" applyAlignment="1">
      <alignment horizontal="left" vertical="center"/>
    </xf>
    <xf numFmtId="43" fontId="0" fillId="0" borderId="0" xfId="0" applyNumberFormat="1"/>
    <xf numFmtId="0" fontId="11" fillId="0" borderId="0" xfId="0" applyFont="1" applyAlignment="1">
      <alignment horizontal="left" vertical="center"/>
    </xf>
    <xf numFmtId="0" fontId="66" fillId="0" borderId="0" xfId="0" applyFont="1" applyAlignment="1">
      <alignment horizontal="right" vertical="center"/>
    </xf>
    <xf numFmtId="0" fontId="62" fillId="0" borderId="0" xfId="0" applyFont="1"/>
    <xf numFmtId="166" fontId="72" fillId="0" borderId="0" xfId="2" applyNumberFormat="1" applyFont="1" applyBorder="1" applyAlignment="1">
      <alignment horizontal="right" vertical="center" wrapText="1"/>
    </xf>
    <xf numFmtId="0" fontId="72" fillId="0" borderId="0" xfId="0" applyFont="1"/>
    <xf numFmtId="166" fontId="72" fillId="0" borderId="0" xfId="0" applyNumberFormat="1" applyFont="1"/>
    <xf numFmtId="0" fontId="11" fillId="0" borderId="5" xfId="0" applyFont="1" applyBorder="1" applyAlignment="1">
      <alignment horizontal="right" vertical="center"/>
    </xf>
    <xf numFmtId="0" fontId="3" fillId="0" borderId="18" xfId="0" applyFont="1" applyBorder="1" applyAlignment="1">
      <alignment horizontal="right" vertical="center" wrapText="1"/>
    </xf>
    <xf numFmtId="0" fontId="3" fillId="0" borderId="12" xfId="0" applyFont="1" applyBorder="1" applyAlignment="1">
      <alignment horizontal="right" vertical="center"/>
    </xf>
    <xf numFmtId="0" fontId="3" fillId="0" borderId="40" xfId="0" applyFont="1" applyBorder="1" applyAlignment="1">
      <alignment horizontal="right" vertical="center" wrapText="1"/>
    </xf>
    <xf numFmtId="0" fontId="3" fillId="0" borderId="11" xfId="0" applyFont="1" applyBorder="1" applyAlignment="1">
      <alignment horizontal="right" vertical="center" wrapText="1"/>
    </xf>
    <xf numFmtId="3" fontId="25" fillId="0" borderId="0" xfId="82" applyNumberFormat="1" applyFont="1"/>
    <xf numFmtId="166" fontId="27" fillId="0" borderId="0" xfId="53" applyNumberFormat="1" applyFont="1" applyFill="1" applyBorder="1"/>
    <xf numFmtId="3" fontId="27" fillId="0" borderId="0" xfId="82" applyNumberFormat="1" applyFont="1"/>
    <xf numFmtId="166" fontId="2" fillId="0" borderId="0" xfId="2" applyNumberFormat="1" applyFont="1" applyAlignment="1">
      <alignment vertical="center"/>
    </xf>
    <xf numFmtId="166" fontId="10" fillId="0" borderId="0" xfId="2" applyNumberFormat="1" applyFont="1" applyAlignment="1">
      <alignment horizontal="right" vertical="center"/>
    </xf>
    <xf numFmtId="166" fontId="73" fillId="0" borderId="0" xfId="2" applyNumberFormat="1" applyFont="1" applyFill="1"/>
    <xf numFmtId="166" fontId="74" fillId="0" borderId="5" xfId="2" applyNumberFormat="1" applyFont="1" applyFill="1" applyBorder="1"/>
    <xf numFmtId="0" fontId="6" fillId="0" borderId="0" xfId="0" applyFont="1" applyAlignment="1">
      <alignment horizontal="center" vertical="center"/>
    </xf>
    <xf numFmtId="15" fontId="6" fillId="0" borderId="6" xfId="0" quotePrefix="1" applyNumberFormat="1" applyFont="1" applyBorder="1" applyAlignment="1">
      <alignment horizontal="center" vertical="center"/>
    </xf>
    <xf numFmtId="15" fontId="6" fillId="0" borderId="5" xfId="0" quotePrefix="1" applyNumberFormat="1" applyFont="1" applyBorder="1" applyAlignment="1">
      <alignment horizontal="center" vertical="center"/>
    </xf>
    <xf numFmtId="166" fontId="27" fillId="0" borderId="42" xfId="53" applyNumberFormat="1" applyFont="1" applyFill="1" applyBorder="1"/>
    <xf numFmtId="0" fontId="76" fillId="0" borderId="0" xfId="0" applyFont="1"/>
    <xf numFmtId="0" fontId="79" fillId="0" borderId="0" xfId="0" applyFont="1"/>
    <xf numFmtId="0" fontId="77" fillId="0" borderId="0" xfId="0" applyFont="1"/>
    <xf numFmtId="166" fontId="78" fillId="0" borderId="0" xfId="2" applyNumberFormat="1" applyFont="1" applyBorder="1" applyAlignment="1">
      <alignment horizontal="right" vertical="center"/>
    </xf>
    <xf numFmtId="0" fontId="5" fillId="0" borderId="0" xfId="0" applyFont="1" applyAlignment="1">
      <alignment horizontal="right" vertical="center" wrapText="1"/>
    </xf>
    <xf numFmtId="0" fontId="75" fillId="0" borderId="0" xfId="0" applyFont="1" applyAlignment="1">
      <alignment horizontal="center" vertical="center" wrapText="1"/>
    </xf>
    <xf numFmtId="0" fontId="75" fillId="0" borderId="0" xfId="0" applyFont="1" applyAlignment="1">
      <alignment horizontal="right" vertical="center" wrapText="1"/>
    </xf>
    <xf numFmtId="0" fontId="80" fillId="0" borderId="0" xfId="0" applyFont="1" applyAlignment="1">
      <alignment horizontal="center" vertical="center"/>
    </xf>
    <xf numFmtId="0" fontId="69" fillId="0" borderId="0" xfId="0" applyFont="1" applyAlignment="1">
      <alignment horizontal="left" vertical="center" wrapText="1"/>
    </xf>
    <xf numFmtId="0" fontId="86" fillId="0" borderId="0" xfId="0" applyFont="1" applyAlignment="1">
      <alignment horizontal="left" vertical="center"/>
    </xf>
    <xf numFmtId="166" fontId="87" fillId="0" borderId="0" xfId="2" applyNumberFormat="1" applyFont="1" applyAlignment="1">
      <alignment horizontal="right" vertical="center" wrapText="1"/>
    </xf>
    <xf numFmtId="166" fontId="87" fillId="0" borderId="0" xfId="2" applyNumberFormat="1" applyFont="1" applyAlignment="1">
      <alignment horizontal="right" vertical="center"/>
    </xf>
    <xf numFmtId="0" fontId="63" fillId="0" borderId="0" xfId="0" applyFont="1" applyAlignment="1">
      <alignment horizontal="left" vertical="center" indent="2"/>
    </xf>
    <xf numFmtId="166" fontId="88" fillId="0" borderId="0" xfId="2" applyNumberFormat="1" applyFont="1" applyAlignment="1">
      <alignment horizontal="right" vertical="center" wrapText="1"/>
    </xf>
    <xf numFmtId="166" fontId="88" fillId="0" borderId="0" xfId="2" applyNumberFormat="1" applyFont="1" applyAlignment="1">
      <alignment horizontal="right" vertical="center"/>
    </xf>
    <xf numFmtId="0" fontId="89" fillId="0" borderId="0" xfId="0" applyFont="1" applyAlignment="1">
      <alignment horizontal="left" vertical="center" indent="2"/>
    </xf>
    <xf numFmtId="166" fontId="87" fillId="0" borderId="0" xfId="2" applyNumberFormat="1" applyFont="1" applyFill="1" applyAlignment="1">
      <alignment horizontal="right" vertical="center"/>
    </xf>
    <xf numFmtId="166" fontId="88" fillId="0" borderId="0" xfId="2" applyNumberFormat="1" applyFont="1" applyFill="1" applyAlignment="1">
      <alignment horizontal="right" vertical="center"/>
    </xf>
    <xf numFmtId="0" fontId="63" fillId="0" borderId="5" xfId="0" applyFont="1" applyBorder="1" applyAlignment="1">
      <alignment horizontal="left" vertical="center" indent="2"/>
    </xf>
    <xf numFmtId="166" fontId="88" fillId="0" borderId="5" xfId="2" applyNumberFormat="1" applyFont="1" applyBorder="1" applyAlignment="1">
      <alignment horizontal="right" vertical="center" wrapText="1"/>
    </xf>
    <xf numFmtId="166" fontId="88" fillId="0" borderId="5" xfId="2" applyNumberFormat="1" applyFont="1" applyBorder="1" applyAlignment="1">
      <alignment horizontal="right" vertical="center"/>
    </xf>
    <xf numFmtId="0" fontId="86" fillId="0" borderId="0" xfId="0" applyFont="1" applyAlignment="1">
      <alignment horizontal="left" vertical="center" indent="1"/>
    </xf>
    <xf numFmtId="0" fontId="63" fillId="0" borderId="0" xfId="0" applyFont="1" applyAlignment="1">
      <alignment horizontal="left" vertical="center"/>
    </xf>
    <xf numFmtId="0" fontId="89" fillId="0" borderId="5" xfId="0" applyFont="1" applyBorder="1" applyAlignment="1">
      <alignment horizontal="left" vertical="center"/>
    </xf>
    <xf numFmtId="166" fontId="90" fillId="0" borderId="5" xfId="2" applyNumberFormat="1" applyFont="1" applyBorder="1" applyAlignment="1">
      <alignment horizontal="right" vertical="center" wrapText="1"/>
    </xf>
    <xf numFmtId="166" fontId="86" fillId="0" borderId="0" xfId="2" applyNumberFormat="1" applyFont="1" applyFill="1" applyAlignment="1">
      <alignment horizontal="right" vertical="center" wrapText="1"/>
    </xf>
    <xf numFmtId="166" fontId="63" fillId="0" borderId="0" xfId="2" applyNumberFormat="1" applyFont="1" applyFill="1" applyAlignment="1">
      <alignment horizontal="right" vertical="center" wrapText="1"/>
    </xf>
    <xf numFmtId="166" fontId="63" fillId="0" borderId="5" xfId="2" applyNumberFormat="1" applyFont="1" applyFill="1" applyBorder="1" applyAlignment="1">
      <alignment horizontal="right" vertical="center" wrapText="1"/>
    </xf>
    <xf numFmtId="0" fontId="63" fillId="0" borderId="0" xfId="0" applyFont="1" applyAlignment="1">
      <alignment horizontal="left" vertical="center" indent="1"/>
    </xf>
    <xf numFmtId="0" fontId="89" fillId="0" borderId="0" xfId="0" applyFont="1" applyAlignment="1">
      <alignment horizontal="left" vertical="center" wrapText="1" indent="2"/>
    </xf>
    <xf numFmtId="0" fontId="86" fillId="0" borderId="5" xfId="0" applyFont="1" applyBorder="1" applyAlignment="1">
      <alignment horizontal="left" vertical="center"/>
    </xf>
    <xf numFmtId="166" fontId="86" fillId="0" borderId="5" xfId="2" applyNumberFormat="1" applyFont="1" applyFill="1" applyBorder="1" applyAlignment="1">
      <alignment horizontal="right" vertical="center" wrapText="1"/>
    </xf>
    <xf numFmtId="0" fontId="87" fillId="0" borderId="0" xfId="0" applyFont="1" applyAlignment="1">
      <alignment horizontal="left" vertical="center"/>
    </xf>
    <xf numFmtId="166" fontId="87" fillId="0" borderId="0" xfId="2" applyNumberFormat="1" applyFont="1" applyFill="1" applyAlignment="1">
      <alignment horizontal="right" vertical="center" wrapText="1"/>
    </xf>
    <xf numFmtId="0" fontId="88" fillId="0" borderId="0" xfId="0" applyFont="1" applyAlignment="1">
      <alignment horizontal="left" vertical="center" indent="1"/>
    </xf>
    <xf numFmtId="166" fontId="88" fillId="0" borderId="0" xfId="2" applyNumberFormat="1" applyFont="1" applyFill="1" applyAlignment="1">
      <alignment horizontal="right" vertical="center" wrapText="1"/>
    </xf>
    <xf numFmtId="0" fontId="87" fillId="0" borderId="0" xfId="0" applyFont="1" applyAlignment="1">
      <alignment horizontal="left" vertical="center" indent="1"/>
    </xf>
    <xf numFmtId="0" fontId="88" fillId="0" borderId="0" xfId="0" applyFont="1" applyAlignment="1">
      <alignment horizontal="left" vertical="center"/>
    </xf>
    <xf numFmtId="0" fontId="87" fillId="0" borderId="0" xfId="0" applyFont="1" applyAlignment="1">
      <alignment horizontal="left" vertical="center" indent="2"/>
    </xf>
    <xf numFmtId="0" fontId="90" fillId="0" borderId="0" xfId="0" applyFont="1" applyAlignment="1">
      <alignment horizontal="left" vertical="center" indent="1"/>
    </xf>
    <xf numFmtId="0" fontId="88" fillId="0" borderId="5" xfId="0" applyFont="1" applyBorder="1" applyAlignment="1">
      <alignment horizontal="left" vertical="center" indent="1"/>
    </xf>
    <xf numFmtId="166" fontId="88" fillId="0" borderId="5" xfId="2" applyNumberFormat="1" applyFont="1" applyFill="1" applyBorder="1" applyAlignment="1">
      <alignment horizontal="right" vertical="center" wrapText="1"/>
    </xf>
    <xf numFmtId="166" fontId="86" fillId="0" borderId="0" xfId="2" applyNumberFormat="1" applyFont="1" applyFill="1" applyAlignment="1">
      <alignment horizontal="right" vertical="center"/>
    </xf>
    <xf numFmtId="0" fontId="63" fillId="0" borderId="0" xfId="0" applyFont="1" applyAlignment="1">
      <alignment horizontal="left" vertical="center" indent="3"/>
    </xf>
    <xf numFmtId="0" fontId="87" fillId="0" borderId="37" xfId="0" applyFont="1" applyBorder="1" applyAlignment="1">
      <alignment horizontal="center" vertical="center"/>
    </xf>
    <xf numFmtId="0" fontId="87" fillId="0" borderId="12" xfId="0" applyFont="1" applyBorder="1" applyAlignment="1">
      <alignment horizontal="center" vertical="center"/>
    </xf>
    <xf numFmtId="0" fontId="87" fillId="0" borderId="16" xfId="0" applyFont="1" applyBorder="1" applyAlignment="1">
      <alignment horizontal="right" vertical="center"/>
    </xf>
    <xf numFmtId="0" fontId="87" fillId="0" borderId="11" xfId="0" applyFont="1" applyBorder="1" applyAlignment="1">
      <alignment horizontal="right" vertical="center"/>
    </xf>
    <xf numFmtId="0" fontId="87" fillId="0" borderId="36" xfId="0" applyFont="1" applyBorder="1" applyAlignment="1">
      <alignment horizontal="right" vertical="center"/>
    </xf>
    <xf numFmtId="0" fontId="88" fillId="0" borderId="0" xfId="0" applyFont="1" applyAlignment="1">
      <alignment horizontal="right" vertical="center"/>
    </xf>
    <xf numFmtId="0" fontId="91" fillId="0" borderId="0" xfId="0" applyFont="1"/>
    <xf numFmtId="0" fontId="87" fillId="0" borderId="17" xfId="0" applyFont="1" applyBorder="1" applyAlignment="1">
      <alignment horizontal="left" vertical="center"/>
    </xf>
    <xf numFmtId="166" fontId="87" fillId="0" borderId="17" xfId="2" applyNumberFormat="1" applyFont="1" applyBorder="1" applyAlignment="1">
      <alignment horizontal="right" vertical="center"/>
    </xf>
    <xf numFmtId="0" fontId="87" fillId="0" borderId="11" xfId="0" applyFont="1" applyBorder="1" applyAlignment="1">
      <alignment horizontal="left" vertical="center"/>
    </xf>
    <xf numFmtId="166" fontId="87" fillId="0" borderId="11" xfId="2" applyNumberFormat="1" applyFont="1" applyBorder="1" applyAlignment="1">
      <alignment horizontal="right" vertical="center"/>
    </xf>
    <xf numFmtId="0" fontId="86" fillId="0" borderId="22" xfId="0" applyFont="1" applyBorder="1" applyAlignment="1">
      <alignment horizontal="center" vertical="center"/>
    </xf>
    <xf numFmtId="0" fontId="86" fillId="0" borderId="5" xfId="0" applyFont="1" applyBorder="1" applyAlignment="1">
      <alignment horizontal="center" vertical="center"/>
    </xf>
    <xf numFmtId="0" fontId="63" fillId="0" borderId="0" xfId="0" applyFont="1" applyAlignment="1">
      <alignment horizontal="right" vertical="center"/>
    </xf>
    <xf numFmtId="0" fontId="63" fillId="0" borderId="0" xfId="0" applyFont="1" applyAlignment="1">
      <alignment horizontal="center" vertical="center"/>
    </xf>
    <xf numFmtId="166" fontId="86" fillId="0" borderId="0" xfId="2" applyNumberFormat="1" applyFont="1" applyAlignment="1">
      <alignment horizontal="right" vertical="center"/>
    </xf>
    <xf numFmtId="166" fontId="63" fillId="0" borderId="0" xfId="2" applyNumberFormat="1" applyFont="1" applyAlignment="1">
      <alignment horizontal="right" vertical="center"/>
    </xf>
    <xf numFmtId="0" fontId="86" fillId="0" borderId="0" xfId="0" applyFont="1" applyAlignment="1">
      <alignment horizontal="left" vertical="center" indent="4"/>
    </xf>
    <xf numFmtId="0" fontId="63" fillId="0" borderId="0" xfId="0" applyFont="1" applyAlignment="1">
      <alignment horizontal="left" vertical="center" indent="4"/>
    </xf>
    <xf numFmtId="0" fontId="63" fillId="0" borderId="0" xfId="0" applyFont="1" applyAlignment="1">
      <alignment horizontal="left" vertical="center" indent="5"/>
    </xf>
    <xf numFmtId="0" fontId="88" fillId="0" borderId="0" xfId="0" applyFont="1" applyAlignment="1">
      <alignment horizontal="left" vertical="center" indent="3"/>
    </xf>
    <xf numFmtId="0" fontId="88" fillId="0" borderId="0" xfId="0" applyFont="1" applyAlignment="1">
      <alignment horizontal="left" vertical="center" indent="2"/>
    </xf>
    <xf numFmtId="0" fontId="87" fillId="0" borderId="0" xfId="0" applyFont="1" applyAlignment="1">
      <alignment horizontal="left" vertical="center" indent="4"/>
    </xf>
    <xf numFmtId="0" fontId="88" fillId="0" borderId="0" xfId="0" quotePrefix="1" applyFont="1" applyAlignment="1">
      <alignment horizontal="left" vertical="center" indent="4"/>
    </xf>
    <xf numFmtId="0" fontId="88" fillId="0" borderId="0" xfId="0" applyFont="1" applyAlignment="1">
      <alignment horizontal="left" vertical="center" indent="4"/>
    </xf>
    <xf numFmtId="0" fontId="88" fillId="0" borderId="0" xfId="0" applyFont="1" applyAlignment="1">
      <alignment horizontal="left" vertical="center" indent="5"/>
    </xf>
    <xf numFmtId="0" fontId="87" fillId="0" borderId="5" xfId="0" applyFont="1" applyBorder="1" applyAlignment="1">
      <alignment horizontal="left" vertical="center"/>
    </xf>
    <xf numFmtId="0" fontId="86" fillId="0" borderId="44" xfId="0" applyFont="1" applyBorder="1" applyAlignment="1">
      <alignment horizontal="center" vertical="center"/>
    </xf>
    <xf numFmtId="164" fontId="86" fillId="0" borderId="41" xfId="0" applyNumberFormat="1" applyFont="1" applyBorder="1" applyAlignment="1">
      <alignment horizontal="right" vertical="center"/>
    </xf>
    <xf numFmtId="164" fontId="86" fillId="0" borderId="45" xfId="0" applyNumberFormat="1" applyFont="1" applyBorder="1" applyAlignment="1">
      <alignment horizontal="right" vertical="center"/>
    </xf>
    <xf numFmtId="0" fontId="11" fillId="0" borderId="0" xfId="0" applyFont="1"/>
    <xf numFmtId="0" fontId="92" fillId="0" borderId="0" xfId="0" applyFont="1"/>
    <xf numFmtId="0" fontId="5" fillId="0" borderId="0" xfId="0" applyFont="1"/>
    <xf numFmtId="0" fontId="94" fillId="0" borderId="0" xfId="66" applyFont="1" applyFill="1" applyAlignment="1" applyProtection="1">
      <alignment horizontal="left" vertical="top" wrapText="1"/>
    </xf>
    <xf numFmtId="0" fontId="5" fillId="0" borderId="0" xfId="0" applyFont="1" applyAlignment="1">
      <alignment horizontal="left" vertical="top" wrapText="1"/>
    </xf>
    <xf numFmtId="0" fontId="5" fillId="0" borderId="0" xfId="82" applyFont="1" applyAlignment="1">
      <alignment horizontal="left" wrapText="1"/>
    </xf>
    <xf numFmtId="0" fontId="94" fillId="0" borderId="0" xfId="66" applyFont="1" applyFill="1" applyAlignment="1" applyProtection="1">
      <alignment horizontal="left" wrapText="1"/>
    </xf>
    <xf numFmtId="166" fontId="5" fillId="0" borderId="0" xfId="2" applyNumberFormat="1" applyFont="1" applyBorder="1" applyAlignment="1">
      <alignment horizontal="left" vertical="center" wrapText="1"/>
    </xf>
    <xf numFmtId="0" fontId="93" fillId="0" borderId="0" xfId="1" applyFont="1" applyFill="1" applyAlignment="1" applyProtection="1">
      <alignment horizontal="left" vertical="top"/>
    </xf>
    <xf numFmtId="0" fontId="11" fillId="0" borderId="0" xfId="82" applyFont="1" applyAlignment="1">
      <alignment horizontal="left" vertical="top"/>
    </xf>
    <xf numFmtId="0" fontId="11" fillId="0" borderId="0" xfId="0" applyFont="1" applyAlignment="1">
      <alignment horizontal="left"/>
    </xf>
    <xf numFmtId="0" fontId="92" fillId="0" borderId="0" xfId="0" applyFont="1" applyAlignment="1">
      <alignment horizontal="left"/>
    </xf>
    <xf numFmtId="0" fontId="96" fillId="0" borderId="12" xfId="0" applyFont="1" applyBorder="1" applyAlignment="1">
      <alignment horizontal="center" vertical="center" wrapText="1"/>
    </xf>
    <xf numFmtId="166" fontId="87" fillId="0" borderId="4" xfId="2" applyNumberFormat="1" applyFont="1" applyBorder="1" applyAlignment="1">
      <alignment horizontal="right" vertical="center"/>
    </xf>
    <xf numFmtId="166" fontId="25" fillId="0" borderId="0" xfId="53" applyNumberFormat="1" applyFont="1" applyFill="1" applyBorder="1"/>
    <xf numFmtId="0" fontId="6" fillId="0" borderId="50" xfId="0" applyFont="1" applyBorder="1" applyAlignment="1">
      <alignment horizontal="center" vertical="center" wrapText="1"/>
    </xf>
    <xf numFmtId="0" fontId="6" fillId="0" borderId="50" xfId="0" applyFont="1" applyBorder="1" applyAlignment="1">
      <alignment horizontal="right" vertical="center" wrapText="1"/>
    </xf>
    <xf numFmtId="0" fontId="6" fillId="0" borderId="5" xfId="0" applyFont="1" applyBorder="1" applyAlignment="1">
      <alignment horizontal="left" vertical="center"/>
    </xf>
    <xf numFmtId="1" fontId="3" fillId="0" borderId="5" xfId="2" applyNumberFormat="1" applyFont="1" applyBorder="1" applyAlignment="1">
      <alignment horizontal="right" vertical="center"/>
    </xf>
    <xf numFmtId="0" fontId="6" fillId="0" borderId="5" xfId="0" applyFont="1" applyBorder="1" applyAlignment="1">
      <alignment horizontal="center" vertic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15" fillId="0" borderId="1" xfId="0" applyFont="1" applyBorder="1" applyAlignment="1">
      <alignment horizontal="center" vertical="center"/>
    </xf>
    <xf numFmtId="0" fontId="15" fillId="0" borderId="10" xfId="0" applyFont="1" applyBorder="1" applyAlignment="1">
      <alignment horizontal="center" vertical="center"/>
    </xf>
    <xf numFmtId="0" fontId="15" fillId="0" borderId="2" xfId="0" applyFont="1" applyBorder="1" applyAlignment="1">
      <alignment horizontal="center" vertical="center"/>
    </xf>
    <xf numFmtId="0" fontId="6" fillId="0" borderId="10" xfId="0" applyFont="1" applyBorder="1" applyAlignment="1">
      <alignment horizontal="center" vertical="center"/>
    </xf>
    <xf numFmtId="0" fontId="2" fillId="0" borderId="0" xfId="0" applyFont="1" applyAlignment="1">
      <alignment horizontal="left" vertical="center" indent="2"/>
    </xf>
    <xf numFmtId="166" fontId="2" fillId="0" borderId="0" xfId="2" applyNumberFormat="1" applyFont="1" applyFill="1" applyAlignment="1">
      <alignment vertical="center"/>
    </xf>
    <xf numFmtId="0" fontId="65" fillId="0" borderId="0" xfId="0" applyFont="1"/>
    <xf numFmtId="166" fontId="3" fillId="0" borderId="5" xfId="2" applyNumberFormat="1" applyFont="1" applyFill="1" applyBorder="1" applyAlignment="1">
      <alignment horizontal="right" vertical="center"/>
    </xf>
    <xf numFmtId="0" fontId="102" fillId="0" borderId="0" xfId="0" applyFont="1"/>
    <xf numFmtId="0" fontId="98" fillId="0" borderId="0" xfId="1" applyFont="1"/>
    <xf numFmtId="166" fontId="102" fillId="0" borderId="0" xfId="0" applyNumberFormat="1" applyFont="1"/>
    <xf numFmtId="166" fontId="28" fillId="0" borderId="0" xfId="2" applyNumberFormat="1" applyFont="1"/>
    <xf numFmtId="166" fontId="23" fillId="0" borderId="0" xfId="0" applyNumberFormat="1" applyFont="1"/>
    <xf numFmtId="0" fontId="6" fillId="0" borderId="20" xfId="0" applyFont="1" applyBorder="1" applyAlignment="1">
      <alignment vertical="center"/>
    </xf>
    <xf numFmtId="0" fontId="103" fillId="0" borderId="0" xfId="0" applyFont="1" applyAlignment="1">
      <alignment vertical="center" wrapText="1"/>
    </xf>
    <xf numFmtId="0" fontId="103" fillId="0" borderId="0" xfId="0" applyFont="1" applyAlignment="1">
      <alignment horizontal="left" vertical="center"/>
    </xf>
    <xf numFmtId="0" fontId="104" fillId="0" borderId="0" xfId="0" applyFont="1" applyAlignment="1">
      <alignment horizontal="right" vertical="center"/>
    </xf>
    <xf numFmtId="177" fontId="64" fillId="0" borderId="0" xfId="2" applyNumberFormat="1" applyFont="1" applyAlignment="1"/>
    <xf numFmtId="0" fontId="105" fillId="0" borderId="0" xfId="0" applyFont="1" applyAlignment="1">
      <alignment horizontal="left" vertical="center"/>
    </xf>
    <xf numFmtId="0" fontId="105" fillId="0" borderId="5" xfId="0" applyFont="1" applyBorder="1" applyAlignment="1">
      <alignment horizontal="left" vertical="center"/>
    </xf>
    <xf numFmtId="166" fontId="74" fillId="0" borderId="0" xfId="2" applyNumberFormat="1" applyFont="1" applyFill="1"/>
    <xf numFmtId="0" fontId="9" fillId="0" borderId="4" xfId="0" applyFont="1" applyBorder="1" applyAlignment="1">
      <alignment horizontal="right" vertical="center"/>
    </xf>
    <xf numFmtId="166" fontId="11" fillId="0" borderId="0" xfId="0" applyNumberFormat="1" applyFont="1" applyAlignment="1">
      <alignment horizontal="left" vertical="center"/>
    </xf>
    <xf numFmtId="0" fontId="98" fillId="0" borderId="0" xfId="1" applyFont="1" applyAlignment="1"/>
    <xf numFmtId="166" fontId="28" fillId="0" borderId="0" xfId="2" applyNumberFormat="1" applyFont="1" applyAlignment="1"/>
    <xf numFmtId="15" fontId="6" fillId="0" borderId="14" xfId="0" applyNumberFormat="1" applyFont="1" applyBorder="1" applyAlignment="1">
      <alignment horizontal="right" vertical="center"/>
    </xf>
    <xf numFmtId="0" fontId="6" fillId="0" borderId="10" xfId="0" applyFont="1" applyBorder="1" applyAlignment="1">
      <alignment horizontal="right" vertical="center"/>
    </xf>
    <xf numFmtId="0" fontId="6" fillId="0" borderId="5" xfId="0" applyFont="1" applyBorder="1" applyAlignment="1">
      <alignment horizontal="right" vertical="center"/>
    </xf>
    <xf numFmtId="166" fontId="11" fillId="0" borderId="0" xfId="2" applyNumberFormat="1" applyFont="1" applyFill="1" applyAlignment="1">
      <alignment horizontal="right" vertical="center"/>
    </xf>
    <xf numFmtId="166" fontId="7" fillId="0" borderId="0" xfId="2" applyNumberFormat="1" applyFont="1" applyFill="1" applyAlignment="1">
      <alignment horizontal="right" vertical="center"/>
    </xf>
    <xf numFmtId="166" fontId="10" fillId="0" borderId="0" xfId="2" applyNumberFormat="1" applyFont="1" applyFill="1" applyAlignment="1">
      <alignment horizontal="right" vertical="center" wrapText="1"/>
    </xf>
    <xf numFmtId="166" fontId="15" fillId="0" borderId="0" xfId="2" applyNumberFormat="1" applyFont="1" applyFill="1" applyAlignment="1">
      <alignment horizontal="right" vertical="center" wrapText="1"/>
    </xf>
    <xf numFmtId="166" fontId="10" fillId="0" borderId="0" xfId="2" applyNumberFormat="1" applyFont="1" applyFill="1" applyAlignment="1">
      <alignment horizontal="right" vertical="center" wrapText="1" indent="1"/>
    </xf>
    <xf numFmtId="166" fontId="86" fillId="0" borderId="43" xfId="2" applyNumberFormat="1" applyFont="1" applyFill="1" applyBorder="1" applyAlignment="1">
      <alignment horizontal="right" vertical="center" wrapText="1"/>
    </xf>
    <xf numFmtId="0" fontId="9" fillId="0" borderId="43" xfId="0" applyFont="1" applyBorder="1" applyAlignment="1">
      <alignment vertical="center" wrapText="1"/>
    </xf>
    <xf numFmtId="0" fontId="9" fillId="0" borderId="0" xfId="0" applyFont="1" applyAlignment="1">
      <alignment vertical="center" wrapText="1"/>
    </xf>
    <xf numFmtId="166" fontId="0" fillId="0" borderId="0" xfId="2" applyNumberFormat="1" applyFont="1" applyAlignment="1"/>
    <xf numFmtId="15" fontId="6" fillId="0" borderId="18" xfId="0" quotePrefix="1" applyNumberFormat="1" applyFont="1" applyBorder="1" applyAlignment="1">
      <alignment horizontal="center" vertical="center"/>
    </xf>
    <xf numFmtId="180" fontId="0" fillId="0" borderId="0" xfId="0" applyNumberFormat="1" applyAlignment="1">
      <alignment wrapText="1"/>
    </xf>
    <xf numFmtId="165" fontId="28" fillId="0" borderId="0" xfId="0" applyNumberFormat="1" applyFont="1" applyAlignment="1">
      <alignment wrapText="1"/>
    </xf>
    <xf numFmtId="181" fontId="28" fillId="0" borderId="0" xfId="0" applyNumberFormat="1" applyFont="1" applyAlignment="1">
      <alignment wrapText="1"/>
    </xf>
    <xf numFmtId="0" fontId="98" fillId="0" borderId="0" xfId="1" applyFont="1" applyFill="1" applyAlignment="1">
      <alignment horizontal="left" vertical="center"/>
    </xf>
    <xf numFmtId="15" fontId="6" fillId="28" borderId="14" xfId="0" applyNumberFormat="1" applyFont="1" applyFill="1" applyBorder="1" applyAlignment="1">
      <alignment horizontal="right" vertical="center"/>
    </xf>
    <xf numFmtId="0" fontId="6" fillId="28" borderId="10" xfId="0" applyFont="1" applyFill="1" applyBorder="1" applyAlignment="1">
      <alignment horizontal="right" vertical="center"/>
    </xf>
    <xf numFmtId="0" fontId="6" fillId="28" borderId="5" xfId="0" applyFont="1" applyFill="1" applyBorder="1" applyAlignment="1">
      <alignment horizontal="right" vertical="center"/>
    </xf>
    <xf numFmtId="43" fontId="15" fillId="0" borderId="0" xfId="2" applyFont="1" applyFill="1" applyAlignment="1">
      <alignment horizontal="right" vertical="center" wrapText="1"/>
    </xf>
    <xf numFmtId="0" fontId="98" fillId="0" borderId="0" xfId="1" applyFont="1" applyFill="1" applyAlignment="1"/>
    <xf numFmtId="166" fontId="76" fillId="0" borderId="0" xfId="0" applyNumberFormat="1" applyFont="1"/>
    <xf numFmtId="0" fontId="5" fillId="0" borderId="5" xfId="0" applyFont="1" applyBorder="1" applyAlignment="1">
      <alignment horizontal="left" vertical="center"/>
    </xf>
    <xf numFmtId="0" fontId="3" fillId="0" borderId="5" xfId="0" applyFont="1" applyBorder="1" applyAlignment="1">
      <alignment horizontal="right" vertical="center"/>
    </xf>
    <xf numFmtId="0" fontId="3" fillId="0" borderId="22" xfId="0" applyFont="1" applyBorder="1" applyAlignment="1">
      <alignment horizontal="right" vertical="center"/>
    </xf>
    <xf numFmtId="166" fontId="3" fillId="0" borderId="34" xfId="2" applyNumberFormat="1" applyFont="1" applyBorder="1" applyAlignment="1">
      <alignment horizontal="right" vertical="center"/>
    </xf>
    <xf numFmtId="0" fontId="6" fillId="0" borderId="22" xfId="0" applyFont="1" applyBorder="1" applyAlignment="1">
      <alignment horizontal="center" vertical="center" wrapText="1"/>
    </xf>
    <xf numFmtId="0" fontId="6" fillId="0" borderId="5" xfId="0" applyFont="1" applyBorder="1" applyAlignment="1">
      <alignment horizontal="left" vertical="center" indent="1"/>
    </xf>
    <xf numFmtId="0" fontId="5" fillId="0" borderId="0" xfId="0" applyFont="1" applyAlignment="1">
      <alignment horizontal="left" vertical="center" indent="3"/>
    </xf>
    <xf numFmtId="15" fontId="0" fillId="0" borderId="0" xfId="0" applyNumberFormat="1"/>
    <xf numFmtId="183" fontId="6" fillId="0" borderId="6" xfId="0" applyNumberFormat="1" applyFont="1" applyBorder="1" applyAlignment="1">
      <alignment horizontal="center" vertical="center"/>
    </xf>
    <xf numFmtId="178" fontId="79" fillId="0" borderId="0" xfId="0" applyNumberFormat="1" applyFont="1"/>
    <xf numFmtId="182" fontId="7" fillId="29" borderId="34" xfId="0" applyNumberFormat="1" applyFont="1" applyFill="1" applyBorder="1" applyAlignment="1">
      <alignment horizontal="right" vertical="center" wrapText="1"/>
    </xf>
    <xf numFmtId="178" fontId="76" fillId="0" borderId="0" xfId="0" applyNumberFormat="1" applyFont="1"/>
    <xf numFmtId="182" fontId="7" fillId="29" borderId="51" xfId="0" applyNumberFormat="1" applyFont="1" applyFill="1" applyBorder="1" applyAlignment="1">
      <alignment horizontal="right" vertical="center" wrapText="1"/>
    </xf>
    <xf numFmtId="166" fontId="28" fillId="0" borderId="0" xfId="0" applyNumberFormat="1" applyFont="1"/>
    <xf numFmtId="0" fontId="0" fillId="0" borderId="61" xfId="0" applyBorder="1"/>
    <xf numFmtId="0" fontId="6" fillId="0" borderId="0" xfId="0" applyFont="1" applyAlignment="1">
      <alignment horizontal="right" vertical="center"/>
    </xf>
    <xf numFmtId="0" fontId="7" fillId="0" borderId="0" xfId="0" applyFont="1" applyAlignment="1">
      <alignment horizontal="right" vertical="center" wrapText="1"/>
    </xf>
    <xf numFmtId="0" fontId="7" fillId="29" borderId="0" xfId="0" applyFont="1" applyFill="1" applyAlignment="1">
      <alignment horizontal="right" vertical="center" wrapText="1"/>
    </xf>
    <xf numFmtId="166" fontId="87" fillId="0" borderId="0" xfId="2" applyNumberFormat="1" applyFont="1" applyBorder="1" applyAlignment="1">
      <alignment horizontal="right" vertical="center" wrapText="1"/>
    </xf>
    <xf numFmtId="166" fontId="87" fillId="0" borderId="0" xfId="2" applyNumberFormat="1" applyFont="1" applyBorder="1" applyAlignment="1">
      <alignment horizontal="right" vertical="center"/>
    </xf>
    <xf numFmtId="166" fontId="88" fillId="0" borderId="0" xfId="2" applyNumberFormat="1" applyFont="1" applyBorder="1" applyAlignment="1">
      <alignment horizontal="right" vertical="center" wrapText="1"/>
    </xf>
    <xf numFmtId="166" fontId="88" fillId="0" borderId="0" xfId="2" applyNumberFormat="1" applyFont="1" applyBorder="1" applyAlignment="1">
      <alignment horizontal="right" vertical="center"/>
    </xf>
    <xf numFmtId="0" fontId="3" fillId="0" borderId="0" xfId="0" applyFont="1" applyAlignment="1">
      <alignment horizontal="left" vertical="center" wrapText="1"/>
    </xf>
    <xf numFmtId="43" fontId="16" fillId="0" borderId="0" xfId="2" applyFont="1" applyFill="1" applyAlignment="1">
      <alignment horizontal="right" vertical="center" wrapText="1"/>
    </xf>
    <xf numFmtId="166" fontId="63" fillId="0" borderId="5" xfId="2" applyNumberFormat="1" applyFont="1" applyBorder="1" applyAlignment="1">
      <alignment horizontal="right" vertical="center"/>
    </xf>
    <xf numFmtId="166" fontId="86" fillId="0" borderId="5" xfId="2" applyNumberFormat="1" applyFont="1" applyBorder="1" applyAlignment="1">
      <alignment horizontal="right" vertical="center"/>
    </xf>
    <xf numFmtId="0" fontId="1" fillId="0" borderId="35" xfId="0" applyFont="1" applyBorder="1" applyAlignment="1">
      <alignment vertical="center"/>
    </xf>
    <xf numFmtId="0" fontId="2" fillId="0" borderId="21" xfId="0" applyFont="1" applyBorder="1" applyAlignment="1">
      <alignment vertical="center"/>
    </xf>
    <xf numFmtId="0" fontId="2" fillId="0" borderId="0" xfId="0" applyFont="1" applyAlignment="1">
      <alignment vertical="center"/>
    </xf>
    <xf numFmtId="0" fontId="3" fillId="0" borderId="0" xfId="0" applyFont="1" applyAlignment="1">
      <alignment vertical="center"/>
    </xf>
    <xf numFmtId="0" fontId="3" fillId="0" borderId="11" xfId="0" applyFont="1" applyBorder="1" applyAlignment="1">
      <alignment vertical="center"/>
    </xf>
    <xf numFmtId="164" fontId="7" fillId="0" borderId="20" xfId="0" applyNumberFormat="1" applyFont="1" applyBorder="1" applyAlignment="1">
      <alignment horizontal="right" vertical="center"/>
    </xf>
    <xf numFmtId="182" fontId="86" fillId="29" borderId="41" xfId="0" applyNumberFormat="1" applyFont="1" applyFill="1" applyBorder="1" applyAlignment="1">
      <alignment horizontal="right" vertical="center" wrapText="1"/>
    </xf>
    <xf numFmtId="182" fontId="86" fillId="29" borderId="34" xfId="0" applyNumberFormat="1" applyFont="1" applyFill="1" applyBorder="1" applyAlignment="1">
      <alignment horizontal="right" vertical="center" wrapText="1"/>
    </xf>
    <xf numFmtId="183" fontId="86" fillId="0" borderId="6" xfId="0" applyNumberFormat="1" applyFont="1" applyBorder="1" applyAlignment="1">
      <alignment horizontal="center" vertical="center"/>
    </xf>
    <xf numFmtId="182" fontId="86" fillId="29" borderId="50" xfId="0" applyNumberFormat="1" applyFont="1" applyFill="1" applyBorder="1" applyAlignment="1">
      <alignment horizontal="right" vertical="center" wrapText="1"/>
    </xf>
    <xf numFmtId="182" fontId="86" fillId="29" borderId="51" xfId="0" applyNumberFormat="1" applyFont="1" applyFill="1" applyBorder="1" applyAlignment="1">
      <alignment horizontal="right" vertical="center" wrapText="1"/>
    </xf>
    <xf numFmtId="0" fontId="9" fillId="0" borderId="0" xfId="0" applyFont="1" applyAlignment="1">
      <alignment vertical="center"/>
    </xf>
    <xf numFmtId="0" fontId="11" fillId="0" borderId="0" xfId="0" applyFont="1" applyAlignment="1">
      <alignment vertical="center"/>
    </xf>
    <xf numFmtId="0" fontId="86" fillId="0" borderId="0" xfId="0" applyFont="1" applyAlignment="1">
      <alignment horizontal="right" vertical="center" wrapText="1"/>
    </xf>
    <xf numFmtId="0" fontId="6" fillId="0" borderId="0" xfId="0" applyFont="1" applyAlignment="1">
      <alignment horizontal="center" vertical="center" wrapText="1"/>
    </xf>
    <xf numFmtId="0" fontId="81" fillId="0" borderId="0" xfId="0" applyFont="1" applyAlignment="1">
      <alignment horizontal="center" vertical="center"/>
    </xf>
    <xf numFmtId="0" fontId="16" fillId="0" borderId="5" xfId="0" applyFont="1" applyBorder="1" applyAlignment="1">
      <alignment horizontal="right" vertical="center"/>
    </xf>
    <xf numFmtId="0" fontId="16" fillId="0" borderId="0" xfId="0" applyFont="1" applyAlignment="1">
      <alignment horizontal="right" vertical="center"/>
    </xf>
    <xf numFmtId="0" fontId="86" fillId="0" borderId="47" xfId="0" applyFont="1" applyBorder="1" applyAlignment="1">
      <alignment horizontal="center" vertical="center"/>
    </xf>
    <xf numFmtId="0" fontId="86" fillId="0" borderId="46" xfId="0" applyFont="1" applyBorder="1" applyAlignment="1">
      <alignment horizontal="center" vertical="center"/>
    </xf>
    <xf numFmtId="183" fontId="6" fillId="0" borderId="41" xfId="0" applyNumberFormat="1" applyFont="1" applyBorder="1" applyAlignment="1">
      <alignment horizontal="center" vertical="center" wrapText="1"/>
    </xf>
    <xf numFmtId="183" fontId="6" fillId="0" borderId="34" xfId="0" applyNumberFormat="1" applyFont="1" applyBorder="1" applyAlignment="1">
      <alignment horizontal="center" vertical="center" wrapText="1"/>
    </xf>
    <xf numFmtId="0" fontId="11" fillId="0" borderId="0" xfId="0" applyFont="1" applyAlignment="1">
      <alignment horizontal="left" vertical="center"/>
    </xf>
    <xf numFmtId="0" fontId="93" fillId="0" borderId="0" xfId="1" applyFont="1" applyAlignment="1">
      <alignment horizontal="left" vertical="center"/>
    </xf>
    <xf numFmtId="0" fontId="7" fillId="0" borderId="0" xfId="0" applyFont="1" applyAlignment="1">
      <alignment horizontal="left" vertical="center"/>
    </xf>
    <xf numFmtId="0" fontId="11" fillId="0" borderId="0" xfId="0" applyFont="1" applyAlignment="1">
      <alignment horizontal="left" vertical="top" wrapText="1"/>
    </xf>
    <xf numFmtId="164" fontId="86" fillId="0" borderId="48" xfId="0" applyNumberFormat="1" applyFont="1" applyBorder="1" applyAlignment="1">
      <alignment horizontal="right" vertical="center" wrapText="1"/>
    </xf>
    <xf numFmtId="164" fontId="86" fillId="0" borderId="62" xfId="0" applyNumberFormat="1" applyFont="1" applyBorder="1" applyAlignment="1">
      <alignment horizontal="right" vertical="center" wrapText="1"/>
    </xf>
    <xf numFmtId="0" fontId="16" fillId="0" borderId="4" xfId="0" applyFont="1" applyBorder="1" applyAlignment="1">
      <alignment horizontal="right"/>
    </xf>
    <xf numFmtId="0" fontId="86" fillId="0" borderId="1" xfId="0" applyFont="1" applyBorder="1" applyAlignment="1">
      <alignment horizontal="center" vertical="center"/>
    </xf>
    <xf numFmtId="0" fontId="86" fillId="0" borderId="3" xfId="0" applyFont="1" applyBorder="1" applyAlignment="1">
      <alignment horizontal="center" vertical="center"/>
    </xf>
    <xf numFmtId="164" fontId="86" fillId="0" borderId="49" xfId="0" applyNumberFormat="1" applyFont="1" applyBorder="1" applyAlignment="1">
      <alignment horizontal="right" vertical="center" wrapText="1"/>
    </xf>
    <xf numFmtId="0" fontId="16" fillId="0" borderId="5" xfId="0" applyFont="1" applyBorder="1" applyAlignment="1">
      <alignment horizontal="right" vertical="center" wrapText="1"/>
    </xf>
    <xf numFmtId="0" fontId="86" fillId="0" borderId="10" xfId="0" applyFont="1" applyBorder="1" applyAlignment="1">
      <alignment horizontal="center" vertical="center"/>
    </xf>
    <xf numFmtId="183" fontId="86" fillId="0" borderId="41" xfId="0" applyNumberFormat="1" applyFont="1" applyBorder="1" applyAlignment="1">
      <alignment horizontal="center" vertical="center" wrapText="1"/>
    </xf>
    <xf numFmtId="183" fontId="86" fillId="0" borderId="34" xfId="0" applyNumberFormat="1" applyFont="1" applyBorder="1" applyAlignment="1">
      <alignment horizontal="center" vertical="center" wrapText="1"/>
    </xf>
    <xf numFmtId="0" fontId="94" fillId="0" borderId="0" xfId="1" applyFont="1" applyFill="1" applyAlignment="1">
      <alignment horizontal="left"/>
    </xf>
    <xf numFmtId="0" fontId="5" fillId="0" borderId="0" xfId="0" applyFont="1" applyAlignment="1">
      <alignment horizontal="left"/>
    </xf>
    <xf numFmtId="0" fontId="70" fillId="0" borderId="0" xfId="0" applyFont="1" applyAlignment="1">
      <alignment horizontal="left" vertical="center"/>
    </xf>
    <xf numFmtId="0" fontId="5" fillId="0" borderId="0" xfId="0" applyFont="1" applyAlignment="1">
      <alignment horizontal="justify" vertical="center"/>
    </xf>
    <xf numFmtId="0" fontId="5" fillId="0" borderId="0" xfId="0" applyFont="1" applyAlignment="1">
      <alignment horizontal="left" vertical="center" wrapText="1"/>
    </xf>
    <xf numFmtId="0" fontId="86" fillId="0" borderId="2" xfId="0" applyFont="1" applyBorder="1" applyAlignment="1">
      <alignment horizontal="center" vertical="center"/>
    </xf>
    <xf numFmtId="0" fontId="85" fillId="0" borderId="5" xfId="0" applyFont="1" applyBorder="1" applyAlignment="1">
      <alignment horizontal="right" vertical="center" indent="1"/>
    </xf>
    <xf numFmtId="0" fontId="82" fillId="0" borderId="0" xfId="0" applyFont="1" applyAlignment="1">
      <alignment horizontal="center" vertical="center"/>
    </xf>
    <xf numFmtId="0" fontId="87" fillId="0" borderId="10" xfId="0" applyFont="1" applyBorder="1" applyAlignment="1">
      <alignment horizontal="center" vertical="center"/>
    </xf>
    <xf numFmtId="0" fontId="87" fillId="0" borderId="2" xfId="0" applyFont="1" applyBorder="1" applyAlignment="1">
      <alignment horizontal="center" vertical="center"/>
    </xf>
    <xf numFmtId="0" fontId="16" fillId="0" borderId="4" xfId="0" applyFont="1" applyBorder="1" applyAlignment="1">
      <alignment horizontal="right" vertical="center" wrapText="1"/>
    </xf>
    <xf numFmtId="0" fontId="86" fillId="0" borderId="41" xfId="0" applyFont="1" applyBorder="1" applyAlignment="1">
      <alignment horizontal="center" vertical="center"/>
    </xf>
    <xf numFmtId="0" fontId="86" fillId="0" borderId="34" xfId="0" applyFont="1" applyBorder="1" applyAlignment="1">
      <alignment horizontal="center" vertical="center"/>
    </xf>
    <xf numFmtId="0" fontId="94" fillId="0" borderId="0" xfId="1" applyFont="1" applyFill="1" applyAlignment="1">
      <alignment horizontal="left" vertical="center" wrapText="1"/>
    </xf>
    <xf numFmtId="0" fontId="9" fillId="0" borderId="0" xfId="0" applyFont="1" applyAlignment="1">
      <alignment horizontal="left" vertical="center"/>
    </xf>
    <xf numFmtId="0" fontId="4" fillId="0" borderId="0" xfId="0" applyFont="1" applyAlignment="1">
      <alignment horizontal="center" vertical="center"/>
    </xf>
    <xf numFmtId="0" fontId="5" fillId="0" borderId="5" xfId="0" applyFont="1" applyBorder="1" applyAlignment="1">
      <alignment horizontal="righ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101" fillId="0" borderId="4" xfId="0" applyFont="1" applyBorder="1" applyAlignment="1">
      <alignment horizontal="right"/>
    </xf>
    <xf numFmtId="0" fontId="9" fillId="0" borderId="0" xfId="0" applyFont="1" applyAlignment="1">
      <alignment horizontal="left" vertical="center" wrapText="1"/>
    </xf>
    <xf numFmtId="0" fontId="13" fillId="0" borderId="0" xfId="0" applyFont="1" applyAlignment="1">
      <alignment horizontal="center" vertical="center"/>
    </xf>
    <xf numFmtId="0" fontId="6" fillId="0" borderId="8" xfId="0" applyFont="1" applyBorder="1" applyAlignment="1">
      <alignment horizontal="center" vertical="center"/>
    </xf>
    <xf numFmtId="0" fontId="6" fillId="0" borderId="13" xfId="0" applyFont="1" applyBorder="1" applyAlignment="1">
      <alignment horizontal="center" vertical="center"/>
    </xf>
    <xf numFmtId="0" fontId="98" fillId="0" borderId="0" xfId="1" applyFont="1" applyAlignment="1">
      <alignment horizontal="left" vertical="center" wrapText="1"/>
    </xf>
    <xf numFmtId="0" fontId="11" fillId="0" borderId="0" xfId="0" applyFont="1" applyAlignment="1">
      <alignment horizontal="left" vertical="center" wrapText="1"/>
    </xf>
    <xf numFmtId="0" fontId="99" fillId="0" borderId="0" xfId="1" applyFont="1" applyFill="1" applyAlignment="1" applyProtection="1">
      <alignment wrapText="1"/>
    </xf>
    <xf numFmtId="0" fontId="97" fillId="0" borderId="0" xfId="0" applyFont="1" applyAlignment="1">
      <alignment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97" fillId="0" borderId="0" xfId="0" applyFont="1" applyAlignment="1">
      <alignment vertical="top" wrapText="1"/>
    </xf>
    <xf numFmtId="0" fontId="11" fillId="0" borderId="0" xfId="0" applyFont="1" applyAlignment="1">
      <alignment vertical="center" wrapText="1"/>
    </xf>
    <xf numFmtId="0" fontId="98" fillId="0" borderId="0" xfId="1" applyFont="1" applyFill="1" applyAlignment="1">
      <alignment vertical="center" wrapText="1"/>
    </xf>
    <xf numFmtId="15" fontId="6" fillId="0" borderId="14" xfId="0" applyNumberFormat="1" applyFont="1" applyBorder="1" applyAlignment="1">
      <alignment horizontal="center" vertical="center"/>
    </xf>
    <xf numFmtId="15" fontId="6" fillId="0" borderId="15" xfId="0" applyNumberFormat="1" applyFont="1" applyBorder="1" applyAlignment="1">
      <alignment horizontal="center" vertical="center"/>
    </xf>
    <xf numFmtId="15" fontId="6" fillId="0" borderId="9" xfId="0" applyNumberFormat="1" applyFont="1" applyBorder="1" applyAlignment="1">
      <alignment horizontal="center" vertical="center"/>
    </xf>
    <xf numFmtId="15" fontId="6" fillId="0" borderId="21" xfId="0" applyNumberFormat="1" applyFont="1" applyBorder="1" applyAlignment="1">
      <alignment horizontal="center" vertical="center"/>
    </xf>
    <xf numFmtId="15" fontId="6" fillId="0" borderId="0" xfId="0" applyNumberFormat="1" applyFont="1" applyAlignment="1">
      <alignment horizontal="center" vertical="center"/>
    </xf>
    <xf numFmtId="15" fontId="6" fillId="0" borderId="5" xfId="0" applyNumberFormat="1" applyFont="1" applyBorder="1" applyAlignment="1">
      <alignment horizontal="center" vertical="center"/>
    </xf>
    <xf numFmtId="0" fontId="15" fillId="0" borderId="8" xfId="0" applyFont="1" applyBorder="1" applyAlignment="1">
      <alignment horizontal="center" vertical="center"/>
    </xf>
    <xf numFmtId="0" fontId="15" fillId="0" borderId="13" xfId="0" applyFont="1" applyBorder="1" applyAlignment="1">
      <alignment horizontal="center" vertical="center"/>
    </xf>
    <xf numFmtId="0" fontId="11" fillId="0" borderId="5" xfId="0" applyFont="1" applyBorder="1" applyAlignment="1">
      <alignment horizontal="right" vertical="center"/>
    </xf>
    <xf numFmtId="0" fontId="9" fillId="0" borderId="0" xfId="0" applyFont="1" applyAlignment="1">
      <alignment horizontal="right" vertical="center" wrapText="1"/>
    </xf>
    <xf numFmtId="0" fontId="4" fillId="0" borderId="0" xfId="0" applyFont="1" applyAlignment="1">
      <alignment horizontal="center" vertical="center" wrapText="1"/>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8" xfId="0" applyFont="1" applyBorder="1" applyAlignment="1">
      <alignment horizontal="center" vertical="center"/>
    </xf>
    <xf numFmtId="0" fontId="15" fillId="0" borderId="35" xfId="0" applyFont="1" applyBorder="1" applyAlignment="1">
      <alignment horizontal="center" vertical="center"/>
    </xf>
    <xf numFmtId="0" fontId="15" fillId="0" borderId="37" xfId="0" applyFont="1" applyBorder="1" applyAlignment="1">
      <alignment horizontal="center" vertical="center"/>
    </xf>
    <xf numFmtId="0" fontId="15" fillId="0" borderId="36" xfId="0" applyFont="1" applyBorder="1" applyAlignment="1">
      <alignment horizontal="center" vertical="center"/>
    </xf>
    <xf numFmtId="15" fontId="6" fillId="0" borderId="14" xfId="0" applyNumberFormat="1" applyFont="1" applyBorder="1" applyAlignment="1">
      <alignment horizontal="right" vertical="center"/>
    </xf>
    <xf numFmtId="0" fontId="6" fillId="0" borderId="15" xfId="0" applyFont="1" applyBorder="1" applyAlignment="1">
      <alignment horizontal="right" vertical="center"/>
    </xf>
    <xf numFmtId="0" fontId="6" fillId="0" borderId="18" xfId="0" applyFont="1" applyBorder="1" applyAlignment="1">
      <alignment horizontal="right" vertical="center"/>
    </xf>
    <xf numFmtId="178" fontId="6" fillId="0" borderId="14" xfId="0" applyNumberFormat="1" applyFont="1" applyBorder="1" applyAlignment="1">
      <alignment horizontal="right" vertical="center"/>
    </xf>
    <xf numFmtId="178" fontId="6" fillId="0" borderId="15" xfId="0" applyNumberFormat="1" applyFont="1" applyBorder="1" applyAlignment="1">
      <alignment horizontal="right" vertical="center"/>
    </xf>
    <xf numFmtId="178" fontId="6" fillId="0" borderId="18" xfId="0" applyNumberFormat="1" applyFont="1" applyBorder="1" applyAlignment="1">
      <alignment horizontal="right" vertical="center"/>
    </xf>
    <xf numFmtId="0" fontId="86" fillId="0" borderId="5" xfId="0" applyFont="1" applyBorder="1" applyAlignment="1">
      <alignment horizontal="center" vertical="center"/>
    </xf>
    <xf numFmtId="164" fontId="86" fillId="0" borderId="7" xfId="0" applyNumberFormat="1" applyFont="1" applyBorder="1" applyAlignment="1">
      <alignment horizontal="center" vertical="center"/>
    </xf>
    <xf numFmtId="164" fontId="86" fillId="0" borderId="8" xfId="0" applyNumberFormat="1" applyFont="1" applyBorder="1" applyAlignment="1">
      <alignment horizontal="center" vertical="center"/>
    </xf>
    <xf numFmtId="164" fontId="86" fillId="0" borderId="13" xfId="0" applyNumberFormat="1" applyFont="1" applyBorder="1" applyAlignment="1">
      <alignment horizontal="center" vertical="center"/>
    </xf>
    <xf numFmtId="0" fontId="85" fillId="0" borderId="4" xfId="0" applyFont="1" applyBorder="1" applyAlignment="1">
      <alignment horizontal="right" vertical="center"/>
    </xf>
    <xf numFmtId="0" fontId="85" fillId="0" borderId="11" xfId="0" applyFont="1" applyBorder="1" applyAlignment="1">
      <alignment horizontal="right" vertical="center"/>
    </xf>
    <xf numFmtId="0" fontId="16" fillId="0" borderId="21" xfId="0" applyFont="1" applyBorder="1" applyAlignment="1">
      <alignment horizontal="right" vertical="center"/>
    </xf>
    <xf numFmtId="0" fontId="16" fillId="0" borderId="4" xfId="0" applyFont="1" applyBorder="1" applyAlignment="1">
      <alignment horizontal="right" vertical="center"/>
    </xf>
    <xf numFmtId="0" fontId="16" fillId="0" borderId="5" xfId="0" applyFont="1" applyBorder="1" applyAlignment="1">
      <alignment horizontal="right" wrapText="1"/>
    </xf>
    <xf numFmtId="0" fontId="6" fillId="0" borderId="51"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47" xfId="0" applyFont="1" applyBorder="1" applyAlignment="1">
      <alignment horizontal="right" vertical="center" wrapText="1"/>
    </xf>
    <xf numFmtId="0" fontId="6" fillId="0" borderId="46" xfId="0" applyFont="1" applyBorder="1" applyAlignment="1">
      <alignment horizontal="right" vertical="center" wrapText="1"/>
    </xf>
    <xf numFmtId="0" fontId="6" fillId="0" borderId="10" xfId="0" applyFont="1" applyBorder="1" applyAlignment="1">
      <alignment horizontal="center" vertical="center"/>
    </xf>
    <xf numFmtId="0" fontId="6" fillId="0" borderId="3" xfId="0" applyFont="1" applyBorder="1" applyAlignment="1">
      <alignment horizontal="center" vertical="center"/>
    </xf>
    <xf numFmtId="0" fontId="6" fillId="0" borderId="0" xfId="0" applyFont="1" applyAlignment="1">
      <alignment horizontal="right" vertical="center" wrapText="1"/>
    </xf>
    <xf numFmtId="0" fontId="6" fillId="0" borderId="5" xfId="0" applyFont="1" applyBorder="1" applyAlignment="1">
      <alignment horizontal="right" vertical="center" wrapText="1"/>
    </xf>
    <xf numFmtId="0" fontId="15" fillId="0" borderId="5" xfId="0" applyFont="1" applyBorder="1" applyAlignment="1">
      <alignment horizontal="right" vertical="center"/>
    </xf>
    <xf numFmtId="0" fontId="6" fillId="0" borderId="39" xfId="0" applyFont="1" applyBorder="1" applyAlignment="1">
      <alignment horizontal="right" vertical="center"/>
    </xf>
    <xf numFmtId="0" fontId="6" fillId="0" borderId="9" xfId="0" applyFont="1" applyBorder="1" applyAlignment="1">
      <alignment horizontal="right" vertical="center"/>
    </xf>
    <xf numFmtId="0" fontId="95" fillId="0" borderId="1" xfId="0" applyFont="1" applyBorder="1" applyAlignment="1">
      <alignment horizontal="center" vertical="center"/>
    </xf>
    <xf numFmtId="0" fontId="95" fillId="0" borderId="3" xfId="0" applyFont="1" applyBorder="1" applyAlignment="1">
      <alignment horizontal="center" vertical="center"/>
    </xf>
    <xf numFmtId="0" fontId="6" fillId="0" borderId="7" xfId="0" applyFont="1" applyBorder="1" applyAlignment="1">
      <alignment horizontal="center" vertical="center"/>
    </xf>
    <xf numFmtId="179" fontId="6" fillId="0" borderId="7" xfId="0" applyNumberFormat="1" applyFont="1" applyBorder="1" applyAlignment="1">
      <alignment horizontal="center" vertical="center"/>
    </xf>
    <xf numFmtId="179" fontId="6" fillId="0" borderId="8" xfId="0" applyNumberFormat="1" applyFont="1" applyBorder="1" applyAlignment="1">
      <alignment horizontal="center" vertical="center"/>
    </xf>
    <xf numFmtId="0" fontId="9" fillId="0" borderId="4" xfId="0" applyFont="1" applyBorder="1" applyAlignment="1">
      <alignment horizontal="right" vertical="center"/>
    </xf>
    <xf numFmtId="0" fontId="20" fillId="0" borderId="0" xfId="0" applyFont="1" applyAlignment="1">
      <alignment horizontal="left" vertical="center"/>
    </xf>
    <xf numFmtId="0" fontId="5" fillId="0" borderId="0" xfId="0" applyFont="1" applyAlignment="1">
      <alignment horizontal="right" vertical="center"/>
    </xf>
    <xf numFmtId="16" fontId="6" fillId="0" borderId="7" xfId="0" quotePrefix="1" applyNumberFormat="1" applyFont="1" applyBorder="1" applyAlignment="1">
      <alignment horizontal="center" vertical="center" wrapText="1"/>
    </xf>
    <xf numFmtId="16" fontId="6" fillId="0" borderId="8" xfId="0" applyNumberFormat="1" applyFont="1" applyBorder="1" applyAlignment="1">
      <alignment horizontal="center" vertical="center" wrapText="1"/>
    </xf>
    <xf numFmtId="0" fontId="6" fillId="0" borderId="19"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1" xfId="0" applyFont="1" applyBorder="1" applyAlignment="1">
      <alignment horizontal="center" vertical="center"/>
    </xf>
    <xf numFmtId="0" fontId="6" fillId="0" borderId="5" xfId="0" applyFont="1" applyBorder="1" applyAlignment="1">
      <alignment horizontal="center" vertical="center"/>
    </xf>
    <xf numFmtId="0" fontId="9" fillId="0" borderId="0" xfId="0" applyFont="1" applyAlignment="1">
      <alignment horizontal="right" vertical="center"/>
    </xf>
    <xf numFmtId="0" fontId="76" fillId="0" borderId="0" xfId="0" applyFont="1" applyBorder="1"/>
  </cellXfs>
  <cellStyles count="130">
    <cellStyle name="1 indent" xfId="7" xr:uid="{00000000-0005-0000-0000-000000000000}"/>
    <cellStyle name="2 indents" xfId="8" xr:uid="{00000000-0005-0000-0000-000001000000}"/>
    <cellStyle name="20% - Accent1" xfId="107" builtinId="30" customBuiltin="1"/>
    <cellStyle name="20% - Accent1 2" xfId="9" xr:uid="{00000000-0005-0000-0000-000002000000}"/>
    <cellStyle name="20% - Accent2" xfId="111" builtinId="34" customBuiltin="1"/>
    <cellStyle name="20% - Accent2 2" xfId="10" xr:uid="{00000000-0005-0000-0000-000003000000}"/>
    <cellStyle name="20% - Accent3" xfId="115" builtinId="38" customBuiltin="1"/>
    <cellStyle name="20% - Accent3 2" xfId="11" xr:uid="{00000000-0005-0000-0000-000004000000}"/>
    <cellStyle name="20% - Accent4" xfId="119" builtinId="42" customBuiltin="1"/>
    <cellStyle name="20% - Accent4 2" xfId="12" xr:uid="{00000000-0005-0000-0000-000005000000}"/>
    <cellStyle name="20% - Accent5" xfId="123" builtinId="46" customBuiltin="1"/>
    <cellStyle name="20% - Accent5 2" xfId="13" xr:uid="{00000000-0005-0000-0000-000006000000}"/>
    <cellStyle name="20% - Accent6" xfId="127" builtinId="50" customBuiltin="1"/>
    <cellStyle name="20% - Accent6 2" xfId="14" xr:uid="{00000000-0005-0000-0000-000007000000}"/>
    <cellStyle name="3 indents" xfId="15" xr:uid="{00000000-0005-0000-0000-000008000000}"/>
    <cellStyle name="4 indents" xfId="16" xr:uid="{00000000-0005-0000-0000-000009000000}"/>
    <cellStyle name="40% - Accent1" xfId="108" builtinId="31" customBuiltin="1"/>
    <cellStyle name="40% - Accent1 2" xfId="17" xr:uid="{00000000-0005-0000-0000-00000A000000}"/>
    <cellStyle name="40% - Accent2" xfId="112" builtinId="35" customBuiltin="1"/>
    <cellStyle name="40% - Accent2 2" xfId="18" xr:uid="{00000000-0005-0000-0000-00000B000000}"/>
    <cellStyle name="40% - Accent3" xfId="116" builtinId="39" customBuiltin="1"/>
    <cellStyle name="40% - Accent3 2" xfId="19" xr:uid="{00000000-0005-0000-0000-00000C000000}"/>
    <cellStyle name="40% - Accent4" xfId="120" builtinId="43" customBuiltin="1"/>
    <cellStyle name="40% - Accent4 2" xfId="20" xr:uid="{00000000-0005-0000-0000-00000D000000}"/>
    <cellStyle name="40% - Accent5" xfId="124" builtinId="47" customBuiltin="1"/>
    <cellStyle name="40% - Accent5 2" xfId="21" xr:uid="{00000000-0005-0000-0000-00000E000000}"/>
    <cellStyle name="40% - Accent6" xfId="128" builtinId="51" customBuiltin="1"/>
    <cellStyle name="40% - Accent6 2" xfId="22" xr:uid="{00000000-0005-0000-0000-00000F000000}"/>
    <cellStyle name="5 indents" xfId="23" xr:uid="{00000000-0005-0000-0000-000010000000}"/>
    <cellStyle name="60% - Accent1" xfId="109" builtinId="32" customBuiltin="1"/>
    <cellStyle name="60% - Accent1 2" xfId="24" xr:uid="{00000000-0005-0000-0000-000011000000}"/>
    <cellStyle name="60% - Accent2" xfId="113" builtinId="36" customBuiltin="1"/>
    <cellStyle name="60% - Accent2 2" xfId="25" xr:uid="{00000000-0005-0000-0000-000012000000}"/>
    <cellStyle name="60% - Accent3" xfId="117" builtinId="40" customBuiltin="1"/>
    <cellStyle name="60% - Accent3 2" xfId="26" xr:uid="{00000000-0005-0000-0000-000013000000}"/>
    <cellStyle name="60% - Accent4" xfId="121" builtinId="44" customBuiltin="1"/>
    <cellStyle name="60% - Accent4 2" xfId="27" xr:uid="{00000000-0005-0000-0000-000014000000}"/>
    <cellStyle name="60% - Accent5" xfId="125" builtinId="48" customBuiltin="1"/>
    <cellStyle name="60% - Accent5 2" xfId="28" xr:uid="{00000000-0005-0000-0000-000015000000}"/>
    <cellStyle name="60% - Accent6" xfId="129" builtinId="52" customBuiltin="1"/>
    <cellStyle name="60% - Accent6 2" xfId="29" xr:uid="{00000000-0005-0000-0000-000016000000}"/>
    <cellStyle name="Accent1" xfId="106" builtinId="29" customBuiltin="1"/>
    <cellStyle name="Accent1 2" xfId="30" xr:uid="{00000000-0005-0000-0000-000017000000}"/>
    <cellStyle name="Accent2" xfId="110" builtinId="33" customBuiltin="1"/>
    <cellStyle name="Accent2 2" xfId="31" xr:uid="{00000000-0005-0000-0000-000018000000}"/>
    <cellStyle name="Accent3" xfId="114" builtinId="37" customBuiltin="1"/>
    <cellStyle name="Accent3 2" xfId="32" xr:uid="{00000000-0005-0000-0000-000019000000}"/>
    <cellStyle name="Accent4" xfId="118" builtinId="41" customBuiltin="1"/>
    <cellStyle name="Accent4 2" xfId="33" xr:uid="{00000000-0005-0000-0000-00001A000000}"/>
    <cellStyle name="Accent5" xfId="122" builtinId="45" customBuiltin="1"/>
    <cellStyle name="Accent5 2" xfId="34" xr:uid="{00000000-0005-0000-0000-00001B000000}"/>
    <cellStyle name="Accent6" xfId="126" builtinId="49" customBuiltin="1"/>
    <cellStyle name="Accent6 2" xfId="35" xr:uid="{00000000-0005-0000-0000-00001C000000}"/>
    <cellStyle name="Bad" xfId="95" builtinId="27" customBuiltin="1"/>
    <cellStyle name="Bad 2" xfId="36" xr:uid="{00000000-0005-0000-0000-00001D000000}"/>
    <cellStyle name="Calculation" xfId="99" builtinId="22" customBuiltin="1"/>
    <cellStyle name="Calculation 2" xfId="37" xr:uid="{00000000-0005-0000-0000-00001E000000}"/>
    <cellStyle name="Check Cell" xfId="101" builtinId="23" customBuiltin="1"/>
    <cellStyle name="Check Cell 2" xfId="38" xr:uid="{00000000-0005-0000-0000-00001F000000}"/>
    <cellStyle name="clsAltData" xfId="39" xr:uid="{00000000-0005-0000-0000-000020000000}"/>
    <cellStyle name="clsAltMRVData" xfId="40" xr:uid="{00000000-0005-0000-0000-000021000000}"/>
    <cellStyle name="clsBlank" xfId="41" xr:uid="{00000000-0005-0000-0000-000022000000}"/>
    <cellStyle name="clsColumnHeader" xfId="42" xr:uid="{00000000-0005-0000-0000-000023000000}"/>
    <cellStyle name="clsData" xfId="43" xr:uid="{00000000-0005-0000-0000-000024000000}"/>
    <cellStyle name="clsDefault" xfId="44" xr:uid="{00000000-0005-0000-0000-000025000000}"/>
    <cellStyle name="clsFooter" xfId="45" xr:uid="{00000000-0005-0000-0000-000026000000}"/>
    <cellStyle name="clsIndexTableTitle" xfId="46" xr:uid="{00000000-0005-0000-0000-000027000000}"/>
    <cellStyle name="clsMRVData" xfId="47" xr:uid="{00000000-0005-0000-0000-000028000000}"/>
    <cellStyle name="clsReportFooter" xfId="48" xr:uid="{00000000-0005-0000-0000-000029000000}"/>
    <cellStyle name="clsReportHeader" xfId="49" xr:uid="{00000000-0005-0000-0000-00002A000000}"/>
    <cellStyle name="clsRowHeader" xfId="50" xr:uid="{00000000-0005-0000-0000-00002B000000}"/>
    <cellStyle name="clsScale" xfId="51" xr:uid="{00000000-0005-0000-0000-00002C000000}"/>
    <cellStyle name="clsSection" xfId="52" xr:uid="{00000000-0005-0000-0000-00002D000000}"/>
    <cellStyle name="Comma" xfId="2" builtinId="3"/>
    <cellStyle name="Comma 2" xfId="5" xr:uid="{00000000-0005-0000-0000-00002F000000}"/>
    <cellStyle name="Comma 2 2" xfId="54" xr:uid="{00000000-0005-0000-0000-000030000000}"/>
    <cellStyle name="Comma 3" xfId="53" xr:uid="{00000000-0005-0000-0000-000031000000}"/>
    <cellStyle name="Date" xfId="55" xr:uid="{00000000-0005-0000-0000-000032000000}"/>
    <cellStyle name="Euro" xfId="56" xr:uid="{00000000-0005-0000-0000-000033000000}"/>
    <cellStyle name="Explanatory Text" xfId="104" builtinId="53" customBuiltin="1"/>
    <cellStyle name="Explanatory Text 2" xfId="57" xr:uid="{00000000-0005-0000-0000-000034000000}"/>
    <cellStyle name="Fixed" xfId="58" xr:uid="{00000000-0005-0000-0000-000035000000}"/>
    <cellStyle name="Good" xfId="94" builtinId="26" customBuiltin="1"/>
    <cellStyle name="Good 2" xfId="59" xr:uid="{00000000-0005-0000-0000-000036000000}"/>
    <cellStyle name="Heading 1" xfId="90" builtinId="16" customBuiltin="1"/>
    <cellStyle name="Heading 1 2" xfId="60" xr:uid="{00000000-0005-0000-0000-000037000000}"/>
    <cellStyle name="Heading 2" xfId="91" builtinId="17" customBuiltin="1"/>
    <cellStyle name="Heading 2 2" xfId="61" xr:uid="{00000000-0005-0000-0000-000038000000}"/>
    <cellStyle name="Heading 3" xfId="92" builtinId="18" customBuiltin="1"/>
    <cellStyle name="Heading 3 2" xfId="62" xr:uid="{00000000-0005-0000-0000-000039000000}"/>
    <cellStyle name="Heading 4" xfId="93" builtinId="19" customBuiltin="1"/>
    <cellStyle name="Heading 4 2" xfId="63" xr:uid="{00000000-0005-0000-0000-00003A000000}"/>
    <cellStyle name="HEADING1" xfId="64" xr:uid="{00000000-0005-0000-0000-00003B000000}"/>
    <cellStyle name="HEADING2" xfId="65" xr:uid="{00000000-0005-0000-0000-00003C000000}"/>
    <cellStyle name="Hyperlink" xfId="1" builtinId="8"/>
    <cellStyle name="Hyperlink 2" xfId="66" xr:uid="{00000000-0005-0000-0000-00003E000000}"/>
    <cellStyle name="imf-one decimal" xfId="67" xr:uid="{00000000-0005-0000-0000-00003F000000}"/>
    <cellStyle name="imf-zero decimal" xfId="68" xr:uid="{00000000-0005-0000-0000-000040000000}"/>
    <cellStyle name="Input" xfId="97" builtinId="20" customBuiltin="1"/>
    <cellStyle name="Input 2" xfId="69" xr:uid="{00000000-0005-0000-0000-000041000000}"/>
    <cellStyle name="Linked Cell" xfId="100" builtinId="24" customBuiltin="1"/>
    <cellStyle name="Linked Cell 2" xfId="70" xr:uid="{00000000-0005-0000-0000-000042000000}"/>
    <cellStyle name="Neutral" xfId="96" builtinId="28" customBuiltin="1"/>
    <cellStyle name="Neutral 2" xfId="71" xr:uid="{00000000-0005-0000-0000-000043000000}"/>
    <cellStyle name="Normal" xfId="0" builtinId="0"/>
    <cellStyle name="Normal - Style1" xfId="72" xr:uid="{00000000-0005-0000-0000-000045000000}"/>
    <cellStyle name="Normal 10" xfId="88" xr:uid="{3A764569-77DD-4E27-8EC1-F54CA4ABF69D}"/>
    <cellStyle name="Normal 2" xfId="3" xr:uid="{00000000-0005-0000-0000-000046000000}"/>
    <cellStyle name="Normal 2 2" xfId="73" xr:uid="{00000000-0005-0000-0000-000047000000}"/>
    <cellStyle name="Normal 3" xfId="4" xr:uid="{00000000-0005-0000-0000-000048000000}"/>
    <cellStyle name="Normal 3 3" xfId="84" xr:uid="{00000000-0005-0000-0000-000049000000}"/>
    <cellStyle name="Normal 4" xfId="6" xr:uid="{00000000-0005-0000-0000-00004A000000}"/>
    <cellStyle name="Normal 5" xfId="74" xr:uid="{00000000-0005-0000-0000-00004B000000}"/>
    <cellStyle name="Normal 6" xfId="83" xr:uid="{00000000-0005-0000-0000-00004C000000}"/>
    <cellStyle name="Normal 7" xfId="85" xr:uid="{D774394B-9E42-42A1-A5BE-F6D52B1D7B20}"/>
    <cellStyle name="Normal 8" xfId="86" xr:uid="{71DA2F1F-7A93-4607-80F6-840600CC0862}"/>
    <cellStyle name="Normal 9" xfId="87" xr:uid="{D201E982-FAE8-4CEF-9824-B48B8D8BACF5}"/>
    <cellStyle name="Normal_Copy of Revised  SBP Survey 14 April-06- " xfId="82" xr:uid="{00000000-0005-0000-0000-00004D000000}"/>
    <cellStyle name="Note" xfId="103" builtinId="10" customBuiltin="1"/>
    <cellStyle name="Note 2" xfId="75" xr:uid="{00000000-0005-0000-0000-00004F000000}"/>
    <cellStyle name="Output" xfId="98" builtinId="21" customBuiltin="1"/>
    <cellStyle name="Output 2" xfId="76" xr:uid="{00000000-0005-0000-0000-000050000000}"/>
    <cellStyle name="percentage difference one decimal" xfId="77" xr:uid="{00000000-0005-0000-0000-000051000000}"/>
    <cellStyle name="percentage difference zero decimal" xfId="78" xr:uid="{00000000-0005-0000-0000-000052000000}"/>
    <cellStyle name="Title" xfId="89" builtinId="15" customBuiltin="1"/>
    <cellStyle name="Title 2" xfId="79" xr:uid="{00000000-0005-0000-0000-000053000000}"/>
    <cellStyle name="Total" xfId="105" builtinId="25" customBuiltin="1"/>
    <cellStyle name="Total 2" xfId="80" xr:uid="{00000000-0005-0000-0000-000054000000}"/>
    <cellStyle name="Warning Text" xfId="102" builtinId="11" customBuiltin="1"/>
    <cellStyle name="Warning Text 2" xfId="81" xr:uid="{00000000-0005-0000-0000-000055000000}"/>
  </cellStyles>
  <dxfs count="0"/>
  <tableStyles count="0" defaultTableStyle="TableStyleMedium2" defaultPivotStyle="PivotStyleLight16"/>
  <colors>
    <mruColors>
      <color rgb="FFFFEF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onnections" Target="connection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sbp.org.pk/ecodata/CBArch.xls" TargetMode="External"/><Relationship Id="rId1" Type="http://schemas.openxmlformats.org/officeDocument/2006/relationships/hyperlink" Target="http://www.sbp.org.pk/departments/Guidelines.htm"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sbp.org.pk/ecodata/ODCArch.xls" TargetMode="External"/><Relationship Id="rId2" Type="http://schemas.openxmlformats.org/officeDocument/2006/relationships/hyperlink" Target="http://www.sbp.org.pk/departments/stats/Notice-27-Mar-2017.pdf" TargetMode="External"/><Relationship Id="rId1" Type="http://schemas.openxmlformats.org/officeDocument/2006/relationships/hyperlink" Target="http://www.sbp.org.pk/ecodata/Revision_Monetary_Stats.pdf"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sbp.org.pk/ecodata/DCsArch.xls" TargetMode="External"/><Relationship Id="rId2" Type="http://schemas.openxmlformats.org/officeDocument/2006/relationships/hyperlink" Target="http://www.sbp.org.pk/departments/stats/Notice-27-Mar-2017.pdf" TargetMode="External"/><Relationship Id="rId1" Type="http://schemas.openxmlformats.org/officeDocument/2006/relationships/hyperlink" Target="http://www.sbp.org.pk/departments/stats/ntb.htm"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bp.org.pk/departments/stats/Revisions-in-Reserve-Money-and-Broad-Money.pdf" TargetMode="External"/><Relationship Id="rId1" Type="http://schemas.openxmlformats.org/officeDocument/2006/relationships/hyperlink" Target="https://www.sbp.org.pk/ecodata/ReserveMoney_Arch.xls"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sbp.org.pk/departments/stats/Revisions-in-Reserve-Money-and-Broad-Money.pdf" TargetMode="External"/><Relationship Id="rId2" Type="http://schemas.openxmlformats.org/officeDocument/2006/relationships/hyperlink" Target="https://www.sbp.org.pk/ecodata/BroadMoney_M2_Arch.xls" TargetMode="External"/><Relationship Id="rId1" Type="http://schemas.openxmlformats.org/officeDocument/2006/relationships/hyperlink" Target="http://www.sbp.org.pk/ecodata/RSMS.pdf" TargetMode="Externa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sbp.org.pk/departments/stats/Revisions-in-Reserve-Money-and-Broad-Money.pdf" TargetMode="External"/><Relationship Id="rId1" Type="http://schemas.openxmlformats.org/officeDocument/2006/relationships/hyperlink" Target="http://www.sbp.org.pk/departments/stats/Expalanatory-Not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83"/>
  <sheetViews>
    <sheetView tabSelected="1" view="pageBreakPreview" zoomScale="118" zoomScaleNormal="100" zoomScaleSheetLayoutView="118" workbookViewId="0">
      <selection activeCell="D9" sqref="D9"/>
    </sheetView>
  </sheetViews>
  <sheetFormatPr defaultColWidth="8.85546875" defaultRowHeight="12.75" x14ac:dyDescent="0.2"/>
  <cols>
    <col min="1" max="1" width="8.85546875" style="115"/>
    <col min="2" max="2" width="41.28515625" style="115" bestFit="1" customWidth="1"/>
    <col min="3" max="4" width="12.28515625" style="115" customWidth="1"/>
    <col min="5" max="5" width="12.28515625" style="116" hidden="1" customWidth="1"/>
    <col min="6" max="7" width="12.28515625" style="117" customWidth="1"/>
    <col min="8" max="8" width="12.28515625" style="115" customWidth="1"/>
    <col min="9" max="9" width="12.42578125" style="115" customWidth="1"/>
    <col min="10" max="10" width="12.28515625" style="115" customWidth="1"/>
    <col min="11" max="11" width="11" style="115" bestFit="1" customWidth="1"/>
    <col min="12" max="12" width="9.85546875" style="115" bestFit="1" customWidth="1"/>
    <col min="13" max="19" width="8.85546875" style="115"/>
    <col min="20" max="20" width="11.28515625" style="115" bestFit="1" customWidth="1"/>
    <col min="21" max="16384" width="8.85546875" style="115"/>
  </cols>
  <sheetData>
    <row r="1" spans="1:30" x14ac:dyDescent="0.2">
      <c r="C1" s="272"/>
      <c r="D1" s="270"/>
      <c r="E1" s="272"/>
      <c r="F1" s="272"/>
      <c r="G1" s="272"/>
      <c r="H1" s="272"/>
      <c r="I1" s="272"/>
      <c r="J1" s="270"/>
    </row>
    <row r="2" spans="1:30" ht="22.5" x14ac:dyDescent="0.2">
      <c r="B2" s="302" t="s">
        <v>0</v>
      </c>
      <c r="C2" s="302"/>
      <c r="D2" s="302"/>
      <c r="E2" s="302"/>
      <c r="F2" s="302"/>
      <c r="G2" s="302"/>
      <c r="H2" s="302"/>
      <c r="I2" s="302"/>
      <c r="J2" s="302"/>
    </row>
    <row r="3" spans="1:30" ht="13.5" thickBot="1" x14ac:dyDescent="0.25">
      <c r="B3" s="303" t="s">
        <v>1</v>
      </c>
      <c r="C3" s="303"/>
      <c r="D3" s="303"/>
      <c r="E3" s="303"/>
      <c r="F3" s="304"/>
      <c r="G3" s="304"/>
      <c r="H3" s="304"/>
      <c r="I3" s="304"/>
      <c r="J3" s="303"/>
    </row>
    <row r="4" spans="1:30" ht="15.6" customHeight="1" thickTop="1" thickBot="1" x14ac:dyDescent="0.25">
      <c r="B4" s="305" t="s">
        <v>571</v>
      </c>
      <c r="C4" s="313">
        <v>45467</v>
      </c>
      <c r="D4" s="313">
        <v>45833</v>
      </c>
      <c r="E4" s="269">
        <v>45838</v>
      </c>
      <c r="F4" s="307">
        <v>46203</v>
      </c>
      <c r="G4" s="308"/>
      <c r="H4" s="308"/>
      <c r="I4" s="308"/>
      <c r="J4" s="308"/>
      <c r="K4" s="414"/>
      <c r="L4" s="300"/>
      <c r="M4" s="300"/>
      <c r="N4" s="300"/>
      <c r="O4" s="276"/>
      <c r="P4" s="301"/>
      <c r="Q4" s="301"/>
      <c r="R4" s="301"/>
      <c r="S4" s="301"/>
      <c r="T4" s="301"/>
    </row>
    <row r="5" spans="1:30" ht="14.25" thickTop="1" thickBot="1" x14ac:dyDescent="0.25">
      <c r="B5" s="306"/>
      <c r="C5" s="318"/>
      <c r="D5" s="314"/>
      <c r="E5" s="273">
        <v>45838</v>
      </c>
      <c r="F5" s="273">
        <v>46081</v>
      </c>
      <c r="G5" s="271">
        <v>46112</v>
      </c>
      <c r="H5" s="271">
        <v>46142</v>
      </c>
      <c r="I5" s="271">
        <v>46173</v>
      </c>
      <c r="J5" s="271">
        <v>46203</v>
      </c>
      <c r="K5" s="414"/>
      <c r="L5" s="300"/>
      <c r="M5" s="300"/>
      <c r="N5" s="300"/>
      <c r="O5" s="277"/>
      <c r="P5" s="278"/>
      <c r="Q5" s="278"/>
      <c r="R5" s="278"/>
      <c r="S5" s="278"/>
      <c r="T5" s="278"/>
    </row>
    <row r="6" spans="1:30" ht="20.25" customHeight="1" thickTop="1" x14ac:dyDescent="0.2">
      <c r="A6" s="50"/>
      <c r="B6" s="124" t="s">
        <v>3</v>
      </c>
      <c r="C6" s="202">
        <v>-71159.734119999994</v>
      </c>
      <c r="D6" s="202">
        <v>1455410.189</v>
      </c>
      <c r="E6" s="202">
        <v>1455410.189</v>
      </c>
      <c r="F6" s="202">
        <v>2791922.9959999998</v>
      </c>
      <c r="G6" s="202">
        <v>2478625.1170000001</v>
      </c>
      <c r="H6" s="202">
        <v>3282442.3130000001</v>
      </c>
      <c r="I6" s="202">
        <v>3301862.2310000001</v>
      </c>
      <c r="J6" s="202">
        <v>3380123.8420000002</v>
      </c>
      <c r="L6" s="279"/>
      <c r="M6" s="280"/>
      <c r="N6" s="280"/>
      <c r="O6" s="280"/>
      <c r="P6" s="280"/>
      <c r="Q6" s="280"/>
      <c r="R6" s="280"/>
      <c r="S6" s="280"/>
      <c r="T6" s="280"/>
      <c r="V6" s="260"/>
      <c r="W6" s="260"/>
      <c r="X6" s="260"/>
      <c r="Y6" s="260"/>
      <c r="Z6" s="260"/>
      <c r="AA6" s="260"/>
      <c r="AB6" s="260"/>
      <c r="AC6" s="260"/>
      <c r="AD6" s="260"/>
    </row>
    <row r="7" spans="1:30" ht="20.25" customHeight="1" x14ac:dyDescent="0.2">
      <c r="A7" s="50"/>
      <c r="B7" s="124" t="s">
        <v>4</v>
      </c>
      <c r="C7" s="125">
        <v>5053535.1509999996</v>
      </c>
      <c r="D7" s="125">
        <v>7231941.2410000004</v>
      </c>
      <c r="E7" s="125">
        <v>7231941.2410000004</v>
      </c>
      <c r="F7" s="125">
        <v>8749948.7609999999</v>
      </c>
      <c r="G7" s="125">
        <v>8388841.9049999993</v>
      </c>
      <c r="H7" s="125">
        <v>8249731.3399999999</v>
      </c>
      <c r="I7" s="125">
        <v>8555419.2699999996</v>
      </c>
      <c r="J7" s="125">
        <v>8577981.2489999998</v>
      </c>
      <c r="L7" s="279"/>
      <c r="M7" s="280"/>
      <c r="N7" s="280"/>
      <c r="O7" s="280"/>
      <c r="P7" s="280"/>
      <c r="Q7" s="280"/>
      <c r="R7" s="280"/>
      <c r="S7" s="280"/>
      <c r="T7" s="280"/>
      <c r="V7" s="260"/>
      <c r="W7" s="260"/>
      <c r="X7" s="260"/>
      <c r="Y7" s="260"/>
      <c r="Z7" s="260"/>
      <c r="AA7" s="260"/>
      <c r="AB7" s="260"/>
      <c r="AC7" s="260"/>
      <c r="AD7" s="260"/>
    </row>
    <row r="8" spans="1:30" ht="20.25" customHeight="1" x14ac:dyDescent="0.2">
      <c r="A8" s="50"/>
      <c r="B8" s="127" t="s">
        <v>5</v>
      </c>
      <c r="C8" s="128">
        <v>1349448.6170000001</v>
      </c>
      <c r="D8" s="128">
        <v>1942111.7960000001</v>
      </c>
      <c r="E8" s="128">
        <v>1942111.7960000001</v>
      </c>
      <c r="F8" s="128">
        <v>3040823.1979999999</v>
      </c>
      <c r="G8" s="128">
        <v>2680277.3640000001</v>
      </c>
      <c r="H8" s="128">
        <v>2678373.1979999999</v>
      </c>
      <c r="I8" s="128">
        <v>2638017.9109999998</v>
      </c>
      <c r="J8" s="128">
        <v>2334001.81</v>
      </c>
      <c r="L8" s="281"/>
      <c r="M8" s="282"/>
      <c r="N8" s="282"/>
      <c r="O8" s="282"/>
      <c r="P8" s="282"/>
      <c r="Q8" s="282"/>
      <c r="R8" s="282"/>
      <c r="S8" s="282"/>
      <c r="T8" s="282"/>
      <c r="V8" s="260"/>
      <c r="W8" s="260"/>
      <c r="X8" s="260"/>
      <c r="Y8" s="260"/>
      <c r="Z8" s="260"/>
      <c r="AA8" s="260"/>
      <c r="AB8" s="260"/>
      <c r="AC8" s="260"/>
      <c r="AD8" s="260"/>
    </row>
    <row r="9" spans="1:30" ht="20.25" customHeight="1" x14ac:dyDescent="0.2">
      <c r="A9" s="50"/>
      <c r="B9" s="127" t="s">
        <v>6</v>
      </c>
      <c r="C9" s="128">
        <v>206221.23300000001</v>
      </c>
      <c r="D9" s="128">
        <v>7417.625</v>
      </c>
      <c r="E9" s="128">
        <v>7417.625</v>
      </c>
      <c r="F9" s="128">
        <v>33653.684999999998</v>
      </c>
      <c r="G9" s="128">
        <v>33323.860999999997</v>
      </c>
      <c r="H9" s="128">
        <v>58638.311999999998</v>
      </c>
      <c r="I9" s="128">
        <v>83268.824999999997</v>
      </c>
      <c r="J9" s="128">
        <v>82864.228000000003</v>
      </c>
      <c r="L9" s="281"/>
      <c r="M9" s="282"/>
      <c r="N9" s="282"/>
      <c r="O9" s="282"/>
      <c r="P9" s="282"/>
      <c r="Q9" s="282"/>
      <c r="R9" s="282"/>
      <c r="S9" s="282"/>
      <c r="T9" s="282"/>
      <c r="V9" s="260"/>
      <c r="W9" s="260"/>
      <c r="X9" s="260"/>
      <c r="Y9" s="260"/>
      <c r="Z9" s="260"/>
      <c r="AA9" s="260"/>
      <c r="AB9" s="260"/>
      <c r="AC9" s="260"/>
      <c r="AD9" s="260"/>
    </row>
    <row r="10" spans="1:30" ht="20.25" customHeight="1" x14ac:dyDescent="0.2">
      <c r="A10" s="50"/>
      <c r="B10" s="127" t="s">
        <v>7</v>
      </c>
      <c r="C10" s="128">
        <v>20568.975999999999</v>
      </c>
      <c r="D10" s="128">
        <v>21549.644830000001</v>
      </c>
      <c r="E10" s="128">
        <v>21549.644830000001</v>
      </c>
      <c r="F10" s="128">
        <v>21163.883999999998</v>
      </c>
      <c r="G10" s="128">
        <v>21162.538280000001</v>
      </c>
      <c r="H10" s="128">
        <v>19706.326000000001</v>
      </c>
      <c r="I10" s="128">
        <v>19687.127</v>
      </c>
      <c r="J10" s="128">
        <v>21094.0314</v>
      </c>
      <c r="L10" s="128"/>
      <c r="M10" s="129"/>
      <c r="N10" s="129"/>
      <c r="O10" s="129"/>
      <c r="P10" s="129"/>
      <c r="Q10" s="129"/>
      <c r="R10" s="129"/>
      <c r="S10" s="129"/>
      <c r="T10" s="129"/>
      <c r="V10" s="260"/>
      <c r="W10" s="260"/>
      <c r="X10" s="260"/>
      <c r="Y10" s="260"/>
      <c r="Z10" s="260"/>
      <c r="AA10" s="260"/>
      <c r="AB10" s="260"/>
      <c r="AC10" s="260"/>
      <c r="AD10" s="260"/>
    </row>
    <row r="11" spans="1:30" ht="20.25" customHeight="1" x14ac:dyDescent="0.2">
      <c r="A11" s="50"/>
      <c r="B11" s="127" t="s">
        <v>8</v>
      </c>
      <c r="C11" s="128">
        <v>2725337.5720000002</v>
      </c>
      <c r="D11" s="128">
        <v>2902792.0210000002</v>
      </c>
      <c r="E11" s="128">
        <v>2902792.0210000002</v>
      </c>
      <c r="F11" s="128">
        <v>2482403.8990000002</v>
      </c>
      <c r="G11" s="128">
        <v>3155671.9479999999</v>
      </c>
      <c r="H11" s="128">
        <v>2812118.4789999998</v>
      </c>
      <c r="I11" s="128">
        <v>3224333.2710000002</v>
      </c>
      <c r="J11" s="128">
        <v>3894294.7949999999</v>
      </c>
      <c r="L11" s="128"/>
      <c r="M11" s="129"/>
      <c r="N11" s="129"/>
      <c r="O11" s="129"/>
      <c r="P11" s="129"/>
      <c r="Q11" s="129"/>
      <c r="R11" s="129"/>
      <c r="S11" s="129"/>
      <c r="T11" s="129"/>
      <c r="V11" s="260"/>
      <c r="W11" s="260"/>
      <c r="X11" s="260"/>
      <c r="Y11" s="260"/>
      <c r="Z11" s="260"/>
      <c r="AA11" s="260"/>
      <c r="AB11" s="260"/>
      <c r="AC11" s="260"/>
      <c r="AD11" s="260"/>
    </row>
    <row r="12" spans="1:30" ht="20.25" customHeight="1" x14ac:dyDescent="0.2">
      <c r="A12" s="50"/>
      <c r="B12" s="127" t="s">
        <v>9</v>
      </c>
      <c r="C12" s="128">
        <v>8308.9410000000007</v>
      </c>
      <c r="D12" s="128">
        <v>1563154.1040000001</v>
      </c>
      <c r="E12" s="128">
        <v>1563154.1040000001</v>
      </c>
      <c r="F12" s="128">
        <v>2385844.5159999998</v>
      </c>
      <c r="G12" s="128">
        <v>1728435.9469999999</v>
      </c>
      <c r="H12" s="128">
        <v>1904194.7039999999</v>
      </c>
      <c r="I12" s="128">
        <v>1816018.6310000001</v>
      </c>
      <c r="J12" s="128">
        <v>1479798.19</v>
      </c>
      <c r="L12" s="128"/>
      <c r="M12" s="129"/>
      <c r="N12" s="129"/>
      <c r="O12" s="129"/>
      <c r="P12" s="129"/>
      <c r="Q12" s="129"/>
      <c r="R12" s="129"/>
      <c r="S12" s="129"/>
      <c r="T12" s="129"/>
      <c r="V12" s="260"/>
      <c r="W12" s="260"/>
      <c r="X12" s="260"/>
      <c r="Y12" s="260"/>
      <c r="Z12" s="260"/>
      <c r="AA12" s="260"/>
      <c r="AB12" s="260"/>
      <c r="AC12" s="260"/>
      <c r="AD12" s="260"/>
    </row>
    <row r="13" spans="1:30" ht="20.25" customHeight="1" x14ac:dyDescent="0.2">
      <c r="A13" s="50"/>
      <c r="B13" s="127" t="s">
        <v>10</v>
      </c>
      <c r="C13" s="128">
        <v>0</v>
      </c>
      <c r="D13" s="128">
        <v>0</v>
      </c>
      <c r="E13" s="128">
        <v>0</v>
      </c>
      <c r="F13" s="128">
        <v>0</v>
      </c>
      <c r="G13" s="128">
        <v>0</v>
      </c>
      <c r="H13" s="128">
        <v>0</v>
      </c>
      <c r="I13" s="128">
        <v>0</v>
      </c>
      <c r="J13" s="128">
        <v>0</v>
      </c>
      <c r="L13" s="128"/>
      <c r="M13" s="129"/>
      <c r="N13" s="129"/>
      <c r="O13" s="129"/>
      <c r="P13" s="129"/>
      <c r="Q13" s="129"/>
      <c r="R13" s="129"/>
      <c r="S13" s="129"/>
      <c r="T13" s="129"/>
      <c r="V13" s="260"/>
      <c r="W13" s="260"/>
      <c r="X13" s="260"/>
      <c r="Y13" s="260"/>
      <c r="Z13" s="260"/>
      <c r="AA13" s="260"/>
      <c r="AB13" s="260"/>
      <c r="AC13" s="260"/>
      <c r="AD13" s="260"/>
    </row>
    <row r="14" spans="1:30" ht="20.25" customHeight="1" x14ac:dyDescent="0.2">
      <c r="A14" s="50"/>
      <c r="B14" s="127" t="s">
        <v>12</v>
      </c>
      <c r="C14" s="128">
        <v>0</v>
      </c>
      <c r="D14" s="128">
        <v>3083.0927999999999</v>
      </c>
      <c r="E14" s="128">
        <v>3083.0927999999999</v>
      </c>
      <c r="F14" s="128">
        <v>5930.3317939999997</v>
      </c>
      <c r="G14" s="128">
        <v>1110.6453739999999</v>
      </c>
      <c r="H14" s="128">
        <v>4.9200482599999997</v>
      </c>
      <c r="I14" s="128">
        <v>56.242460100000002</v>
      </c>
      <c r="J14" s="128">
        <v>0</v>
      </c>
      <c r="L14" s="128"/>
      <c r="M14" s="129"/>
      <c r="N14" s="129"/>
      <c r="O14" s="129"/>
      <c r="P14" s="129"/>
      <c r="Q14" s="129"/>
      <c r="R14" s="129"/>
      <c r="S14" s="129"/>
      <c r="T14" s="129"/>
      <c r="V14" s="260"/>
      <c r="W14" s="260"/>
      <c r="X14" s="260"/>
      <c r="Y14" s="260"/>
      <c r="Z14" s="260"/>
      <c r="AA14" s="260"/>
      <c r="AB14" s="260"/>
      <c r="AC14" s="260"/>
      <c r="AD14" s="260"/>
    </row>
    <row r="15" spans="1:30" ht="20.25" customHeight="1" x14ac:dyDescent="0.2">
      <c r="A15" s="50"/>
      <c r="B15" s="127" t="s">
        <v>13</v>
      </c>
      <c r="C15" s="128">
        <v>743649.81200000003</v>
      </c>
      <c r="D15" s="128">
        <v>791832.95700000005</v>
      </c>
      <c r="E15" s="128">
        <v>791832.95700000005</v>
      </c>
      <c r="F15" s="128">
        <v>780129.24699999997</v>
      </c>
      <c r="G15" s="128">
        <v>768859.60100000002</v>
      </c>
      <c r="H15" s="128">
        <v>776695.40099999995</v>
      </c>
      <c r="I15" s="128">
        <v>774037.26300000004</v>
      </c>
      <c r="J15" s="128">
        <v>765928.19499999995</v>
      </c>
      <c r="L15" s="128"/>
      <c r="M15" s="129"/>
      <c r="N15" s="129"/>
      <c r="O15" s="129"/>
      <c r="P15" s="129"/>
      <c r="Q15" s="129"/>
      <c r="R15" s="129"/>
      <c r="S15" s="129"/>
      <c r="T15" s="129"/>
      <c r="V15" s="260"/>
      <c r="W15" s="260"/>
      <c r="X15" s="260"/>
      <c r="Y15" s="260"/>
      <c r="Z15" s="260"/>
      <c r="AA15" s="260"/>
      <c r="AB15" s="260"/>
      <c r="AC15" s="260"/>
      <c r="AD15" s="260"/>
    </row>
    <row r="16" spans="1:30" ht="20.25" customHeight="1" x14ac:dyDescent="0.2">
      <c r="A16" s="50"/>
      <c r="B16" s="130" t="s">
        <v>14</v>
      </c>
      <c r="C16" s="128">
        <v>743648.23300000001</v>
      </c>
      <c r="D16" s="128">
        <v>791831.38800000004</v>
      </c>
      <c r="E16" s="128">
        <v>791831.38800000004</v>
      </c>
      <c r="F16" s="128">
        <v>780127.67799999996</v>
      </c>
      <c r="G16" s="128">
        <v>768858.03200000001</v>
      </c>
      <c r="H16" s="128">
        <v>776693.83200000005</v>
      </c>
      <c r="I16" s="128">
        <v>774035.69400000002</v>
      </c>
      <c r="J16" s="128">
        <v>765926.63500000001</v>
      </c>
      <c r="L16" s="128"/>
      <c r="M16" s="129"/>
      <c r="N16" s="129"/>
      <c r="O16" s="129"/>
      <c r="P16" s="129"/>
      <c r="Q16" s="129"/>
      <c r="R16" s="129"/>
      <c r="S16" s="129"/>
      <c r="T16" s="129"/>
      <c r="V16" s="260"/>
      <c r="W16" s="260"/>
      <c r="X16" s="260"/>
      <c r="Y16" s="260"/>
      <c r="Z16" s="260"/>
      <c r="AA16" s="260"/>
      <c r="AB16" s="260"/>
      <c r="AC16" s="260"/>
      <c r="AD16" s="260"/>
    </row>
    <row r="17" spans="1:30" ht="20.25" customHeight="1" x14ac:dyDescent="0.2">
      <c r="A17" s="50"/>
      <c r="B17" s="124" t="s">
        <v>15</v>
      </c>
      <c r="C17" s="128">
        <v>5124694.8849999998</v>
      </c>
      <c r="D17" s="125">
        <v>5776531.0520000001</v>
      </c>
      <c r="E17" s="125">
        <v>5776531.0520000001</v>
      </c>
      <c r="F17" s="125">
        <v>5958025.7649999997</v>
      </c>
      <c r="G17" s="125">
        <v>5910216.7879999997</v>
      </c>
      <c r="H17" s="125">
        <v>4967289.0269999998</v>
      </c>
      <c r="I17" s="125">
        <v>5253557.0389999999</v>
      </c>
      <c r="J17" s="125">
        <v>5197857.4079999998</v>
      </c>
      <c r="L17" s="125"/>
      <c r="M17" s="126"/>
      <c r="N17" s="126"/>
      <c r="O17" s="126"/>
      <c r="P17" s="126"/>
      <c r="Q17" s="126"/>
      <c r="R17" s="126"/>
      <c r="S17" s="126"/>
      <c r="T17" s="126"/>
      <c r="V17" s="260"/>
      <c r="W17" s="260"/>
      <c r="X17" s="260"/>
      <c r="Y17" s="260"/>
      <c r="Z17" s="260"/>
      <c r="AA17" s="260"/>
      <c r="AB17" s="260"/>
      <c r="AC17" s="260"/>
      <c r="AD17" s="260"/>
    </row>
    <row r="18" spans="1:30" ht="20.25" customHeight="1" x14ac:dyDescent="0.2">
      <c r="A18" s="50"/>
      <c r="B18" s="127" t="s">
        <v>16</v>
      </c>
      <c r="C18" s="128">
        <v>1057394.8910000001</v>
      </c>
      <c r="D18" s="128">
        <v>1081375.7339999999</v>
      </c>
      <c r="E18" s="128">
        <v>1081375.7339999999</v>
      </c>
      <c r="F18" s="128">
        <v>1037810.872</v>
      </c>
      <c r="G18" s="128">
        <v>1037636.147</v>
      </c>
      <c r="H18" s="128">
        <v>72153.732999999993</v>
      </c>
      <c r="I18" s="128">
        <v>73827.347999999998</v>
      </c>
      <c r="J18" s="128">
        <v>72096.987999999998</v>
      </c>
      <c r="L18" s="128"/>
      <c r="M18" s="129"/>
      <c r="N18" s="129"/>
      <c r="O18" s="129"/>
      <c r="P18" s="129"/>
      <c r="Q18" s="129"/>
      <c r="R18" s="129"/>
      <c r="S18" s="129"/>
      <c r="T18" s="129"/>
      <c r="V18" s="260"/>
      <c r="W18" s="260"/>
      <c r="X18" s="260"/>
      <c r="Y18" s="260"/>
      <c r="Z18" s="260"/>
      <c r="AA18" s="260"/>
      <c r="AB18" s="260"/>
      <c r="AC18" s="260"/>
      <c r="AD18" s="260"/>
    </row>
    <row r="19" spans="1:30" ht="20.25" customHeight="1" x14ac:dyDescent="0.2">
      <c r="A19" s="50"/>
      <c r="B19" s="127" t="s">
        <v>17</v>
      </c>
      <c r="C19" s="125">
        <v>1818649.264</v>
      </c>
      <c r="D19" s="128">
        <v>2348001.2230000002</v>
      </c>
      <c r="E19" s="128">
        <v>2348001.2230000002</v>
      </c>
      <c r="F19" s="128">
        <v>2547820.8640000001</v>
      </c>
      <c r="G19" s="128">
        <v>2518975.0970000001</v>
      </c>
      <c r="H19" s="128">
        <v>2522807.287</v>
      </c>
      <c r="I19" s="128">
        <v>2803817.3810000001</v>
      </c>
      <c r="J19" s="128">
        <v>2774112.8679999998</v>
      </c>
      <c r="L19" s="128"/>
      <c r="M19" s="129"/>
      <c r="N19" s="129"/>
      <c r="O19" s="129"/>
      <c r="P19" s="129"/>
      <c r="Q19" s="129"/>
      <c r="R19" s="129"/>
      <c r="S19" s="129"/>
      <c r="T19" s="129"/>
      <c r="V19" s="260"/>
      <c r="W19" s="260"/>
      <c r="X19" s="260"/>
      <c r="Y19" s="260"/>
      <c r="Z19" s="260"/>
      <c r="AA19" s="260"/>
      <c r="AB19" s="260"/>
      <c r="AC19" s="260"/>
      <c r="AD19" s="260"/>
    </row>
    <row r="20" spans="1:30" ht="20.25" customHeight="1" x14ac:dyDescent="0.2">
      <c r="A20" s="50"/>
      <c r="B20" s="127" t="s">
        <v>18</v>
      </c>
      <c r="C20" s="128">
        <v>6.0000000000000001E-3</v>
      </c>
      <c r="D20" s="128">
        <v>2E-3</v>
      </c>
      <c r="E20" s="128">
        <v>2E-3</v>
      </c>
      <c r="F20" s="128">
        <v>0</v>
      </c>
      <c r="G20" s="128">
        <v>-1E-3</v>
      </c>
      <c r="H20" s="128">
        <v>1E-3</v>
      </c>
      <c r="I20" s="128">
        <v>0</v>
      </c>
      <c r="J20" s="128">
        <v>-1E-3</v>
      </c>
      <c r="L20" s="128"/>
      <c r="M20" s="128"/>
      <c r="N20" s="128"/>
      <c r="O20" s="128"/>
      <c r="P20" s="128"/>
      <c r="Q20" s="128"/>
      <c r="R20" s="128"/>
      <c r="S20" s="128"/>
      <c r="T20" s="128"/>
      <c r="V20" s="260"/>
      <c r="W20" s="260"/>
      <c r="X20" s="260"/>
      <c r="Y20" s="260"/>
      <c r="Z20" s="260"/>
      <c r="AA20" s="260"/>
      <c r="AB20" s="260"/>
      <c r="AC20" s="260"/>
      <c r="AD20" s="260"/>
    </row>
    <row r="21" spans="1:30" ht="20.25" customHeight="1" x14ac:dyDescent="0.2">
      <c r="A21" s="50"/>
      <c r="B21" s="127" t="s">
        <v>19</v>
      </c>
      <c r="C21" s="128">
        <v>1166640.2679999999</v>
      </c>
      <c r="D21" s="128">
        <v>1197854.2509999999</v>
      </c>
      <c r="E21" s="128">
        <v>1197854.2509999999</v>
      </c>
      <c r="F21" s="128">
        <v>1244031.7660000001</v>
      </c>
      <c r="G21" s="128">
        <v>1236462.118</v>
      </c>
      <c r="H21" s="128">
        <v>1251373.2720000001</v>
      </c>
      <c r="I21" s="128">
        <v>1258924.774</v>
      </c>
      <c r="J21" s="128">
        <v>1239512.4550000001</v>
      </c>
      <c r="L21" s="128"/>
      <c r="M21" s="129"/>
      <c r="N21" s="129"/>
      <c r="O21" s="129"/>
      <c r="P21" s="129"/>
      <c r="Q21" s="129"/>
      <c r="R21" s="129"/>
      <c r="S21" s="129"/>
      <c r="T21" s="129"/>
      <c r="V21" s="260"/>
      <c r="W21" s="260"/>
      <c r="X21" s="260"/>
      <c r="Y21" s="260"/>
      <c r="Z21" s="260"/>
      <c r="AA21" s="260"/>
      <c r="AB21" s="260"/>
      <c r="AC21" s="260"/>
      <c r="AD21" s="260"/>
    </row>
    <row r="22" spans="1:30" ht="20.25" customHeight="1" x14ac:dyDescent="0.2">
      <c r="A22" s="50"/>
      <c r="B22" s="127" t="s">
        <v>20</v>
      </c>
      <c r="C22" s="128">
        <v>1082010.456</v>
      </c>
      <c r="D22" s="128">
        <v>1149299.8419999999</v>
      </c>
      <c r="E22" s="128">
        <v>1149299.8419999999</v>
      </c>
      <c r="F22" s="128">
        <v>1128362.263</v>
      </c>
      <c r="G22" s="128">
        <v>1117143.4269999999</v>
      </c>
      <c r="H22" s="128">
        <v>1120954.7339999999</v>
      </c>
      <c r="I22" s="128">
        <v>1116987.5360000001</v>
      </c>
      <c r="J22" s="128">
        <v>1112135.098</v>
      </c>
      <c r="L22" s="128"/>
      <c r="M22" s="129"/>
      <c r="N22" s="129"/>
      <c r="O22" s="129"/>
      <c r="P22" s="129"/>
      <c r="Q22" s="129"/>
      <c r="R22" s="129"/>
      <c r="S22" s="129"/>
      <c r="T22" s="129"/>
      <c r="V22" s="260"/>
      <c r="W22" s="260"/>
      <c r="X22" s="260"/>
      <c r="Y22" s="260"/>
      <c r="Z22" s="260"/>
      <c r="AA22" s="260"/>
      <c r="AB22" s="260"/>
      <c r="AC22" s="260"/>
      <c r="AD22" s="260"/>
    </row>
    <row r="23" spans="1:30" ht="20.25" customHeight="1" x14ac:dyDescent="0.2">
      <c r="A23" s="50"/>
      <c r="B23" s="124" t="s">
        <v>21</v>
      </c>
      <c r="C23" s="128">
        <v>13277982.699999999</v>
      </c>
      <c r="D23" s="125">
        <v>13847964.73</v>
      </c>
      <c r="E23" s="125">
        <v>13847964.73</v>
      </c>
      <c r="F23" s="125">
        <v>15401867.460000001</v>
      </c>
      <c r="G23" s="125">
        <v>15759019.77</v>
      </c>
      <c r="H23" s="125">
        <v>15551034.51</v>
      </c>
      <c r="I23" s="125">
        <v>16426571.1</v>
      </c>
      <c r="J23" s="125">
        <v>16740137.85</v>
      </c>
      <c r="L23" s="125"/>
      <c r="M23" s="126"/>
      <c r="N23" s="126"/>
      <c r="O23" s="126"/>
      <c r="P23" s="126"/>
      <c r="Q23" s="126"/>
      <c r="R23" s="126"/>
      <c r="S23" s="126"/>
      <c r="T23" s="126"/>
      <c r="V23" s="260"/>
      <c r="W23" s="260"/>
      <c r="X23" s="260"/>
      <c r="Y23" s="260"/>
      <c r="Z23" s="260"/>
      <c r="AA23" s="260"/>
      <c r="AB23" s="260"/>
      <c r="AC23" s="260"/>
      <c r="AD23" s="260"/>
    </row>
    <row r="24" spans="1:30" ht="20.25" customHeight="1" x14ac:dyDescent="0.2">
      <c r="A24" s="50"/>
      <c r="B24" s="124" t="s">
        <v>22</v>
      </c>
      <c r="C24" s="128">
        <v>4492922.5269999998</v>
      </c>
      <c r="D24" s="125">
        <v>3791964.5619999999</v>
      </c>
      <c r="E24" s="125">
        <v>3791964.5619999999</v>
      </c>
      <c r="F24" s="125">
        <v>1797372.101</v>
      </c>
      <c r="G24" s="125">
        <v>1849920.9110000001</v>
      </c>
      <c r="H24" s="125">
        <v>1524132.3289999999</v>
      </c>
      <c r="I24" s="125">
        <v>1503426.03</v>
      </c>
      <c r="J24" s="125">
        <v>554059.65599999996</v>
      </c>
      <c r="L24" s="125"/>
      <c r="M24" s="126"/>
      <c r="N24" s="126"/>
      <c r="O24" s="126"/>
      <c r="P24" s="126"/>
      <c r="Q24" s="126"/>
      <c r="R24" s="126"/>
      <c r="S24" s="126"/>
      <c r="T24" s="126"/>
      <c r="V24" s="260"/>
      <c r="W24" s="260"/>
      <c r="X24" s="260"/>
      <c r="Y24" s="260"/>
      <c r="Z24" s="260"/>
      <c r="AA24" s="260"/>
      <c r="AB24" s="260"/>
      <c r="AC24" s="260"/>
      <c r="AD24" s="260"/>
    </row>
    <row r="25" spans="1:30" ht="20.25" customHeight="1" x14ac:dyDescent="0.2">
      <c r="A25" s="50"/>
      <c r="B25" s="124" t="s">
        <v>23</v>
      </c>
      <c r="C25" s="125">
        <v>5395564.9809999997</v>
      </c>
      <c r="D25" s="125">
        <v>5231879.8080000002</v>
      </c>
      <c r="E25" s="125">
        <v>5231879.8080000002</v>
      </c>
      <c r="F25" s="125">
        <v>3442079.1469999999</v>
      </c>
      <c r="G25" s="125">
        <v>3324458.9049999998</v>
      </c>
      <c r="H25" s="125">
        <v>2916459.9989999998</v>
      </c>
      <c r="I25" s="125">
        <v>3010771.7220000001</v>
      </c>
      <c r="J25" s="125">
        <v>2594550.3629999999</v>
      </c>
      <c r="L25" s="125"/>
      <c r="M25" s="126"/>
      <c r="N25" s="126"/>
      <c r="O25" s="126"/>
      <c r="P25" s="126"/>
      <c r="Q25" s="126"/>
      <c r="R25" s="126"/>
      <c r="S25" s="126"/>
      <c r="T25" s="126"/>
      <c r="V25" s="260"/>
      <c r="W25" s="260"/>
      <c r="X25" s="260"/>
      <c r="Y25" s="260"/>
      <c r="Z25" s="260"/>
      <c r="AA25" s="260"/>
      <c r="AB25" s="260"/>
      <c r="AC25" s="260"/>
      <c r="AD25" s="260"/>
    </row>
    <row r="26" spans="1:30" ht="20.25" customHeight="1" x14ac:dyDescent="0.2">
      <c r="A26" s="50"/>
      <c r="B26" s="124" t="s">
        <v>24</v>
      </c>
      <c r="C26" s="125">
        <v>6288825.7039999999</v>
      </c>
      <c r="D26" s="125">
        <v>5854232.29</v>
      </c>
      <c r="E26" s="125">
        <v>5854232.29</v>
      </c>
      <c r="F26" s="125">
        <v>3986892.2420000001</v>
      </c>
      <c r="G26" s="125">
        <v>4004995.1150000002</v>
      </c>
      <c r="H26" s="125">
        <v>4040583.9730000002</v>
      </c>
      <c r="I26" s="125">
        <v>4064263.4580000001</v>
      </c>
      <c r="J26" s="125">
        <v>3912357.67</v>
      </c>
      <c r="K26" s="260"/>
      <c r="L26" s="125"/>
      <c r="M26" s="126"/>
      <c r="N26" s="126"/>
      <c r="O26" s="126"/>
      <c r="P26" s="126"/>
      <c r="Q26" s="126"/>
      <c r="R26" s="126"/>
      <c r="S26" s="126"/>
      <c r="T26" s="126"/>
      <c r="V26" s="260"/>
      <c r="W26" s="260"/>
      <c r="X26" s="260"/>
      <c r="Y26" s="260"/>
      <c r="Z26" s="260"/>
      <c r="AA26" s="260"/>
      <c r="AB26" s="260"/>
      <c r="AC26" s="260"/>
      <c r="AD26" s="260"/>
    </row>
    <row r="27" spans="1:30" ht="20.25" customHeight="1" x14ac:dyDescent="0.2">
      <c r="A27" s="50"/>
      <c r="B27" s="127" t="s">
        <v>25</v>
      </c>
      <c r="C27" s="125">
        <v>5568455.017</v>
      </c>
      <c r="D27" s="128">
        <v>5089194.1009999998</v>
      </c>
      <c r="E27" s="128">
        <v>5089194.1009999998</v>
      </c>
      <c r="F27" s="128">
        <v>3229095.3659999999</v>
      </c>
      <c r="G27" s="128">
        <v>3256252.3739999998</v>
      </c>
      <c r="H27" s="128">
        <v>3284348.5010000002</v>
      </c>
      <c r="I27" s="128">
        <v>3314027.8229999999</v>
      </c>
      <c r="J27" s="128">
        <v>3171970.6030000001</v>
      </c>
      <c r="L27" s="128"/>
      <c r="M27" s="129"/>
      <c r="N27" s="129"/>
      <c r="O27" s="129"/>
      <c r="P27" s="129"/>
      <c r="Q27" s="129"/>
      <c r="R27" s="129"/>
      <c r="S27" s="129"/>
      <c r="T27" s="129"/>
      <c r="V27" s="260"/>
      <c r="W27" s="260"/>
      <c r="X27" s="260"/>
      <c r="Y27" s="260"/>
      <c r="Z27" s="260"/>
      <c r="AA27" s="260"/>
      <c r="AB27" s="260"/>
      <c r="AC27" s="260"/>
      <c r="AD27" s="260"/>
    </row>
    <row r="28" spans="1:30" ht="20.25" customHeight="1" x14ac:dyDescent="0.2">
      <c r="A28" s="50"/>
      <c r="B28" s="127" t="s">
        <v>26</v>
      </c>
      <c r="C28" s="125">
        <v>720370.68700000003</v>
      </c>
      <c r="D28" s="128">
        <v>765038.18900000001</v>
      </c>
      <c r="E28" s="128">
        <v>765038.18900000001</v>
      </c>
      <c r="F28" s="128">
        <v>757796.87600000005</v>
      </c>
      <c r="G28" s="128">
        <v>748742.74100000004</v>
      </c>
      <c r="H28" s="128">
        <v>756235.47199999995</v>
      </c>
      <c r="I28" s="128">
        <v>750235.63500000001</v>
      </c>
      <c r="J28" s="128">
        <v>740387.06700000004</v>
      </c>
      <c r="L28" s="128"/>
      <c r="M28" s="129"/>
      <c r="N28" s="129"/>
      <c r="O28" s="129"/>
      <c r="P28" s="129"/>
      <c r="Q28" s="129"/>
      <c r="R28" s="129"/>
      <c r="S28" s="129"/>
      <c r="T28" s="129"/>
      <c r="V28" s="260"/>
      <c r="W28" s="260"/>
      <c r="X28" s="260"/>
      <c r="Y28" s="260"/>
      <c r="Z28" s="260"/>
      <c r="AA28" s="260"/>
      <c r="AB28" s="260"/>
      <c r="AC28" s="260"/>
      <c r="AD28" s="260"/>
    </row>
    <row r="29" spans="1:30" ht="20.25" customHeight="1" x14ac:dyDescent="0.2">
      <c r="A29" s="50"/>
      <c r="B29" s="124" t="s">
        <v>27</v>
      </c>
      <c r="C29" s="128">
        <v>893260.723</v>
      </c>
      <c r="D29" s="125">
        <v>622352.48199999996</v>
      </c>
      <c r="E29" s="125">
        <v>622352.48199999996</v>
      </c>
      <c r="F29" s="125">
        <v>544813.09499999997</v>
      </c>
      <c r="G29" s="125">
        <v>680536.21</v>
      </c>
      <c r="H29" s="125">
        <v>1124123.9739999999</v>
      </c>
      <c r="I29" s="125">
        <v>1053491.736</v>
      </c>
      <c r="J29" s="125">
        <v>1317807.307</v>
      </c>
      <c r="L29" s="125"/>
      <c r="M29" s="131"/>
      <c r="N29" s="131"/>
      <c r="O29" s="131"/>
      <c r="P29" s="131"/>
      <c r="Q29" s="131"/>
      <c r="R29" s="131"/>
      <c r="S29" s="131"/>
      <c r="T29" s="131"/>
      <c r="V29" s="260"/>
      <c r="W29" s="260"/>
      <c r="X29" s="260"/>
      <c r="Y29" s="260"/>
      <c r="Z29" s="260"/>
      <c r="AA29" s="260"/>
      <c r="AB29" s="260"/>
      <c r="AC29" s="260"/>
      <c r="AD29" s="260"/>
    </row>
    <row r="30" spans="1:30" ht="20.25" customHeight="1" x14ac:dyDescent="0.2">
      <c r="A30" s="50"/>
      <c r="B30" s="127" t="s">
        <v>16</v>
      </c>
      <c r="C30" s="128">
        <v>893260.723</v>
      </c>
      <c r="D30" s="128">
        <v>622352.48199999996</v>
      </c>
      <c r="E30" s="128">
        <v>622352.48199999996</v>
      </c>
      <c r="F30" s="128">
        <v>544813.09499999997</v>
      </c>
      <c r="G30" s="128">
        <v>680536.21</v>
      </c>
      <c r="H30" s="128">
        <v>1124123.9739999999</v>
      </c>
      <c r="I30" s="128">
        <v>1053491.736</v>
      </c>
      <c r="J30" s="128">
        <v>1317807.307</v>
      </c>
      <c r="L30" s="128"/>
      <c r="M30" s="132"/>
      <c r="N30" s="132"/>
      <c r="O30" s="132"/>
      <c r="P30" s="132"/>
      <c r="Q30" s="132"/>
      <c r="R30" s="132"/>
      <c r="S30" s="132"/>
      <c r="T30" s="132"/>
      <c r="V30" s="260"/>
      <c r="W30" s="260"/>
      <c r="X30" s="260"/>
      <c r="Y30" s="260"/>
      <c r="Z30" s="260"/>
      <c r="AA30" s="260"/>
      <c r="AB30" s="260"/>
      <c r="AC30" s="260"/>
      <c r="AD30" s="260"/>
    </row>
    <row r="31" spans="1:30" ht="20.25" customHeight="1" x14ac:dyDescent="0.2">
      <c r="A31" s="50"/>
      <c r="B31" s="127" t="s">
        <v>28</v>
      </c>
      <c r="C31" s="125">
        <v>0</v>
      </c>
      <c r="D31" s="128">
        <v>0</v>
      </c>
      <c r="E31" s="128">
        <v>0</v>
      </c>
      <c r="F31" s="128">
        <v>0</v>
      </c>
      <c r="G31" s="128">
        <v>0</v>
      </c>
      <c r="H31" s="128">
        <v>0</v>
      </c>
      <c r="I31" s="128">
        <v>0</v>
      </c>
      <c r="J31" s="128">
        <v>0</v>
      </c>
      <c r="L31" s="128"/>
      <c r="M31" s="132"/>
      <c r="N31" s="132"/>
      <c r="O31" s="132"/>
      <c r="P31" s="132"/>
      <c r="Q31" s="132"/>
      <c r="R31" s="132"/>
      <c r="S31" s="132"/>
      <c r="T31" s="132"/>
      <c r="V31" s="260"/>
      <c r="W31" s="260"/>
      <c r="X31" s="260"/>
      <c r="Y31" s="260"/>
      <c r="Z31" s="260"/>
      <c r="AA31" s="260"/>
      <c r="AB31" s="260"/>
      <c r="AC31" s="260"/>
      <c r="AD31" s="260"/>
    </row>
    <row r="32" spans="1:30" ht="20.25" customHeight="1" x14ac:dyDescent="0.2">
      <c r="A32" s="50"/>
      <c r="B32" s="124" t="s">
        <v>29</v>
      </c>
      <c r="C32" s="128">
        <v>-902642.45400000003</v>
      </c>
      <c r="D32" s="125">
        <v>-1439915.246</v>
      </c>
      <c r="E32" s="125">
        <v>-1439915.246</v>
      </c>
      <c r="F32" s="125">
        <v>-1644707.0460000001</v>
      </c>
      <c r="G32" s="125">
        <v>-1474537.9939999999</v>
      </c>
      <c r="H32" s="125">
        <v>-1392327.67</v>
      </c>
      <c r="I32" s="125">
        <v>-1507345.692</v>
      </c>
      <c r="J32" s="125">
        <v>-2040490.7069999999</v>
      </c>
      <c r="L32" s="125"/>
      <c r="M32" s="131"/>
      <c r="N32" s="131"/>
      <c r="O32" s="131"/>
      <c r="P32" s="131"/>
      <c r="Q32" s="131"/>
      <c r="R32" s="131"/>
      <c r="S32" s="131"/>
      <c r="T32" s="131"/>
      <c r="V32" s="260"/>
      <c r="W32" s="260"/>
      <c r="X32" s="260"/>
      <c r="Y32" s="260"/>
      <c r="Z32" s="260"/>
      <c r="AA32" s="260"/>
      <c r="AB32" s="260"/>
      <c r="AC32" s="260"/>
      <c r="AD32" s="260"/>
    </row>
    <row r="33" spans="1:30" ht="20.25" customHeight="1" x14ac:dyDescent="0.2">
      <c r="A33" s="50"/>
      <c r="B33" s="124" t="s">
        <v>30</v>
      </c>
      <c r="C33" s="128">
        <v>0</v>
      </c>
      <c r="D33" s="125">
        <v>0</v>
      </c>
      <c r="E33" s="125">
        <v>0</v>
      </c>
      <c r="F33" s="125">
        <v>0</v>
      </c>
      <c r="G33" s="125">
        <v>0</v>
      </c>
      <c r="H33" s="125">
        <v>0</v>
      </c>
      <c r="I33" s="125">
        <v>0</v>
      </c>
      <c r="J33" s="125">
        <v>0</v>
      </c>
      <c r="L33" s="125"/>
      <c r="M33" s="131"/>
      <c r="N33" s="131"/>
      <c r="O33" s="131"/>
      <c r="P33" s="131"/>
      <c r="Q33" s="131"/>
      <c r="R33" s="131"/>
      <c r="S33" s="131"/>
      <c r="T33" s="131"/>
      <c r="V33" s="260"/>
      <c r="W33" s="260"/>
      <c r="X33" s="260"/>
      <c r="Y33" s="260"/>
      <c r="Z33" s="260"/>
      <c r="AA33" s="260"/>
      <c r="AB33" s="260"/>
      <c r="AC33" s="260"/>
      <c r="AD33" s="260"/>
    </row>
    <row r="34" spans="1:30" ht="20.25" customHeight="1" x14ac:dyDescent="0.2">
      <c r="A34" s="50"/>
      <c r="B34" s="127" t="s">
        <v>25</v>
      </c>
      <c r="C34" s="125">
        <v>0</v>
      </c>
      <c r="D34" s="128">
        <v>0</v>
      </c>
      <c r="E34" s="128">
        <v>0</v>
      </c>
      <c r="F34" s="128">
        <v>0</v>
      </c>
      <c r="G34" s="128">
        <v>0</v>
      </c>
      <c r="H34" s="128">
        <v>0</v>
      </c>
      <c r="I34" s="128">
        <v>0</v>
      </c>
      <c r="J34" s="128">
        <v>0</v>
      </c>
      <c r="L34" s="128"/>
      <c r="M34" s="129"/>
      <c r="N34" s="129"/>
      <c r="O34" s="129"/>
      <c r="P34" s="129"/>
      <c r="Q34" s="129"/>
      <c r="R34" s="129"/>
      <c r="S34" s="129"/>
      <c r="T34" s="129"/>
      <c r="V34" s="260"/>
      <c r="W34" s="260"/>
      <c r="X34" s="260"/>
      <c r="Y34" s="260"/>
      <c r="Z34" s="260"/>
      <c r="AA34" s="260"/>
      <c r="AB34" s="260"/>
      <c r="AC34" s="260"/>
      <c r="AD34" s="260"/>
    </row>
    <row r="35" spans="1:30" ht="20.25" customHeight="1" x14ac:dyDescent="0.2">
      <c r="A35" s="50"/>
      <c r="B35" s="127" t="s">
        <v>26</v>
      </c>
      <c r="C35" s="125">
        <v>0</v>
      </c>
      <c r="D35" s="128">
        <v>0</v>
      </c>
      <c r="E35" s="128">
        <v>0</v>
      </c>
      <c r="F35" s="128">
        <v>0</v>
      </c>
      <c r="G35" s="128">
        <v>0</v>
      </c>
      <c r="H35" s="128">
        <v>0</v>
      </c>
      <c r="I35" s="128">
        <v>0</v>
      </c>
      <c r="J35" s="128">
        <v>0</v>
      </c>
      <c r="L35" s="128"/>
      <c r="M35" s="129"/>
      <c r="N35" s="129"/>
      <c r="O35" s="129"/>
      <c r="P35" s="129"/>
      <c r="Q35" s="129"/>
      <c r="R35" s="129"/>
      <c r="S35" s="129"/>
      <c r="T35" s="129"/>
      <c r="V35" s="260"/>
      <c r="W35" s="260"/>
      <c r="X35" s="260"/>
      <c r="Y35" s="260"/>
      <c r="Z35" s="260"/>
      <c r="AA35" s="260"/>
      <c r="AB35" s="260"/>
      <c r="AC35" s="260"/>
      <c r="AD35" s="260"/>
    </row>
    <row r="36" spans="1:30" ht="20.25" customHeight="1" x14ac:dyDescent="0.2">
      <c r="A36" s="50"/>
      <c r="B36" s="124" t="s">
        <v>31</v>
      </c>
      <c r="C36" s="128">
        <v>902642.45400000003</v>
      </c>
      <c r="D36" s="125">
        <v>1439915.246</v>
      </c>
      <c r="E36" s="125">
        <v>1439915.246</v>
      </c>
      <c r="F36" s="125">
        <v>1644707.0460000001</v>
      </c>
      <c r="G36" s="125">
        <v>1474537.9939999999</v>
      </c>
      <c r="H36" s="125">
        <v>1392327.67</v>
      </c>
      <c r="I36" s="125">
        <v>1507345.692</v>
      </c>
      <c r="J36" s="125">
        <v>2040490.7069999999</v>
      </c>
      <c r="L36" s="125"/>
      <c r="M36" s="126"/>
      <c r="N36" s="126"/>
      <c r="O36" s="126"/>
      <c r="P36" s="126"/>
      <c r="Q36" s="126"/>
      <c r="R36" s="126"/>
      <c r="S36" s="126"/>
      <c r="T36" s="126"/>
      <c r="V36" s="260"/>
      <c r="W36" s="260"/>
      <c r="X36" s="260"/>
      <c r="Y36" s="260"/>
      <c r="Z36" s="260"/>
      <c r="AA36" s="260"/>
      <c r="AB36" s="260"/>
      <c r="AC36" s="260"/>
      <c r="AD36" s="260"/>
    </row>
    <row r="37" spans="1:30" ht="20.25" customHeight="1" x14ac:dyDescent="0.2">
      <c r="A37" s="50"/>
      <c r="B37" s="127" t="s">
        <v>16</v>
      </c>
      <c r="C37" s="128">
        <v>902642.45400000003</v>
      </c>
      <c r="D37" s="128">
        <v>1439915.246</v>
      </c>
      <c r="E37" s="128">
        <v>1439915.246</v>
      </c>
      <c r="F37" s="128">
        <v>1644707.0460000001</v>
      </c>
      <c r="G37" s="128">
        <v>1474537.9939999999</v>
      </c>
      <c r="H37" s="128">
        <v>1392327.67</v>
      </c>
      <c r="I37" s="128">
        <v>1507345.692</v>
      </c>
      <c r="J37" s="128">
        <v>2040490.7069999999</v>
      </c>
      <c r="L37" s="128"/>
      <c r="M37" s="129"/>
      <c r="N37" s="129"/>
      <c r="O37" s="129"/>
      <c r="P37" s="129"/>
      <c r="Q37" s="129"/>
      <c r="R37" s="129"/>
      <c r="S37" s="129"/>
      <c r="T37" s="129"/>
      <c r="V37" s="260"/>
      <c r="W37" s="260"/>
      <c r="X37" s="260"/>
      <c r="Y37" s="260"/>
      <c r="Z37" s="260"/>
      <c r="AA37" s="260"/>
      <c r="AB37" s="260"/>
      <c r="AC37" s="260"/>
      <c r="AD37" s="260"/>
    </row>
    <row r="38" spans="1:30" ht="20.25" customHeight="1" x14ac:dyDescent="0.2">
      <c r="A38" s="50"/>
      <c r="B38" s="127" t="s">
        <v>28</v>
      </c>
      <c r="C38" s="125">
        <v>0</v>
      </c>
      <c r="D38" s="128">
        <v>0</v>
      </c>
      <c r="E38" s="128">
        <v>0</v>
      </c>
      <c r="F38" s="128">
        <v>0</v>
      </c>
      <c r="G38" s="128">
        <v>0</v>
      </c>
      <c r="H38" s="128">
        <v>0</v>
      </c>
      <c r="I38" s="128">
        <v>0</v>
      </c>
      <c r="J38" s="128">
        <v>0</v>
      </c>
      <c r="L38" s="128"/>
      <c r="M38" s="129"/>
      <c r="N38" s="129"/>
      <c r="O38" s="129"/>
      <c r="P38" s="129"/>
      <c r="Q38" s="129"/>
      <c r="R38" s="129"/>
      <c r="S38" s="129"/>
      <c r="T38" s="129"/>
      <c r="V38" s="260"/>
      <c r="W38" s="260"/>
      <c r="X38" s="260"/>
      <c r="Y38" s="260"/>
      <c r="Z38" s="260"/>
      <c r="AA38" s="260"/>
      <c r="AB38" s="260"/>
      <c r="AC38" s="260"/>
      <c r="AD38" s="260"/>
    </row>
    <row r="39" spans="1:30" ht="20.25" customHeight="1" x14ac:dyDescent="0.2">
      <c r="A39" s="50"/>
      <c r="B39" s="124" t="s">
        <v>32</v>
      </c>
      <c r="C39" s="128">
        <v>84313.171000000002</v>
      </c>
      <c r="D39" s="125">
        <v>78822.721999999994</v>
      </c>
      <c r="E39" s="125">
        <v>78822.721999999994</v>
      </c>
      <c r="F39" s="125">
        <v>56812.067999999999</v>
      </c>
      <c r="G39" s="125">
        <v>57947.294000000002</v>
      </c>
      <c r="H39" s="125">
        <v>58832.178999999996</v>
      </c>
      <c r="I39" s="125">
        <v>62802.957000000002</v>
      </c>
      <c r="J39" s="125">
        <v>60170.36</v>
      </c>
      <c r="L39" s="125"/>
      <c r="M39" s="126"/>
      <c r="N39" s="126"/>
      <c r="O39" s="126"/>
      <c r="P39" s="104"/>
      <c r="Q39" s="104"/>
      <c r="R39" s="104"/>
      <c r="S39" s="104"/>
      <c r="T39" s="104"/>
      <c r="V39" s="260"/>
      <c r="W39" s="260"/>
      <c r="X39" s="260"/>
      <c r="Y39" s="260"/>
      <c r="Z39" s="260"/>
      <c r="AA39" s="260"/>
      <c r="AB39" s="260"/>
      <c r="AC39" s="260"/>
      <c r="AD39" s="260"/>
    </row>
    <row r="40" spans="1:30" ht="20.25" customHeight="1" x14ac:dyDescent="0.2">
      <c r="A40" s="50"/>
      <c r="B40" s="127" t="s">
        <v>33</v>
      </c>
      <c r="C40" s="128">
        <v>40777.097000000002</v>
      </c>
      <c r="D40" s="128">
        <v>33745.728999999999</v>
      </c>
      <c r="E40" s="128">
        <v>33745.728999999999</v>
      </c>
      <c r="F40" s="128">
        <v>4701.6040000000003</v>
      </c>
      <c r="G40" s="128">
        <v>4743.9939999999997</v>
      </c>
      <c r="H40" s="128">
        <v>4649.9780000000001</v>
      </c>
      <c r="I40" s="128">
        <v>8090.0370000000003</v>
      </c>
      <c r="J40" s="128">
        <v>4726.6959999999999</v>
      </c>
      <c r="L40" s="128"/>
      <c r="M40" s="129"/>
      <c r="N40" s="129"/>
      <c r="O40" s="129"/>
      <c r="P40" s="106"/>
      <c r="Q40" s="106"/>
      <c r="R40" s="106"/>
      <c r="S40" s="106"/>
      <c r="T40" s="106"/>
      <c r="V40" s="260"/>
      <c r="W40" s="260"/>
      <c r="X40" s="260"/>
      <c r="Y40" s="260"/>
      <c r="Z40" s="260"/>
      <c r="AA40" s="260"/>
      <c r="AB40" s="260"/>
      <c r="AC40" s="260"/>
      <c r="AD40" s="260"/>
    </row>
    <row r="41" spans="1:30" ht="20.25" customHeight="1" x14ac:dyDescent="0.2">
      <c r="A41" s="50"/>
      <c r="B41" s="127" t="s">
        <v>34</v>
      </c>
      <c r="C41" s="125">
        <v>100.73</v>
      </c>
      <c r="D41" s="128">
        <v>29.327999999999999</v>
      </c>
      <c r="E41" s="128">
        <v>29.327999999999999</v>
      </c>
      <c r="F41" s="128">
        <v>55.176000000000002</v>
      </c>
      <c r="G41" s="128">
        <v>65.918000000000006</v>
      </c>
      <c r="H41" s="128">
        <v>113.90600000000001</v>
      </c>
      <c r="I41" s="128">
        <v>124.93300000000001</v>
      </c>
      <c r="J41" s="128">
        <v>100.42100000000001</v>
      </c>
      <c r="L41" s="128"/>
      <c r="M41" s="129"/>
      <c r="N41" s="129"/>
      <c r="O41" s="129"/>
      <c r="P41" s="105"/>
      <c r="Q41" s="105"/>
      <c r="R41" s="105"/>
      <c r="S41" s="105"/>
      <c r="T41" s="105"/>
      <c r="V41" s="260"/>
      <c r="W41" s="260"/>
      <c r="X41" s="260"/>
      <c r="Y41" s="260"/>
      <c r="Z41" s="260"/>
      <c r="AA41" s="260"/>
      <c r="AB41" s="260"/>
      <c r="AC41" s="260"/>
      <c r="AD41" s="260"/>
    </row>
    <row r="42" spans="1:30" ht="20.25" customHeight="1" x14ac:dyDescent="0.2">
      <c r="A42" s="50"/>
      <c r="B42" s="127" t="s">
        <v>35</v>
      </c>
      <c r="C42" s="128">
        <v>0</v>
      </c>
      <c r="D42" s="128">
        <v>0</v>
      </c>
      <c r="E42" s="128">
        <v>0</v>
      </c>
      <c r="F42" s="128">
        <v>0</v>
      </c>
      <c r="G42" s="128">
        <v>0</v>
      </c>
      <c r="H42" s="128">
        <v>0</v>
      </c>
      <c r="I42" s="128">
        <v>0</v>
      </c>
      <c r="J42" s="128">
        <v>0</v>
      </c>
      <c r="L42" s="128"/>
      <c r="M42" s="129"/>
      <c r="N42" s="129"/>
      <c r="O42" s="129"/>
      <c r="P42" s="105"/>
      <c r="Q42" s="105"/>
      <c r="R42" s="105"/>
      <c r="S42" s="105"/>
      <c r="T42" s="105"/>
      <c r="V42" s="260"/>
      <c r="W42" s="260"/>
      <c r="X42" s="260"/>
      <c r="Y42" s="260"/>
      <c r="Z42" s="260"/>
      <c r="AA42" s="260"/>
      <c r="AB42" s="260"/>
      <c r="AC42" s="260"/>
      <c r="AD42" s="260"/>
    </row>
    <row r="43" spans="1:30" ht="20.25" customHeight="1" x14ac:dyDescent="0.2">
      <c r="A43" s="50"/>
      <c r="B43" s="127" t="s">
        <v>36</v>
      </c>
      <c r="C43" s="128">
        <v>43435.343999999997</v>
      </c>
      <c r="D43" s="128">
        <v>45047.665000000001</v>
      </c>
      <c r="E43" s="128">
        <v>45047.665000000001</v>
      </c>
      <c r="F43" s="128">
        <v>52055.288</v>
      </c>
      <c r="G43" s="128">
        <v>53137.381999999998</v>
      </c>
      <c r="H43" s="128">
        <v>54068.294999999998</v>
      </c>
      <c r="I43" s="128">
        <v>54587.987000000001</v>
      </c>
      <c r="J43" s="128">
        <v>55343.243000000002</v>
      </c>
      <c r="L43" s="128"/>
      <c r="M43" s="129"/>
      <c r="N43" s="129"/>
      <c r="O43" s="129"/>
      <c r="P43" s="106"/>
      <c r="Q43" s="106"/>
      <c r="R43" s="106"/>
      <c r="S43" s="106"/>
      <c r="T43" s="106"/>
      <c r="V43" s="260"/>
      <c r="W43" s="260"/>
      <c r="X43" s="260"/>
      <c r="Y43" s="260"/>
      <c r="Z43" s="260"/>
      <c r="AA43" s="260"/>
      <c r="AB43" s="260"/>
      <c r="AC43" s="260"/>
      <c r="AD43" s="260"/>
    </row>
    <row r="44" spans="1:30" ht="20.25" customHeight="1" x14ac:dyDescent="0.2">
      <c r="A44" s="50"/>
      <c r="B44" s="124" t="s">
        <v>37</v>
      </c>
      <c r="C44" s="128">
        <v>11590150.99</v>
      </c>
      <c r="D44" s="125">
        <v>12942838.779999999</v>
      </c>
      <c r="E44" s="125">
        <v>12942838.779999999</v>
      </c>
      <c r="F44" s="125">
        <v>13790997.029999999</v>
      </c>
      <c r="G44" s="125">
        <v>14186305.18</v>
      </c>
      <c r="H44" s="125">
        <v>14215627.49</v>
      </c>
      <c r="I44" s="125">
        <v>15010510.880000001</v>
      </c>
      <c r="J44" s="125">
        <v>14447681.310000001</v>
      </c>
      <c r="L44" s="125"/>
      <c r="M44" s="126"/>
      <c r="N44" s="126"/>
      <c r="O44" s="126"/>
      <c r="P44" s="104"/>
      <c r="Q44" s="104"/>
      <c r="R44" s="104"/>
      <c r="S44" s="104"/>
      <c r="T44" s="104"/>
      <c r="V44" s="260"/>
      <c r="W44" s="260"/>
      <c r="X44" s="260"/>
      <c r="Y44" s="260"/>
      <c r="Z44" s="260"/>
      <c r="AA44" s="260"/>
      <c r="AB44" s="260"/>
      <c r="AC44" s="260"/>
      <c r="AD44" s="260"/>
    </row>
    <row r="45" spans="1:30" ht="20.25" customHeight="1" x14ac:dyDescent="0.2">
      <c r="A45" s="50"/>
      <c r="B45" s="124" t="s">
        <v>38</v>
      </c>
      <c r="C45" s="128">
        <v>9698211.4309999999</v>
      </c>
      <c r="D45" s="125">
        <v>11269452.9</v>
      </c>
      <c r="E45" s="125">
        <v>11269452.9</v>
      </c>
      <c r="F45" s="125">
        <v>11998317.85</v>
      </c>
      <c r="G45" s="125">
        <v>12709651.91</v>
      </c>
      <c r="H45" s="125">
        <v>12341056.42</v>
      </c>
      <c r="I45" s="125">
        <v>13034302.699999999</v>
      </c>
      <c r="J45" s="125">
        <v>12659485.1</v>
      </c>
      <c r="L45" s="125"/>
      <c r="M45" s="126"/>
      <c r="N45" s="126"/>
      <c r="O45" s="126"/>
      <c r="P45" s="104"/>
      <c r="Q45" s="104"/>
      <c r="R45" s="104"/>
      <c r="S45" s="104"/>
      <c r="T45" s="104"/>
      <c r="V45" s="260"/>
      <c r="W45" s="260"/>
      <c r="X45" s="260"/>
      <c r="Y45" s="260"/>
      <c r="Z45" s="260"/>
      <c r="AA45" s="260"/>
      <c r="AB45" s="260"/>
      <c r="AC45" s="260"/>
      <c r="AD45" s="260"/>
    </row>
    <row r="46" spans="1:30" ht="20.25" customHeight="1" x14ac:dyDescent="0.2">
      <c r="A46" s="50"/>
      <c r="B46" s="124" t="s">
        <v>39</v>
      </c>
      <c r="C46" s="125">
        <v>1889186.3540000001</v>
      </c>
      <c r="D46" s="125">
        <v>1670390.173</v>
      </c>
      <c r="E46" s="125">
        <v>1670390.173</v>
      </c>
      <c r="F46" s="125">
        <v>1790653.65</v>
      </c>
      <c r="G46" s="125">
        <v>1474540.2290000001</v>
      </c>
      <c r="H46" s="125">
        <v>1864974.5889999999</v>
      </c>
      <c r="I46" s="125">
        <v>1937926.7050000001</v>
      </c>
      <c r="J46" s="125">
        <v>1783805.2239999999</v>
      </c>
      <c r="K46" s="260" t="e">
        <f>#REF!+#REF!+'4'!C8+'4'!D25</f>
        <v>#REF!</v>
      </c>
      <c r="L46" s="125"/>
      <c r="M46" s="126"/>
      <c r="N46" s="126"/>
      <c r="O46" s="126"/>
      <c r="P46" s="104"/>
      <c r="Q46" s="104"/>
      <c r="R46" s="104"/>
      <c r="S46" s="104"/>
      <c r="T46" s="104"/>
      <c r="V46" s="260"/>
      <c r="W46" s="260"/>
      <c r="X46" s="260"/>
      <c r="Y46" s="260"/>
      <c r="Z46" s="260"/>
      <c r="AA46" s="260"/>
      <c r="AB46" s="260"/>
      <c r="AC46" s="260"/>
      <c r="AD46" s="260"/>
    </row>
    <row r="47" spans="1:30" ht="20.25" customHeight="1" x14ac:dyDescent="0.2">
      <c r="A47" s="50"/>
      <c r="B47" s="127" t="s">
        <v>40</v>
      </c>
      <c r="C47" s="125">
        <v>1889186.3540000001</v>
      </c>
      <c r="D47" s="128">
        <v>1670390.173</v>
      </c>
      <c r="E47" s="128">
        <v>1670390.173</v>
      </c>
      <c r="F47" s="128">
        <v>1790653.65</v>
      </c>
      <c r="G47" s="128">
        <v>1474540.2290000001</v>
      </c>
      <c r="H47" s="128">
        <v>1864974.5889999999</v>
      </c>
      <c r="I47" s="128">
        <v>1937926.7050000001</v>
      </c>
      <c r="J47" s="128">
        <v>1783805.2239999999</v>
      </c>
      <c r="L47" s="128"/>
      <c r="M47" s="129"/>
      <c r="N47" s="129"/>
      <c r="O47" s="129"/>
      <c r="P47" s="105"/>
      <c r="Q47" s="105"/>
      <c r="R47" s="105"/>
      <c r="S47" s="105"/>
      <c r="T47" s="105"/>
      <c r="V47" s="260"/>
      <c r="W47" s="260"/>
      <c r="X47" s="260"/>
      <c r="Y47" s="260"/>
      <c r="Z47" s="260"/>
      <c r="AA47" s="260"/>
      <c r="AB47" s="260"/>
      <c r="AC47" s="260"/>
      <c r="AD47" s="260"/>
    </row>
    <row r="48" spans="1:30" ht="20.25" customHeight="1" thickBot="1" x14ac:dyDescent="0.25">
      <c r="A48" s="50"/>
      <c r="B48" s="133" t="s">
        <v>41</v>
      </c>
      <c r="C48" s="134">
        <v>0</v>
      </c>
      <c r="D48" s="134">
        <v>0</v>
      </c>
      <c r="E48" s="134">
        <v>0</v>
      </c>
      <c r="F48" s="134">
        <v>0</v>
      </c>
      <c r="G48" s="134">
        <v>0</v>
      </c>
      <c r="H48" s="134">
        <v>0</v>
      </c>
      <c r="I48" s="134">
        <v>0</v>
      </c>
      <c r="J48" s="134">
        <v>0</v>
      </c>
      <c r="L48" s="134"/>
      <c r="M48" s="135"/>
      <c r="N48" s="135"/>
      <c r="O48" s="135"/>
      <c r="P48" s="135"/>
      <c r="Q48" s="135"/>
      <c r="R48" s="135"/>
      <c r="S48" s="135"/>
      <c r="T48" s="135"/>
      <c r="V48" s="260"/>
      <c r="W48" s="260"/>
      <c r="X48" s="260"/>
      <c r="Y48" s="260"/>
      <c r="Z48" s="260"/>
      <c r="AA48" s="260"/>
      <c r="AB48" s="260"/>
      <c r="AC48" s="260"/>
      <c r="AD48" s="260"/>
    </row>
    <row r="49" spans="3:12" ht="7.5" customHeight="1" thickTop="1" x14ac:dyDescent="0.25">
      <c r="C49" s="128"/>
      <c r="H49" s="118"/>
      <c r="L49" s="268"/>
    </row>
    <row r="50" spans="3:12" ht="15.75" thickBot="1" x14ac:dyDescent="0.3">
      <c r="C50" s="134"/>
      <c r="L50" s="268"/>
    </row>
    <row r="51" spans="3:12" ht="15.75" thickTop="1" x14ac:dyDescent="0.25">
      <c r="L51" s="268"/>
    </row>
    <row r="52" spans="3:12" ht="15" x14ac:dyDescent="0.25">
      <c r="L52" s="268"/>
    </row>
    <row r="53" spans="3:12" ht="15" x14ac:dyDescent="0.25">
      <c r="L53" s="268"/>
    </row>
    <row r="54" spans="3:12" ht="15" x14ac:dyDescent="0.25">
      <c r="L54" s="268"/>
    </row>
    <row r="55" spans="3:12" ht="15" x14ac:dyDescent="0.25">
      <c r="L55" s="268"/>
    </row>
    <row r="56" spans="3:12" ht="15" x14ac:dyDescent="0.25">
      <c r="L56" s="268"/>
    </row>
    <row r="57" spans="3:12" ht="15" x14ac:dyDescent="0.25">
      <c r="L57" s="268"/>
    </row>
    <row r="58" spans="3:12" ht="15" x14ac:dyDescent="0.25">
      <c r="L58" s="268"/>
    </row>
    <row r="59" spans="3:12" ht="15" x14ac:dyDescent="0.25">
      <c r="L59" s="268"/>
    </row>
    <row r="60" spans="3:12" ht="15" x14ac:dyDescent="0.25">
      <c r="L60" s="268"/>
    </row>
    <row r="61" spans="3:12" ht="15" x14ac:dyDescent="0.25">
      <c r="L61" s="268"/>
    </row>
    <row r="62" spans="3:12" ht="15" x14ac:dyDescent="0.25">
      <c r="L62" s="268"/>
    </row>
    <row r="63" spans="3:12" ht="15" x14ac:dyDescent="0.25">
      <c r="L63" s="268"/>
    </row>
    <row r="64" spans="3:12" ht="15" x14ac:dyDescent="0.25">
      <c r="L64" s="268"/>
    </row>
    <row r="65" spans="12:12" ht="15" x14ac:dyDescent="0.25">
      <c r="L65" s="268"/>
    </row>
    <row r="66" spans="12:12" ht="15" x14ac:dyDescent="0.25">
      <c r="L66" s="268"/>
    </row>
    <row r="67" spans="12:12" ht="15" x14ac:dyDescent="0.25">
      <c r="L67" s="268"/>
    </row>
    <row r="68" spans="12:12" ht="15" x14ac:dyDescent="0.25">
      <c r="L68" s="268"/>
    </row>
    <row r="69" spans="12:12" ht="15" x14ac:dyDescent="0.25">
      <c r="L69" s="268"/>
    </row>
    <row r="70" spans="12:12" ht="15" x14ac:dyDescent="0.25">
      <c r="L70" s="268"/>
    </row>
    <row r="71" spans="12:12" ht="15" x14ac:dyDescent="0.25">
      <c r="L71" s="268"/>
    </row>
    <row r="72" spans="12:12" ht="15" x14ac:dyDescent="0.25">
      <c r="L72" s="268"/>
    </row>
    <row r="73" spans="12:12" ht="15" x14ac:dyDescent="0.25">
      <c r="L73" s="268"/>
    </row>
    <row r="74" spans="12:12" ht="15" x14ac:dyDescent="0.25">
      <c r="L74" s="268"/>
    </row>
    <row r="75" spans="12:12" ht="15" x14ac:dyDescent="0.25">
      <c r="L75" s="268"/>
    </row>
    <row r="76" spans="12:12" ht="15" x14ac:dyDescent="0.25">
      <c r="L76" s="268"/>
    </row>
    <row r="77" spans="12:12" ht="15" x14ac:dyDescent="0.25">
      <c r="L77" s="268"/>
    </row>
    <row r="78" spans="12:12" ht="15" x14ac:dyDescent="0.25">
      <c r="L78" s="268"/>
    </row>
    <row r="79" spans="12:12" ht="15" x14ac:dyDescent="0.25">
      <c r="L79" s="268"/>
    </row>
    <row r="80" spans="12:12" ht="15" x14ac:dyDescent="0.25">
      <c r="L80" s="268"/>
    </row>
    <row r="81" spans="12:12" ht="15" x14ac:dyDescent="0.25">
      <c r="L81" s="268"/>
    </row>
    <row r="82" spans="12:12" ht="15" x14ac:dyDescent="0.25">
      <c r="L82" s="268"/>
    </row>
    <row r="83" spans="12:12" ht="15" x14ac:dyDescent="0.25">
      <c r="L83" s="268"/>
    </row>
  </sheetData>
  <mergeCells count="10">
    <mergeCell ref="L4:L5"/>
    <mergeCell ref="M4:M5"/>
    <mergeCell ref="N4:N5"/>
    <mergeCell ref="P4:T4"/>
    <mergeCell ref="B2:J2"/>
    <mergeCell ref="B3:J3"/>
    <mergeCell ref="B4:B5"/>
    <mergeCell ref="C4:C5"/>
    <mergeCell ref="D4:D5"/>
    <mergeCell ref="F4:J4"/>
  </mergeCells>
  <pageMargins left="0.7" right="0.7" top="0.75" bottom="0.75" header="0.3" footer="0.3"/>
  <pageSetup paperSize="9" scale="69" orientation="portrait" r:id="rId1"/>
  <headerFooter>
    <oddFooter>&amp;C&amp;A</oddFooter>
  </headerFooter>
  <rowBreaks count="1" manualBreakCount="1">
    <brk id="16" max="16383" man="1"/>
  </rowBreaks>
  <colBreaks count="1" manualBreakCount="1">
    <brk id="5"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97D17-F0F0-44CD-9B87-AB92F242A305}">
  <sheetPr>
    <pageSetUpPr fitToPage="1"/>
  </sheetPr>
  <dimension ref="A1:J24"/>
  <sheetViews>
    <sheetView view="pageBreakPreview" zoomScale="97" zoomScaleNormal="100" zoomScaleSheetLayoutView="97" workbookViewId="0">
      <pane xSplit="1" ySplit="5" topLeftCell="B6" activePane="bottomRight" state="frozen"/>
      <selection sqref="A1:J1"/>
      <selection pane="topRight" sqref="A1:J1"/>
      <selection pane="bottomLeft" sqref="A1:J1"/>
      <selection pane="bottomRight" activeCell="B3" sqref="B3:B5"/>
    </sheetView>
  </sheetViews>
  <sheetFormatPr defaultColWidth="9.140625" defaultRowHeight="15" x14ac:dyDescent="0.25"/>
  <cols>
    <col min="1" max="1" width="59" style="12" customWidth="1"/>
    <col min="2" max="3" width="15.5703125" style="12" customWidth="1"/>
    <col min="4" max="4" width="14.5703125" style="12" customWidth="1"/>
    <col min="5" max="6" width="15.5703125" style="34" customWidth="1"/>
    <col min="7" max="16384" width="9.140625" style="12"/>
  </cols>
  <sheetData>
    <row r="1" spans="1:10" ht="40.5" customHeight="1" thickBot="1" x14ac:dyDescent="0.3">
      <c r="A1" s="366" t="s">
        <v>210</v>
      </c>
      <c r="B1" s="366"/>
      <c r="C1" s="366"/>
      <c r="D1" s="366"/>
      <c r="E1" s="366"/>
      <c r="F1" s="366"/>
    </row>
    <row r="2" spans="1:10" ht="15.75" thickBot="1" x14ac:dyDescent="0.3">
      <c r="A2" s="367" t="s">
        <v>601</v>
      </c>
      <c r="B2" s="370" t="s">
        <v>191</v>
      </c>
      <c r="C2" s="370"/>
      <c r="D2" s="371"/>
      <c r="E2" s="372" t="s">
        <v>192</v>
      </c>
      <c r="F2" s="371"/>
    </row>
    <row r="3" spans="1:10" x14ac:dyDescent="0.25">
      <c r="A3" s="368"/>
      <c r="B3" s="373">
        <v>45473</v>
      </c>
      <c r="C3" s="376">
        <v>45838</v>
      </c>
      <c r="D3" s="376">
        <f>'11'!I4</f>
        <v>46203</v>
      </c>
      <c r="E3" s="211" t="s">
        <v>585</v>
      </c>
      <c r="F3" s="216" t="s">
        <v>586</v>
      </c>
    </row>
    <row r="4" spans="1:10" x14ac:dyDescent="0.25">
      <c r="A4" s="368"/>
      <c r="B4" s="374"/>
      <c r="C4" s="377"/>
      <c r="D4" s="377"/>
      <c r="E4" s="212" t="s">
        <v>193</v>
      </c>
      <c r="F4" s="216" t="s">
        <v>193</v>
      </c>
    </row>
    <row r="5" spans="1:10" ht="15.75" thickBot="1" x14ac:dyDescent="0.3">
      <c r="A5" s="369"/>
      <c r="B5" s="375"/>
      <c r="C5" s="378"/>
      <c r="D5" s="378"/>
      <c r="E5" s="250">
        <f>'11'!J6</f>
        <v>45838</v>
      </c>
      <c r="F5" s="250">
        <f>'11'!K6</f>
        <v>46203</v>
      </c>
    </row>
    <row r="6" spans="1:10" ht="27" customHeight="1" x14ac:dyDescent="0.25">
      <c r="A6" s="13" t="s">
        <v>211</v>
      </c>
      <c r="B6" s="61">
        <v>0</v>
      </c>
      <c r="C6" s="61">
        <v>192.59961100000001</v>
      </c>
      <c r="D6" s="61">
        <v>215.116241</v>
      </c>
      <c r="E6" s="61">
        <v>192.59961100000001</v>
      </c>
      <c r="F6" s="61">
        <v>22.516629999999992</v>
      </c>
      <c r="G6" s="79"/>
      <c r="H6" s="79"/>
      <c r="I6" s="69"/>
      <c r="J6" s="69"/>
    </row>
    <row r="7" spans="1:10" ht="27" customHeight="1" x14ac:dyDescent="0.25">
      <c r="A7" s="13" t="s">
        <v>212</v>
      </c>
      <c r="B7" s="61">
        <v>1133456.1405249999</v>
      </c>
      <c r="C7" s="61">
        <v>795113.38306599995</v>
      </c>
      <c r="D7" s="61">
        <v>750940.12055600004</v>
      </c>
      <c r="E7" s="61">
        <v>-338342.75745899999</v>
      </c>
      <c r="F7" s="61">
        <v>-44173.262509999913</v>
      </c>
      <c r="G7" s="79"/>
      <c r="H7" s="79"/>
      <c r="I7" s="69"/>
      <c r="J7" s="69"/>
    </row>
    <row r="8" spans="1:10" ht="27" customHeight="1" x14ac:dyDescent="0.25">
      <c r="A8" s="13" t="s">
        <v>213</v>
      </c>
      <c r="B8" s="61">
        <v>107772.395344</v>
      </c>
      <c r="C8" s="61">
        <v>104742.048903</v>
      </c>
      <c r="D8" s="61">
        <v>137849.55254999999</v>
      </c>
      <c r="E8" s="61">
        <v>-3030.3464410000015</v>
      </c>
      <c r="F8" s="61">
        <v>33107.50364699999</v>
      </c>
      <c r="G8" s="79"/>
      <c r="H8" s="79"/>
      <c r="I8" s="69"/>
      <c r="J8" s="69"/>
    </row>
    <row r="9" spans="1:10" ht="27" customHeight="1" x14ac:dyDescent="0.25">
      <c r="A9" s="13" t="s">
        <v>214</v>
      </c>
      <c r="B9" s="61">
        <v>134664.29567699999</v>
      </c>
      <c r="C9" s="61">
        <v>163501.97004799999</v>
      </c>
      <c r="D9" s="61">
        <v>115949.406879</v>
      </c>
      <c r="E9" s="61">
        <v>28837.674371000001</v>
      </c>
      <c r="F9" s="61">
        <v>-47552.563168999986</v>
      </c>
      <c r="G9" s="79"/>
      <c r="H9" s="79"/>
      <c r="I9" s="69"/>
      <c r="J9" s="61"/>
    </row>
    <row r="10" spans="1:10" ht="27" customHeight="1" x14ac:dyDescent="0.25">
      <c r="A10" s="13" t="s">
        <v>215</v>
      </c>
      <c r="B10" s="61">
        <v>2427.6489999999999</v>
      </c>
      <c r="C10" s="61">
        <v>340.58600000000001</v>
      </c>
      <c r="D10" s="61">
        <v>661.23500000000001</v>
      </c>
      <c r="E10" s="61">
        <v>-2087.0630000000001</v>
      </c>
      <c r="F10" s="61">
        <v>320.649</v>
      </c>
      <c r="G10" s="79"/>
      <c r="H10" s="79"/>
      <c r="I10" s="69"/>
      <c r="J10" s="61"/>
    </row>
    <row r="11" spans="1:10" ht="27" customHeight="1" x14ac:dyDescent="0.25">
      <c r="A11" s="13" t="s">
        <v>216</v>
      </c>
      <c r="B11" s="61"/>
      <c r="C11" s="61"/>
      <c r="D11" s="61"/>
      <c r="E11" s="61"/>
      <c r="F11" s="61"/>
      <c r="G11" s="69"/>
      <c r="H11" s="79"/>
      <c r="I11" s="69"/>
      <c r="J11" s="61"/>
    </row>
    <row r="12" spans="1:10" ht="27" customHeight="1" x14ac:dyDescent="0.25">
      <c r="A12" s="13" t="s">
        <v>217</v>
      </c>
      <c r="B12" s="61"/>
      <c r="C12" s="61"/>
      <c r="D12" s="61"/>
      <c r="E12" s="61"/>
      <c r="F12" s="61"/>
      <c r="G12" s="69"/>
      <c r="H12" s="79"/>
      <c r="I12" s="69"/>
      <c r="J12" s="61"/>
    </row>
    <row r="13" spans="1:10" ht="27" customHeight="1" x14ac:dyDescent="0.25">
      <c r="A13" s="13" t="s">
        <v>218</v>
      </c>
      <c r="B13" s="61"/>
      <c r="C13" s="61"/>
      <c r="D13" s="61"/>
      <c r="E13" s="61"/>
      <c r="F13" s="61"/>
      <c r="G13" s="69"/>
      <c r="H13" s="79"/>
      <c r="I13" s="69"/>
      <c r="J13" s="61"/>
    </row>
    <row r="14" spans="1:10" ht="27" customHeight="1" x14ac:dyDescent="0.25">
      <c r="A14" s="13" t="s">
        <v>219</v>
      </c>
      <c r="B14" s="61"/>
      <c r="C14" s="61"/>
      <c r="D14" s="61"/>
      <c r="E14" s="61"/>
      <c r="F14" s="61"/>
      <c r="G14" s="69"/>
      <c r="H14" s="79"/>
      <c r="I14" s="69"/>
      <c r="J14" s="61"/>
    </row>
    <row r="15" spans="1:10" ht="27" customHeight="1" x14ac:dyDescent="0.25">
      <c r="A15" s="13" t="s">
        <v>220</v>
      </c>
      <c r="B15" s="61"/>
      <c r="C15" s="61"/>
      <c r="D15" s="61"/>
      <c r="E15" s="61"/>
      <c r="F15" s="61"/>
      <c r="G15" s="69"/>
      <c r="H15" s="79"/>
      <c r="I15" s="69"/>
      <c r="J15" s="61"/>
    </row>
    <row r="16" spans="1:10" ht="27" customHeight="1" x14ac:dyDescent="0.25">
      <c r="A16" s="13" t="s">
        <v>221</v>
      </c>
      <c r="B16" s="61"/>
      <c r="C16" s="61"/>
      <c r="D16" s="61"/>
      <c r="E16" s="61"/>
      <c r="F16" s="61"/>
      <c r="G16" s="69"/>
      <c r="H16" s="79"/>
      <c r="I16" s="69"/>
      <c r="J16" s="61"/>
    </row>
    <row r="17" spans="1:10" ht="27" customHeight="1" x14ac:dyDescent="0.25">
      <c r="A17" s="13" t="s">
        <v>222</v>
      </c>
      <c r="B17" s="61"/>
      <c r="C17" s="61"/>
      <c r="D17" s="61"/>
      <c r="E17" s="61"/>
      <c r="F17" s="61"/>
      <c r="G17" s="69"/>
      <c r="H17" s="79"/>
      <c r="I17" s="69"/>
      <c r="J17" s="61"/>
    </row>
    <row r="18" spans="1:10" ht="27" customHeight="1" x14ac:dyDescent="0.25">
      <c r="A18" s="13" t="s">
        <v>223</v>
      </c>
      <c r="B18" s="61"/>
      <c r="C18" s="61"/>
      <c r="D18" s="61"/>
      <c r="E18" s="61"/>
      <c r="F18" s="61"/>
      <c r="G18" s="69"/>
      <c r="H18" s="79"/>
      <c r="I18" s="69"/>
      <c r="J18" s="61"/>
    </row>
    <row r="19" spans="1:10" ht="27" customHeight="1" x14ac:dyDescent="0.25">
      <c r="A19" s="13" t="s">
        <v>224</v>
      </c>
      <c r="B19" s="61"/>
      <c r="C19" s="61"/>
      <c r="D19" s="61"/>
      <c r="E19" s="61"/>
      <c r="F19" s="61"/>
      <c r="G19" s="69"/>
      <c r="H19" s="79"/>
      <c r="I19" s="69"/>
      <c r="J19" s="61"/>
    </row>
    <row r="20" spans="1:10" ht="27" customHeight="1" thickBot="1" x14ac:dyDescent="0.3">
      <c r="A20" s="14" t="s">
        <v>225</v>
      </c>
      <c r="B20" s="62">
        <v>0</v>
      </c>
      <c r="C20" s="61">
        <v>2629.8287009999999</v>
      </c>
      <c r="D20" s="61">
        <v>2937.0517049999999</v>
      </c>
      <c r="E20" s="61">
        <v>2629.8287009999999</v>
      </c>
      <c r="F20" s="61">
        <v>307.22300399999995</v>
      </c>
      <c r="G20" s="79"/>
      <c r="H20" s="79"/>
      <c r="I20" s="69"/>
      <c r="J20" s="61"/>
    </row>
    <row r="21" spans="1:10" ht="27" customHeight="1" thickTop="1" thickBot="1" x14ac:dyDescent="0.3">
      <c r="A21" s="11" t="s">
        <v>226</v>
      </c>
      <c r="B21" s="63">
        <v>1378320.4805459999</v>
      </c>
      <c r="C21" s="63">
        <v>1066520.4163289997</v>
      </c>
      <c r="D21" s="63">
        <v>1008552.4829310001</v>
      </c>
      <c r="E21" s="63">
        <v>-311800.06421700027</v>
      </c>
      <c r="F21" s="63">
        <v>-57967.933397999615</v>
      </c>
      <c r="G21" s="79"/>
      <c r="H21" s="79"/>
      <c r="I21" s="69"/>
      <c r="J21" s="61"/>
    </row>
    <row r="22" spans="1:10" ht="16.5" thickTop="1" thickBot="1" x14ac:dyDescent="0.3">
      <c r="A22" s="365" t="s">
        <v>528</v>
      </c>
      <c r="B22" s="365"/>
      <c r="C22" s="365"/>
      <c r="D22" s="365"/>
      <c r="E22" s="365"/>
      <c r="F22" s="365"/>
      <c r="H22" s="61"/>
      <c r="I22" s="61"/>
      <c r="J22" s="61"/>
    </row>
    <row r="23" spans="1:10" ht="16.5" thickTop="1" thickBot="1" x14ac:dyDescent="0.3">
      <c r="A23" s="13"/>
      <c r="H23" s="63"/>
      <c r="I23" s="63"/>
      <c r="J23" s="63"/>
    </row>
    <row r="24" spans="1:10" ht="15.75" thickTop="1" x14ac:dyDescent="0.25">
      <c r="A24" s="13"/>
      <c r="B24" s="251">
        <f>B21-'10'!C36</f>
        <v>-4.539999645203352E-4</v>
      </c>
      <c r="C24" s="251"/>
      <c r="D24" s="251"/>
      <c r="E24" s="252">
        <f>'10'!E36-'10'!C36-'12'!E21</f>
        <v>-7.829996757209301E-4</v>
      </c>
      <c r="F24" s="253">
        <f>'10'!J36-'10'!D36-'12'!F21</f>
        <v>3.979996545240283E-4</v>
      </c>
    </row>
  </sheetData>
  <mergeCells count="8">
    <mergeCell ref="A22:F22"/>
    <mergeCell ref="A1:F1"/>
    <mergeCell ref="A2:A5"/>
    <mergeCell ref="B2:D2"/>
    <mergeCell ref="E2:F2"/>
    <mergeCell ref="B3:B5"/>
    <mergeCell ref="C3:C5"/>
    <mergeCell ref="D3:D5"/>
  </mergeCells>
  <pageMargins left="0.7" right="0.7" top="0.75" bottom="0.75" header="0.3" footer="0.3"/>
  <pageSetup paperSize="9" scale="64" orientation="portrait" r:id="rId1"/>
  <headerFooter>
    <oddFooter>&amp;C&amp;A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86"/>
  <sheetViews>
    <sheetView view="pageBreakPreview" zoomScale="115" zoomScaleNormal="100" zoomScaleSheetLayoutView="115" workbookViewId="0">
      <selection activeCell="L12" sqref="L12"/>
    </sheetView>
  </sheetViews>
  <sheetFormatPr defaultRowHeight="15" x14ac:dyDescent="0.25"/>
  <cols>
    <col min="1" max="1" width="51" customWidth="1"/>
    <col min="2" max="10" width="11.28515625" bestFit="1" customWidth="1"/>
  </cols>
  <sheetData>
    <row r="1" spans="1:10" ht="22.5" x14ac:dyDescent="0.25">
      <c r="A1" s="330" t="s">
        <v>539</v>
      </c>
      <c r="B1" s="330"/>
      <c r="C1" s="330"/>
      <c r="D1" s="330"/>
      <c r="E1" s="330"/>
      <c r="F1" s="330"/>
      <c r="G1" s="330"/>
      <c r="H1" s="330"/>
      <c r="I1" s="330"/>
      <c r="J1" s="330"/>
    </row>
    <row r="2" spans="1:10" ht="15.75" thickBot="1" x14ac:dyDescent="0.3">
      <c r="A2" s="303" t="s">
        <v>1</v>
      </c>
      <c r="B2" s="303"/>
      <c r="C2" s="303"/>
      <c r="D2" s="303"/>
      <c r="E2" s="303"/>
      <c r="F2" s="303"/>
      <c r="G2" s="303"/>
      <c r="H2" s="303"/>
      <c r="I2" s="303"/>
      <c r="J2" s="303"/>
    </row>
    <row r="3" spans="1:10" ht="16.5" thickTop="1" thickBot="1" x14ac:dyDescent="0.3">
      <c r="A3" s="316" t="s">
        <v>572</v>
      </c>
      <c r="B3" s="380">
        <v>46053</v>
      </c>
      <c r="C3" s="381"/>
      <c r="D3" s="382"/>
      <c r="E3" s="380">
        <v>46081</v>
      </c>
      <c r="F3" s="381"/>
      <c r="G3" s="382"/>
      <c r="H3" s="380">
        <v>46112</v>
      </c>
      <c r="I3" s="381"/>
      <c r="J3" s="382"/>
    </row>
    <row r="4" spans="1:10" ht="15.75" thickBot="1" x14ac:dyDescent="0.3">
      <c r="A4" s="379"/>
      <c r="B4" s="170" t="s">
        <v>227</v>
      </c>
      <c r="C4" s="171" t="s">
        <v>228</v>
      </c>
      <c r="D4" s="171" t="s">
        <v>226</v>
      </c>
      <c r="E4" s="170" t="s">
        <v>227</v>
      </c>
      <c r="F4" s="171" t="s">
        <v>228</v>
      </c>
      <c r="G4" s="171" t="s">
        <v>226</v>
      </c>
      <c r="H4" s="170" t="s">
        <v>227</v>
      </c>
      <c r="I4" s="171" t="s">
        <v>228</v>
      </c>
      <c r="J4" s="171" t="s">
        <v>226</v>
      </c>
    </row>
    <row r="5" spans="1:10" ht="15.75" thickTop="1" x14ac:dyDescent="0.25">
      <c r="A5" s="5"/>
      <c r="B5" s="172"/>
      <c r="C5" s="173"/>
      <c r="D5" s="172"/>
      <c r="E5" s="172"/>
      <c r="F5" s="173"/>
      <c r="G5" s="172"/>
      <c r="H5" s="172"/>
      <c r="I5" s="173"/>
      <c r="J5" s="172"/>
    </row>
    <row r="6" spans="1:10" s="50" customFormat="1" ht="14.25" customHeight="1" x14ac:dyDescent="0.2">
      <c r="A6" s="124" t="s">
        <v>229</v>
      </c>
      <c r="B6" s="174">
        <v>11640891.74619</v>
      </c>
      <c r="C6" s="174">
        <v>15201324.760261359</v>
      </c>
      <c r="D6" s="174">
        <v>26842217.206451364</v>
      </c>
      <c r="E6" s="174">
        <v>11998474.802990001</v>
      </c>
      <c r="F6" s="174">
        <v>15711218.40689682</v>
      </c>
      <c r="G6" s="174">
        <v>27709693.409886822</v>
      </c>
      <c r="H6" s="174">
        <v>12817771.08499</v>
      </c>
      <c r="I6" s="174">
        <v>15508507.48650877</v>
      </c>
      <c r="J6" s="174">
        <v>28326278.471498773</v>
      </c>
    </row>
    <row r="7" spans="1:10" s="50" customFormat="1" ht="14.25" customHeight="1" x14ac:dyDescent="0.2">
      <c r="A7" s="5"/>
      <c r="B7" s="174"/>
      <c r="C7" s="175"/>
      <c r="D7" s="175"/>
      <c r="E7" s="174"/>
      <c r="F7" s="175"/>
      <c r="G7" s="175"/>
      <c r="H7" s="174"/>
      <c r="I7" s="175"/>
      <c r="J7" s="175"/>
    </row>
    <row r="8" spans="1:10" s="50" customFormat="1" ht="14.25" customHeight="1" x14ac:dyDescent="0.2">
      <c r="A8" s="147" t="s">
        <v>230</v>
      </c>
      <c r="B8" s="174">
        <v>3203354</v>
      </c>
      <c r="C8" s="174">
        <v>4578506.6730406601</v>
      </c>
      <c r="D8" s="174">
        <v>7781860.6730406601</v>
      </c>
      <c r="E8" s="174">
        <v>3404136</v>
      </c>
      <c r="F8" s="174">
        <v>4559241.4536841698</v>
      </c>
      <c r="G8" s="174">
        <v>7963377.4536841698</v>
      </c>
      <c r="H8" s="174">
        <v>3462374</v>
      </c>
      <c r="I8" s="174">
        <v>4514242.8185296599</v>
      </c>
      <c r="J8" s="174">
        <v>7976616.8185296599</v>
      </c>
    </row>
    <row r="9" spans="1:10" s="50" customFormat="1" ht="14.25" customHeight="1" x14ac:dyDescent="0.2">
      <c r="A9" s="149" t="s">
        <v>231</v>
      </c>
      <c r="B9" s="175">
        <v>2902598</v>
      </c>
      <c r="C9" s="175">
        <v>0</v>
      </c>
      <c r="D9" s="175">
        <v>2902598</v>
      </c>
      <c r="E9" s="175">
        <v>3040823</v>
      </c>
      <c r="F9" s="175">
        <v>0</v>
      </c>
      <c r="G9" s="175">
        <v>3040823</v>
      </c>
      <c r="H9" s="175">
        <v>3040823</v>
      </c>
      <c r="I9" s="175">
        <v>0</v>
      </c>
      <c r="J9" s="175">
        <v>3040823</v>
      </c>
    </row>
    <row r="10" spans="1:10" s="50" customFormat="1" ht="14.25" customHeight="1" x14ac:dyDescent="0.2">
      <c r="A10" s="149" t="s">
        <v>232</v>
      </c>
      <c r="B10" s="175">
        <v>300756</v>
      </c>
      <c r="C10" s="175">
        <v>4484497</v>
      </c>
      <c r="D10" s="175">
        <v>4785253</v>
      </c>
      <c r="E10" s="175">
        <v>363313</v>
      </c>
      <c r="F10" s="175">
        <v>4486735</v>
      </c>
      <c r="G10" s="175">
        <v>4850048</v>
      </c>
      <c r="H10" s="175">
        <v>421551</v>
      </c>
      <c r="I10" s="175">
        <v>4451860</v>
      </c>
      <c r="J10" s="175">
        <v>4873411</v>
      </c>
    </row>
    <row r="11" spans="1:10" s="50" customFormat="1" ht="14.25" customHeight="1" x14ac:dyDescent="0.2">
      <c r="A11" s="149" t="s">
        <v>233</v>
      </c>
      <c r="B11" s="175"/>
      <c r="C11" s="175"/>
      <c r="D11" s="175"/>
      <c r="E11" s="175"/>
      <c r="F11" s="175"/>
      <c r="G11" s="175"/>
      <c r="H11" s="175"/>
      <c r="I11" s="175"/>
      <c r="J11" s="175"/>
    </row>
    <row r="12" spans="1:10" s="50" customFormat="1" ht="14.25" customHeight="1" x14ac:dyDescent="0.2">
      <c r="A12" s="179" t="s">
        <v>234</v>
      </c>
      <c r="B12" s="175">
        <v>0</v>
      </c>
      <c r="C12" s="175">
        <v>66452</v>
      </c>
      <c r="D12" s="175">
        <v>66452</v>
      </c>
      <c r="E12" s="175">
        <v>0</v>
      </c>
      <c r="F12" s="175">
        <v>33654</v>
      </c>
      <c r="G12" s="175">
        <v>33654</v>
      </c>
      <c r="H12" s="175">
        <v>0</v>
      </c>
      <c r="I12" s="175">
        <v>33229</v>
      </c>
      <c r="J12" s="175">
        <v>33229</v>
      </c>
    </row>
    <row r="13" spans="1:10" s="50" customFormat="1" ht="14.25" customHeight="1" x14ac:dyDescent="0.2">
      <c r="A13" s="179" t="s">
        <v>235</v>
      </c>
      <c r="B13" s="175">
        <v>0</v>
      </c>
      <c r="C13" s="175">
        <v>46</v>
      </c>
      <c r="D13" s="175">
        <v>46</v>
      </c>
      <c r="E13" s="175">
        <v>0</v>
      </c>
      <c r="F13" s="175">
        <v>46</v>
      </c>
      <c r="G13" s="175">
        <v>46</v>
      </c>
      <c r="H13" s="175">
        <v>0</v>
      </c>
      <c r="I13" s="175">
        <v>45</v>
      </c>
      <c r="J13" s="175">
        <v>45</v>
      </c>
    </row>
    <row r="14" spans="1:10" s="50" customFormat="1" ht="14.25" customHeight="1" x14ac:dyDescent="0.2">
      <c r="A14" s="149" t="s">
        <v>236</v>
      </c>
      <c r="B14" s="175">
        <v>0</v>
      </c>
      <c r="C14" s="175">
        <v>27511.67304066</v>
      </c>
      <c r="D14" s="175">
        <v>27511.67304066</v>
      </c>
      <c r="E14" s="175">
        <v>0</v>
      </c>
      <c r="F14" s="175">
        <v>38806.453684170003</v>
      </c>
      <c r="G14" s="175">
        <v>38806.453684170003</v>
      </c>
      <c r="H14" s="175">
        <v>0</v>
      </c>
      <c r="I14" s="175">
        <v>29108.818529659999</v>
      </c>
      <c r="J14" s="175">
        <v>29108.818529659999</v>
      </c>
    </row>
    <row r="15" spans="1:10" s="50" customFormat="1" ht="14.25" customHeight="1" x14ac:dyDescent="0.2">
      <c r="A15" s="147" t="s">
        <v>237</v>
      </c>
      <c r="B15" s="174">
        <v>7000000</v>
      </c>
      <c r="C15" s="174">
        <v>7295650.7845090004</v>
      </c>
      <c r="D15" s="174">
        <v>14295650.784509001</v>
      </c>
      <c r="E15" s="174">
        <v>7000000</v>
      </c>
      <c r="F15" s="174">
        <v>7958875.023387</v>
      </c>
      <c r="G15" s="174">
        <v>14958875.023387</v>
      </c>
      <c r="H15" s="174">
        <v>7000000</v>
      </c>
      <c r="I15" s="174">
        <v>8526409.9420490004</v>
      </c>
      <c r="J15" s="174">
        <v>15526409.942049</v>
      </c>
    </row>
    <row r="16" spans="1:10" s="50" customFormat="1" ht="14.25" customHeight="1" x14ac:dyDescent="0.2">
      <c r="A16" s="151" t="s">
        <v>238</v>
      </c>
      <c r="B16" s="174">
        <v>7000000</v>
      </c>
      <c r="C16" s="174">
        <v>6388701.9667720003</v>
      </c>
      <c r="D16" s="174">
        <v>13388701.966772001</v>
      </c>
      <c r="E16" s="174">
        <v>7000000</v>
      </c>
      <c r="F16" s="174">
        <v>7079883.2056499999</v>
      </c>
      <c r="G16" s="174">
        <v>14079883.20565</v>
      </c>
      <c r="H16" s="174">
        <v>7000000</v>
      </c>
      <c r="I16" s="174">
        <v>7660623.224312</v>
      </c>
      <c r="J16" s="174">
        <v>14660623.224312</v>
      </c>
    </row>
    <row r="17" spans="1:10" s="50" customFormat="1" ht="14.25" customHeight="1" x14ac:dyDescent="0.2">
      <c r="A17" s="149" t="s">
        <v>239</v>
      </c>
      <c r="B17" s="174">
        <v>7000000</v>
      </c>
      <c r="C17" s="174">
        <v>5971335.9667720003</v>
      </c>
      <c r="D17" s="174">
        <v>12971335.966772001</v>
      </c>
      <c r="E17" s="174">
        <v>7000000</v>
      </c>
      <c r="F17" s="174">
        <v>6511311.2056499999</v>
      </c>
      <c r="G17" s="174">
        <v>13511311.20565</v>
      </c>
      <c r="H17" s="174">
        <v>7000000</v>
      </c>
      <c r="I17" s="174">
        <v>6934147.224312</v>
      </c>
      <c r="J17" s="174">
        <v>13934147.224312</v>
      </c>
    </row>
    <row r="18" spans="1:10" s="50" customFormat="1" ht="14.25" customHeight="1" x14ac:dyDescent="0.2">
      <c r="A18" s="149" t="s">
        <v>240</v>
      </c>
      <c r="B18" s="175">
        <v>0</v>
      </c>
      <c r="C18" s="175">
        <v>417366</v>
      </c>
      <c r="D18" s="175">
        <v>417366</v>
      </c>
      <c r="E18" s="175">
        <v>0</v>
      </c>
      <c r="F18" s="175">
        <v>568572</v>
      </c>
      <c r="G18" s="175">
        <v>568572</v>
      </c>
      <c r="H18" s="175">
        <v>0</v>
      </c>
      <c r="I18" s="175">
        <v>726476</v>
      </c>
      <c r="J18" s="175">
        <v>726476</v>
      </c>
    </row>
    <row r="19" spans="1:10" s="50" customFormat="1" ht="14.25" customHeight="1" x14ac:dyDescent="0.2">
      <c r="A19" s="149" t="s">
        <v>241</v>
      </c>
      <c r="B19" s="175"/>
      <c r="C19" s="175"/>
      <c r="D19" s="175"/>
      <c r="E19" s="175"/>
      <c r="F19" s="175"/>
      <c r="G19" s="175"/>
      <c r="H19" s="175"/>
      <c r="I19" s="175"/>
      <c r="J19" s="175"/>
    </row>
    <row r="20" spans="1:10" s="50" customFormat="1" ht="14.25" customHeight="1" x14ac:dyDescent="0.2">
      <c r="A20" s="180" t="s">
        <v>242</v>
      </c>
      <c r="B20" s="175">
        <v>0</v>
      </c>
      <c r="C20" s="175">
        <v>0</v>
      </c>
      <c r="D20" s="175">
        <v>0</v>
      </c>
      <c r="E20" s="175">
        <v>0</v>
      </c>
      <c r="F20" s="175">
        <v>0</v>
      </c>
      <c r="G20" s="175">
        <v>0</v>
      </c>
      <c r="H20" s="175">
        <v>0</v>
      </c>
      <c r="I20" s="175">
        <v>0</v>
      </c>
      <c r="J20" s="175">
        <v>0</v>
      </c>
    </row>
    <row r="21" spans="1:10" s="50" customFormat="1" ht="14.25" customHeight="1" x14ac:dyDescent="0.2">
      <c r="A21" s="180" t="s">
        <v>243</v>
      </c>
      <c r="B21" s="175">
        <v>0</v>
      </c>
      <c r="C21" s="175">
        <v>0</v>
      </c>
      <c r="D21" s="175">
        <v>0</v>
      </c>
      <c r="E21" s="175">
        <v>0</v>
      </c>
      <c r="F21" s="175">
        <v>0</v>
      </c>
      <c r="G21" s="175">
        <v>0</v>
      </c>
      <c r="H21" s="175">
        <v>0</v>
      </c>
      <c r="I21" s="175">
        <v>0</v>
      </c>
      <c r="J21" s="175">
        <v>0</v>
      </c>
    </row>
    <row r="22" spans="1:10" s="50" customFormat="1" ht="14.25" customHeight="1" x14ac:dyDescent="0.2">
      <c r="A22" s="151" t="s">
        <v>244</v>
      </c>
      <c r="B22" s="175"/>
      <c r="C22" s="175"/>
      <c r="D22" s="175"/>
      <c r="E22" s="175"/>
      <c r="F22" s="175"/>
      <c r="G22" s="175"/>
      <c r="H22" s="175"/>
      <c r="I22" s="175"/>
      <c r="J22" s="175"/>
    </row>
    <row r="23" spans="1:10" s="50" customFormat="1" ht="14.25" customHeight="1" x14ac:dyDescent="0.2">
      <c r="A23" s="181" t="s">
        <v>245</v>
      </c>
      <c r="B23" s="174">
        <v>0</v>
      </c>
      <c r="C23" s="174">
        <v>628839.691322</v>
      </c>
      <c r="D23" s="174">
        <v>628839.691322</v>
      </c>
      <c r="E23" s="174">
        <v>0</v>
      </c>
      <c r="F23" s="174">
        <v>608745.691322</v>
      </c>
      <c r="G23" s="174">
        <v>608745.691322</v>
      </c>
      <c r="H23" s="174">
        <v>0</v>
      </c>
      <c r="I23" s="174">
        <v>601913.59132200002</v>
      </c>
      <c r="J23" s="174">
        <v>601913.59132200002</v>
      </c>
    </row>
    <row r="24" spans="1:10" s="50" customFormat="1" ht="14.25" customHeight="1" x14ac:dyDescent="0.2">
      <c r="A24" s="182" t="s">
        <v>252</v>
      </c>
      <c r="B24" s="175">
        <v>0</v>
      </c>
      <c r="C24" s="175">
        <v>4950.2213359999996</v>
      </c>
      <c r="D24" s="175">
        <v>4950.2213359999996</v>
      </c>
      <c r="E24" s="175">
        <v>0</v>
      </c>
      <c r="F24" s="175">
        <v>4957.2213359999996</v>
      </c>
      <c r="G24" s="175">
        <v>4957.2213359999996</v>
      </c>
      <c r="H24" s="175">
        <v>0</v>
      </c>
      <c r="I24" s="175">
        <v>5072.2213359999996</v>
      </c>
      <c r="J24" s="175">
        <v>5072.2213359999996</v>
      </c>
    </row>
    <row r="25" spans="1:10" s="50" customFormat="1" ht="14.25" customHeight="1" x14ac:dyDescent="0.2">
      <c r="A25" s="183" t="s">
        <v>246</v>
      </c>
      <c r="B25" s="175">
        <v>0</v>
      </c>
      <c r="C25" s="175">
        <v>319660.08022499998</v>
      </c>
      <c r="D25" s="175">
        <v>319660.08022499998</v>
      </c>
      <c r="E25" s="175">
        <v>0</v>
      </c>
      <c r="F25" s="175">
        <v>313642.08022499998</v>
      </c>
      <c r="G25" s="175">
        <v>313642.08022499998</v>
      </c>
      <c r="H25" s="175">
        <v>0</v>
      </c>
      <c r="I25" s="175">
        <v>307473.48022500001</v>
      </c>
      <c r="J25" s="175">
        <v>307473.48022500001</v>
      </c>
    </row>
    <row r="26" spans="1:10" s="50" customFormat="1" ht="14.25" customHeight="1" x14ac:dyDescent="0.2">
      <c r="A26" s="183" t="s">
        <v>247</v>
      </c>
      <c r="B26" s="175">
        <v>0</v>
      </c>
      <c r="C26" s="175">
        <v>246156.56673799999</v>
      </c>
      <c r="D26" s="175">
        <v>246156.56673799999</v>
      </c>
      <c r="E26" s="175">
        <v>0</v>
      </c>
      <c r="F26" s="175">
        <v>232741.56673799999</v>
      </c>
      <c r="G26" s="175">
        <v>232741.56673799999</v>
      </c>
      <c r="H26" s="175">
        <v>0</v>
      </c>
      <c r="I26" s="175">
        <v>231922.56673799999</v>
      </c>
      <c r="J26" s="175">
        <v>231922.56673799999</v>
      </c>
    </row>
    <row r="27" spans="1:10" s="50" customFormat="1" ht="14.25" customHeight="1" x14ac:dyDescent="0.2">
      <c r="A27" s="183" t="s">
        <v>248</v>
      </c>
      <c r="B27" s="175">
        <v>0</v>
      </c>
      <c r="C27" s="175">
        <v>2</v>
      </c>
      <c r="D27" s="175">
        <v>2</v>
      </c>
      <c r="E27" s="175">
        <v>0</v>
      </c>
      <c r="F27" s="175">
        <v>2</v>
      </c>
      <c r="G27" s="175">
        <v>2</v>
      </c>
      <c r="H27" s="175">
        <v>0</v>
      </c>
      <c r="I27" s="175">
        <v>2</v>
      </c>
      <c r="J27" s="175">
        <v>2</v>
      </c>
    </row>
    <row r="28" spans="1:10" s="50" customFormat="1" ht="14.25" customHeight="1" x14ac:dyDescent="0.2">
      <c r="A28" s="183" t="s">
        <v>249</v>
      </c>
      <c r="B28" s="175">
        <v>0</v>
      </c>
      <c r="C28" s="175">
        <v>58070.823022999997</v>
      </c>
      <c r="D28" s="175">
        <v>58070.823022999997</v>
      </c>
      <c r="E28" s="175">
        <v>0</v>
      </c>
      <c r="F28" s="175">
        <v>57402.823022999997</v>
      </c>
      <c r="G28" s="175">
        <v>57402.823022999997</v>
      </c>
      <c r="H28" s="175">
        <v>0</v>
      </c>
      <c r="I28" s="175">
        <v>57442.823022999997</v>
      </c>
      <c r="J28" s="175">
        <v>57442.823022999997</v>
      </c>
    </row>
    <row r="29" spans="1:10" s="50" customFormat="1" ht="14.25" customHeight="1" x14ac:dyDescent="0.2">
      <c r="A29" s="151" t="s">
        <v>250</v>
      </c>
      <c r="B29" s="175"/>
      <c r="C29" s="175"/>
      <c r="D29" s="175"/>
      <c r="E29" s="175"/>
      <c r="F29" s="175"/>
      <c r="G29" s="175"/>
      <c r="H29" s="175"/>
      <c r="I29" s="175"/>
      <c r="J29" s="175"/>
    </row>
    <row r="30" spans="1:10" s="50" customFormat="1" ht="14.25" customHeight="1" x14ac:dyDescent="0.2">
      <c r="A30" s="181" t="s">
        <v>251</v>
      </c>
      <c r="B30" s="174">
        <v>0</v>
      </c>
      <c r="C30" s="174">
        <v>278109.12641500001</v>
      </c>
      <c r="D30" s="174">
        <v>278109.12641500001</v>
      </c>
      <c r="E30" s="174">
        <v>0</v>
      </c>
      <c r="F30" s="174">
        <v>270246.12641500001</v>
      </c>
      <c r="G30" s="174">
        <v>270246.12641500001</v>
      </c>
      <c r="H30" s="174">
        <v>0</v>
      </c>
      <c r="I30" s="174">
        <v>263873.12641500001</v>
      </c>
      <c r="J30" s="174">
        <v>263873.12641500001</v>
      </c>
    </row>
    <row r="31" spans="1:10" s="50" customFormat="1" ht="14.25" customHeight="1" x14ac:dyDescent="0.2">
      <c r="A31" s="183" t="s">
        <v>252</v>
      </c>
      <c r="B31" s="175">
        <v>0</v>
      </c>
      <c r="C31" s="175">
        <v>3907</v>
      </c>
      <c r="D31" s="175">
        <v>3907</v>
      </c>
      <c r="E31" s="175">
        <v>0</v>
      </c>
      <c r="F31" s="175">
        <v>3883</v>
      </c>
      <c r="G31" s="175">
        <v>3883</v>
      </c>
      <c r="H31" s="175">
        <v>0</v>
      </c>
      <c r="I31" s="175">
        <v>3854</v>
      </c>
      <c r="J31" s="175">
        <v>3854</v>
      </c>
    </row>
    <row r="32" spans="1:10" s="50" customFormat="1" ht="14.25" customHeight="1" x14ac:dyDescent="0.2">
      <c r="A32" s="183" t="s">
        <v>246</v>
      </c>
      <c r="B32" s="175">
        <v>0</v>
      </c>
      <c r="C32" s="175">
        <v>130189.24604</v>
      </c>
      <c r="D32" s="175">
        <v>130189.24604</v>
      </c>
      <c r="E32" s="175">
        <v>0</v>
      </c>
      <c r="F32" s="175">
        <v>128004.24604</v>
      </c>
      <c r="G32" s="175">
        <v>128004.24604</v>
      </c>
      <c r="H32" s="175">
        <v>0</v>
      </c>
      <c r="I32" s="175">
        <v>125415.24604</v>
      </c>
      <c r="J32" s="175">
        <v>125415.24604</v>
      </c>
    </row>
    <row r="33" spans="1:10" s="50" customFormat="1" ht="14.25" customHeight="1" x14ac:dyDescent="0.2">
      <c r="A33" s="183" t="s">
        <v>247</v>
      </c>
      <c r="B33" s="175">
        <v>0</v>
      </c>
      <c r="C33" s="175">
        <v>136386</v>
      </c>
      <c r="D33" s="175">
        <v>136386</v>
      </c>
      <c r="E33" s="175">
        <v>0</v>
      </c>
      <c r="F33" s="175">
        <v>130889</v>
      </c>
      <c r="G33" s="175">
        <v>130889</v>
      </c>
      <c r="H33" s="175">
        <v>0</v>
      </c>
      <c r="I33" s="175">
        <v>127420</v>
      </c>
      <c r="J33" s="175">
        <v>127420</v>
      </c>
    </row>
    <row r="34" spans="1:10" s="50" customFormat="1" ht="14.25" customHeight="1" x14ac:dyDescent="0.2">
      <c r="A34" s="183" t="s">
        <v>248</v>
      </c>
      <c r="B34" s="175">
        <v>0</v>
      </c>
      <c r="C34" s="175">
        <v>0</v>
      </c>
      <c r="D34" s="175">
        <v>0</v>
      </c>
      <c r="E34" s="175">
        <v>0</v>
      </c>
      <c r="F34" s="175">
        <v>0</v>
      </c>
      <c r="G34" s="175">
        <v>0</v>
      </c>
      <c r="H34" s="175">
        <v>0</v>
      </c>
      <c r="I34" s="175">
        <v>0</v>
      </c>
      <c r="J34" s="175">
        <v>0</v>
      </c>
    </row>
    <row r="35" spans="1:10" s="50" customFormat="1" ht="14.25" customHeight="1" x14ac:dyDescent="0.2">
      <c r="A35" s="183" t="s">
        <v>249</v>
      </c>
      <c r="B35" s="175">
        <v>0</v>
      </c>
      <c r="C35" s="175">
        <v>7626.8803749999997</v>
      </c>
      <c r="D35" s="175">
        <v>7626.8803749999997</v>
      </c>
      <c r="E35" s="175">
        <v>0</v>
      </c>
      <c r="F35" s="175">
        <v>7469.8803749999997</v>
      </c>
      <c r="G35" s="175">
        <v>7469.8803749999997</v>
      </c>
      <c r="H35" s="175">
        <v>0</v>
      </c>
      <c r="I35" s="175">
        <v>7183.8803749999997</v>
      </c>
      <c r="J35" s="175">
        <v>7183.8803749999997</v>
      </c>
    </row>
    <row r="36" spans="1:10" s="50" customFormat="1" ht="14.25" customHeight="1" x14ac:dyDescent="0.2">
      <c r="A36" s="147" t="s">
        <v>253</v>
      </c>
      <c r="B36" s="174">
        <v>1387160.0461899999</v>
      </c>
      <c r="C36" s="174">
        <v>2452715.5575719997</v>
      </c>
      <c r="D36" s="174">
        <v>3839875.6037619999</v>
      </c>
      <c r="E36" s="174">
        <v>1541779.80299</v>
      </c>
      <c r="F36" s="174">
        <v>2320485.5139919999</v>
      </c>
      <c r="G36" s="174">
        <v>3862265.3169819997</v>
      </c>
      <c r="H36" s="174">
        <v>2302842.0849899999</v>
      </c>
      <c r="I36" s="174">
        <v>1579624.6249540001</v>
      </c>
      <c r="J36" s="174">
        <v>3882466.7099439995</v>
      </c>
    </row>
    <row r="37" spans="1:10" s="50" customFormat="1" ht="14.25" customHeight="1" x14ac:dyDescent="0.2">
      <c r="A37" s="151" t="s">
        <v>254</v>
      </c>
      <c r="B37" s="174">
        <v>1387160.0461899999</v>
      </c>
      <c r="C37" s="174">
        <v>2452715.5575719997</v>
      </c>
      <c r="D37" s="174">
        <v>3839875.6037619999</v>
      </c>
      <c r="E37" s="174">
        <v>1541779.80299</v>
      </c>
      <c r="F37" s="174">
        <v>2320485.5139919999</v>
      </c>
      <c r="G37" s="174">
        <v>3862265.3169819997</v>
      </c>
      <c r="H37" s="174">
        <v>2302842.0849899999</v>
      </c>
      <c r="I37" s="174">
        <v>1579624.6249540001</v>
      </c>
      <c r="J37" s="174">
        <v>3882466.7099439995</v>
      </c>
    </row>
    <row r="38" spans="1:10" s="50" customFormat="1" ht="14.25" customHeight="1" x14ac:dyDescent="0.2">
      <c r="A38" s="179" t="s">
        <v>255</v>
      </c>
      <c r="B38" s="175">
        <v>0</v>
      </c>
      <c r="C38" s="175">
        <v>760619.98749600002</v>
      </c>
      <c r="D38" s="175">
        <v>760619.98749600002</v>
      </c>
      <c r="E38" s="175">
        <v>0</v>
      </c>
      <c r="F38" s="175">
        <v>757741.92978999997</v>
      </c>
      <c r="G38" s="175">
        <v>757741.92978999997</v>
      </c>
      <c r="H38" s="175">
        <v>0</v>
      </c>
      <c r="I38" s="175">
        <v>749869.35083400004</v>
      </c>
      <c r="J38" s="175">
        <v>749869.35083400004</v>
      </c>
    </row>
    <row r="39" spans="1:10" s="50" customFormat="1" ht="14.25" customHeight="1" x14ac:dyDescent="0.2">
      <c r="A39" s="179" t="s">
        <v>256</v>
      </c>
      <c r="B39" s="175"/>
      <c r="C39" s="175"/>
      <c r="D39" s="175"/>
      <c r="E39" s="175"/>
      <c r="F39" s="175"/>
      <c r="G39" s="175"/>
      <c r="H39" s="175"/>
      <c r="I39" s="175"/>
      <c r="J39" s="175"/>
    </row>
    <row r="40" spans="1:10" s="50" customFormat="1" ht="14.25" customHeight="1" x14ac:dyDescent="0.2">
      <c r="A40" s="184" t="s">
        <v>257</v>
      </c>
      <c r="B40" s="175">
        <v>0</v>
      </c>
      <c r="C40" s="175">
        <v>0</v>
      </c>
      <c r="D40" s="175">
        <v>0</v>
      </c>
      <c r="E40" s="175">
        <v>0</v>
      </c>
      <c r="F40" s="175">
        <v>0</v>
      </c>
      <c r="G40" s="175">
        <v>0</v>
      </c>
      <c r="H40" s="175">
        <v>0</v>
      </c>
      <c r="I40" s="175">
        <v>0</v>
      </c>
      <c r="J40" s="175">
        <v>0</v>
      </c>
    </row>
    <row r="41" spans="1:10" s="50" customFormat="1" ht="14.25" customHeight="1" x14ac:dyDescent="0.2">
      <c r="A41" s="184" t="s">
        <v>258</v>
      </c>
      <c r="B41" s="175">
        <v>1387160.0461899999</v>
      </c>
      <c r="C41" s="175">
        <v>1692095.5700759999</v>
      </c>
      <c r="D41" s="175">
        <v>3079255.6162660001</v>
      </c>
      <c r="E41" s="175">
        <v>1541779.80299</v>
      </c>
      <c r="F41" s="175">
        <v>1562743.5842019999</v>
      </c>
      <c r="G41" s="175">
        <v>3104523.3871919997</v>
      </c>
      <c r="H41" s="175">
        <v>2302842.0849899999</v>
      </c>
      <c r="I41" s="175">
        <v>829755.27411999996</v>
      </c>
      <c r="J41" s="175">
        <v>3132597.3591099996</v>
      </c>
    </row>
    <row r="42" spans="1:10" s="50" customFormat="1" ht="14.25" customHeight="1" x14ac:dyDescent="0.2">
      <c r="A42" s="184" t="s">
        <v>259</v>
      </c>
      <c r="B42" s="175">
        <v>0</v>
      </c>
      <c r="C42" s="175">
        <v>0</v>
      </c>
      <c r="D42" s="175">
        <v>0</v>
      </c>
      <c r="E42" s="175">
        <v>0</v>
      </c>
      <c r="F42" s="175">
        <v>0</v>
      </c>
      <c r="G42" s="175">
        <v>0</v>
      </c>
      <c r="H42" s="175">
        <v>0</v>
      </c>
      <c r="I42" s="175">
        <v>0</v>
      </c>
      <c r="J42" s="175">
        <v>0</v>
      </c>
    </row>
    <row r="43" spans="1:10" s="50" customFormat="1" ht="14.25" customHeight="1" x14ac:dyDescent="0.2">
      <c r="A43" s="184" t="s">
        <v>260</v>
      </c>
      <c r="B43" s="175">
        <v>0</v>
      </c>
      <c r="C43" s="175">
        <v>0</v>
      </c>
      <c r="D43" s="175">
        <v>0</v>
      </c>
      <c r="E43" s="175">
        <v>0</v>
      </c>
      <c r="F43" s="175">
        <v>0</v>
      </c>
      <c r="G43" s="175">
        <v>0</v>
      </c>
      <c r="H43" s="175">
        <v>0</v>
      </c>
      <c r="I43" s="175">
        <v>0</v>
      </c>
      <c r="J43" s="175">
        <v>0</v>
      </c>
    </row>
    <row r="44" spans="1:10" s="50" customFormat="1" ht="14.25" customHeight="1" x14ac:dyDescent="0.2">
      <c r="A44" s="151" t="s">
        <v>261</v>
      </c>
      <c r="B44" s="174">
        <v>0</v>
      </c>
      <c r="C44" s="174">
        <v>0</v>
      </c>
      <c r="D44" s="174">
        <v>0</v>
      </c>
      <c r="E44" s="174">
        <v>0</v>
      </c>
      <c r="F44" s="174">
        <v>0</v>
      </c>
      <c r="G44" s="174">
        <v>0</v>
      </c>
      <c r="H44" s="174">
        <v>0</v>
      </c>
      <c r="I44" s="174">
        <v>0</v>
      </c>
      <c r="J44" s="174">
        <v>0</v>
      </c>
    </row>
    <row r="45" spans="1:10" s="50" customFormat="1" ht="14.25" customHeight="1" x14ac:dyDescent="0.2">
      <c r="A45" s="179" t="s">
        <v>262</v>
      </c>
      <c r="B45" s="175">
        <v>0</v>
      </c>
      <c r="C45" s="175">
        <v>0</v>
      </c>
      <c r="D45" s="175">
        <v>0</v>
      </c>
      <c r="E45" s="175">
        <v>0</v>
      </c>
      <c r="F45" s="175">
        <v>0</v>
      </c>
      <c r="G45" s="175">
        <v>0</v>
      </c>
      <c r="H45" s="175">
        <v>0</v>
      </c>
      <c r="I45" s="175">
        <v>0</v>
      </c>
      <c r="J45" s="175">
        <v>0</v>
      </c>
    </row>
    <row r="46" spans="1:10" s="50" customFormat="1" ht="14.25" customHeight="1" x14ac:dyDescent="0.2">
      <c r="A46" s="179" t="s">
        <v>263</v>
      </c>
      <c r="B46" s="175">
        <v>0</v>
      </c>
      <c r="C46" s="175">
        <v>0</v>
      </c>
      <c r="D46" s="175">
        <v>0</v>
      </c>
      <c r="E46" s="175">
        <v>0</v>
      </c>
      <c r="F46" s="175">
        <v>0</v>
      </c>
      <c r="G46" s="175">
        <v>0</v>
      </c>
      <c r="H46" s="175">
        <v>0</v>
      </c>
      <c r="I46" s="175">
        <v>0</v>
      </c>
      <c r="J46" s="175">
        <v>0</v>
      </c>
    </row>
    <row r="47" spans="1:10" s="50" customFormat="1" ht="14.25" customHeight="1" x14ac:dyDescent="0.2">
      <c r="A47" s="179" t="s">
        <v>260</v>
      </c>
      <c r="B47" s="175">
        <v>0</v>
      </c>
      <c r="C47" s="175">
        <v>0</v>
      </c>
      <c r="D47" s="175">
        <v>0</v>
      </c>
      <c r="E47" s="175">
        <v>0</v>
      </c>
      <c r="F47" s="175">
        <v>0</v>
      </c>
      <c r="G47" s="175">
        <v>0</v>
      </c>
      <c r="H47" s="175">
        <v>0</v>
      </c>
      <c r="I47" s="175">
        <v>0</v>
      </c>
      <c r="J47" s="175">
        <v>0</v>
      </c>
    </row>
    <row r="48" spans="1:10" s="50" customFormat="1" ht="14.25" customHeight="1" x14ac:dyDescent="0.2">
      <c r="A48" s="147" t="s">
        <v>264</v>
      </c>
      <c r="B48" s="174">
        <v>0</v>
      </c>
      <c r="C48" s="174">
        <v>433212.34647700004</v>
      </c>
      <c r="D48" s="174">
        <v>433212.34647700004</v>
      </c>
      <c r="E48" s="174">
        <v>0</v>
      </c>
      <c r="F48" s="174">
        <v>433212.34647700004</v>
      </c>
      <c r="G48" s="174">
        <v>433212.34647700004</v>
      </c>
      <c r="H48" s="174">
        <v>0</v>
      </c>
      <c r="I48" s="174">
        <v>433212.34647700004</v>
      </c>
      <c r="J48" s="174">
        <v>433212.34647700004</v>
      </c>
    </row>
    <row r="49" spans="1:10" s="50" customFormat="1" ht="14.25" customHeight="1" x14ac:dyDescent="0.2">
      <c r="A49" s="180" t="s">
        <v>265</v>
      </c>
      <c r="B49" s="175">
        <v>0</v>
      </c>
      <c r="C49" s="175">
        <v>0.14000000001396984</v>
      </c>
      <c r="D49" s="175">
        <v>0.14000000001396984</v>
      </c>
      <c r="E49" s="175">
        <v>0</v>
      </c>
      <c r="F49" s="175">
        <v>0.14000000001396984</v>
      </c>
      <c r="G49" s="175">
        <v>0.14000000001396984</v>
      </c>
      <c r="H49" s="175">
        <v>0</v>
      </c>
      <c r="I49" s="175">
        <v>0.14000000001396984</v>
      </c>
      <c r="J49" s="175">
        <v>0.14000000001396984</v>
      </c>
    </row>
    <row r="50" spans="1:10" s="50" customFormat="1" ht="14.25" customHeight="1" x14ac:dyDescent="0.2">
      <c r="A50" s="180" t="s">
        <v>266</v>
      </c>
      <c r="B50" s="175">
        <v>0</v>
      </c>
      <c r="C50" s="175">
        <v>387450.63740800001</v>
      </c>
      <c r="D50" s="175">
        <v>387450.63740800001</v>
      </c>
      <c r="E50" s="175">
        <v>0</v>
      </c>
      <c r="F50" s="175">
        <v>387450.63740800001</v>
      </c>
      <c r="G50" s="175">
        <v>387450.63740800001</v>
      </c>
      <c r="H50" s="175">
        <v>0</v>
      </c>
      <c r="I50" s="175">
        <v>387450.63740800001</v>
      </c>
      <c r="J50" s="175">
        <v>387450.63740800001</v>
      </c>
    </row>
    <row r="51" spans="1:10" s="50" customFormat="1" ht="14.25" customHeight="1" x14ac:dyDescent="0.2">
      <c r="A51" s="180" t="s">
        <v>267</v>
      </c>
      <c r="B51" s="175">
        <v>0</v>
      </c>
      <c r="C51" s="175">
        <v>45761.569068999997</v>
      </c>
      <c r="D51" s="175">
        <v>45761.569068999997</v>
      </c>
      <c r="E51" s="175">
        <v>0</v>
      </c>
      <c r="F51" s="175">
        <v>45761.569068999997</v>
      </c>
      <c r="G51" s="175">
        <v>45761.569068999997</v>
      </c>
      <c r="H51" s="175">
        <v>0</v>
      </c>
      <c r="I51" s="175">
        <v>45761.569068999997</v>
      </c>
      <c r="J51" s="175">
        <v>45761.569068999997</v>
      </c>
    </row>
    <row r="52" spans="1:10" s="50" customFormat="1" ht="14.25" customHeight="1" x14ac:dyDescent="0.2">
      <c r="A52" s="180" t="s">
        <v>268</v>
      </c>
      <c r="B52" s="175">
        <v>0</v>
      </c>
      <c r="C52" s="175">
        <v>0</v>
      </c>
      <c r="D52" s="175">
        <v>0</v>
      </c>
      <c r="E52" s="175">
        <v>0</v>
      </c>
      <c r="F52" s="175">
        <v>0</v>
      </c>
      <c r="G52" s="175">
        <v>0</v>
      </c>
      <c r="H52" s="175">
        <v>0</v>
      </c>
      <c r="I52" s="175">
        <v>0</v>
      </c>
      <c r="J52" s="175">
        <v>0</v>
      </c>
    </row>
    <row r="53" spans="1:10" s="50" customFormat="1" ht="14.25" customHeight="1" x14ac:dyDescent="0.2">
      <c r="A53" s="152" t="s">
        <v>269</v>
      </c>
      <c r="B53" s="175">
        <v>0</v>
      </c>
      <c r="C53" s="175">
        <v>173124.03341876998</v>
      </c>
      <c r="D53" s="175">
        <v>173124.03341876998</v>
      </c>
      <c r="E53" s="175">
        <v>0</v>
      </c>
      <c r="F53" s="175">
        <v>172759.53341876998</v>
      </c>
      <c r="G53" s="175">
        <v>172759.53341876998</v>
      </c>
      <c r="H53" s="175">
        <v>0</v>
      </c>
      <c r="I53" s="175">
        <v>172733.03341876998</v>
      </c>
      <c r="J53" s="175">
        <v>172733.03341876998</v>
      </c>
    </row>
    <row r="54" spans="1:10" s="50" customFormat="1" ht="14.25" customHeight="1" x14ac:dyDescent="0.2">
      <c r="A54" s="152" t="s">
        <v>270</v>
      </c>
      <c r="B54" s="175">
        <v>374</v>
      </c>
      <c r="C54" s="175">
        <v>0</v>
      </c>
      <c r="D54" s="175">
        <v>374</v>
      </c>
      <c r="E54" s="175">
        <v>349</v>
      </c>
      <c r="F54" s="175">
        <v>0</v>
      </c>
      <c r="G54" s="175">
        <v>349</v>
      </c>
      <c r="H54" s="175">
        <v>345</v>
      </c>
      <c r="I54" s="175">
        <v>0</v>
      </c>
      <c r="J54" s="175">
        <v>345</v>
      </c>
    </row>
    <row r="55" spans="1:10" s="50" customFormat="1" ht="14.25" customHeight="1" x14ac:dyDescent="0.2">
      <c r="A55" s="152" t="s">
        <v>271</v>
      </c>
      <c r="B55" s="175">
        <v>50003.4</v>
      </c>
      <c r="C55" s="175">
        <v>268117.36524392967</v>
      </c>
      <c r="D55" s="175">
        <v>318120.76524392969</v>
      </c>
      <c r="E55" s="175">
        <v>52210</v>
      </c>
      <c r="F55" s="175">
        <v>266645.13593788078</v>
      </c>
      <c r="G55" s="175">
        <v>318854.93593788077</v>
      </c>
      <c r="H55" s="175">
        <v>52210</v>
      </c>
      <c r="I55" s="175">
        <v>282285.52108034043</v>
      </c>
      <c r="J55" s="175">
        <v>334495.52108034043</v>
      </c>
    </row>
    <row r="56" spans="1:10" s="50" customFormat="1" ht="14.25" customHeight="1" x14ac:dyDescent="0.2">
      <c r="A56" s="152"/>
      <c r="B56" s="175"/>
      <c r="C56" s="175"/>
      <c r="D56" s="175"/>
      <c r="E56" s="175"/>
      <c r="F56" s="175"/>
      <c r="G56" s="175"/>
      <c r="H56" s="175"/>
      <c r="I56" s="175"/>
      <c r="J56" s="175"/>
    </row>
    <row r="57" spans="1:10" s="50" customFormat="1" ht="14.25" customHeight="1" x14ac:dyDescent="0.2">
      <c r="A57" s="124" t="s">
        <v>272</v>
      </c>
      <c r="B57" s="157">
        <v>11640891.6</v>
      </c>
      <c r="C57" s="157">
        <v>15201325.226380883</v>
      </c>
      <c r="D57" s="157">
        <v>26842217.42638088</v>
      </c>
      <c r="E57" s="157">
        <v>11998475</v>
      </c>
      <c r="F57" s="157">
        <v>15711217.9252664</v>
      </c>
      <c r="G57" s="157">
        <v>27709693.225266401</v>
      </c>
      <c r="H57" s="157">
        <v>12817771.4</v>
      </c>
      <c r="I57" s="157">
        <v>15508507.44271446</v>
      </c>
      <c r="J57" s="157">
        <v>28326278.44271446</v>
      </c>
    </row>
    <row r="58" spans="1:10" s="50" customFormat="1" ht="14.25" customHeight="1" x14ac:dyDescent="0.2">
      <c r="A58" s="147" t="s">
        <v>273</v>
      </c>
      <c r="B58" s="174">
        <v>0</v>
      </c>
      <c r="C58" s="174">
        <v>5780969.2726044413</v>
      </c>
      <c r="D58" s="174">
        <v>5780969.2726044413</v>
      </c>
      <c r="E58" s="174">
        <v>0</v>
      </c>
      <c r="F58" s="174">
        <v>6052421.603726441</v>
      </c>
      <c r="G58" s="174">
        <v>6052421.603726441</v>
      </c>
      <c r="H58" s="174">
        <v>0</v>
      </c>
      <c r="I58" s="174">
        <v>6198385.603726441</v>
      </c>
      <c r="J58" s="174">
        <v>6198385.603726441</v>
      </c>
    </row>
    <row r="59" spans="1:10" s="50" customFormat="1" ht="14.25" customHeight="1" x14ac:dyDescent="0.2">
      <c r="A59" s="149" t="s">
        <v>274</v>
      </c>
      <c r="B59" s="175">
        <v>0</v>
      </c>
      <c r="C59" s="175">
        <v>100000</v>
      </c>
      <c r="D59" s="175">
        <v>100000</v>
      </c>
      <c r="E59" s="175">
        <v>0</v>
      </c>
      <c r="F59" s="175">
        <v>100000</v>
      </c>
      <c r="G59" s="175">
        <v>100000</v>
      </c>
      <c r="H59" s="175">
        <v>0</v>
      </c>
      <c r="I59" s="175">
        <v>100000</v>
      </c>
      <c r="J59" s="175">
        <v>100000</v>
      </c>
    </row>
    <row r="60" spans="1:10" s="50" customFormat="1" ht="14.25" customHeight="1" x14ac:dyDescent="0.2">
      <c r="A60" s="149" t="s">
        <v>275</v>
      </c>
      <c r="B60" s="175">
        <v>0</v>
      </c>
      <c r="C60" s="175">
        <v>1119567</v>
      </c>
      <c r="D60" s="175">
        <v>1119567</v>
      </c>
      <c r="E60" s="175">
        <v>0</v>
      </c>
      <c r="F60" s="175">
        <v>1119567</v>
      </c>
      <c r="G60" s="175">
        <v>1119567</v>
      </c>
      <c r="H60" s="175">
        <v>0</v>
      </c>
      <c r="I60" s="175">
        <v>1119567</v>
      </c>
      <c r="J60" s="175">
        <v>1119567</v>
      </c>
    </row>
    <row r="61" spans="1:10" s="50" customFormat="1" ht="14.25" customHeight="1" x14ac:dyDescent="0.2">
      <c r="A61" s="149" t="s">
        <v>276</v>
      </c>
      <c r="B61" s="175">
        <v>0</v>
      </c>
      <c r="C61" s="175">
        <v>5867.3063249400002</v>
      </c>
      <c r="D61" s="175">
        <v>5867.3063249400002</v>
      </c>
      <c r="E61" s="175">
        <v>0</v>
      </c>
      <c r="F61" s="175">
        <v>5867.3063249400002</v>
      </c>
      <c r="G61" s="175">
        <v>5867.3063249400002</v>
      </c>
      <c r="H61" s="175">
        <v>0</v>
      </c>
      <c r="I61" s="175">
        <v>5867.3063249400002</v>
      </c>
      <c r="J61" s="175">
        <v>5867.3063249400002</v>
      </c>
    </row>
    <row r="62" spans="1:10" s="50" customFormat="1" ht="14.25" customHeight="1" x14ac:dyDescent="0.2">
      <c r="A62" s="149" t="s">
        <v>277</v>
      </c>
      <c r="B62" s="175">
        <v>0</v>
      </c>
      <c r="C62" s="175">
        <v>3334039.7036550003</v>
      </c>
      <c r="D62" s="175">
        <v>3334039.7036550003</v>
      </c>
      <c r="E62" s="175">
        <v>0</v>
      </c>
      <c r="F62" s="175">
        <v>3470956.0347770001</v>
      </c>
      <c r="G62" s="175">
        <v>3470956.0347770001</v>
      </c>
      <c r="H62" s="175">
        <v>0</v>
      </c>
      <c r="I62" s="175">
        <v>3470956.0347770001</v>
      </c>
      <c r="J62" s="175">
        <v>3470956.0347770001</v>
      </c>
    </row>
    <row r="63" spans="1:10" s="50" customFormat="1" ht="14.25" customHeight="1" x14ac:dyDescent="0.2">
      <c r="A63" s="149" t="s">
        <v>278</v>
      </c>
      <c r="B63" s="175">
        <v>0</v>
      </c>
      <c r="C63" s="175">
        <v>1221495.2626245017</v>
      </c>
      <c r="D63" s="175">
        <v>1221495.2626245017</v>
      </c>
      <c r="E63" s="175">
        <v>0</v>
      </c>
      <c r="F63" s="175">
        <v>1356031.2626245017</v>
      </c>
      <c r="G63" s="175">
        <v>1356031.2626245017</v>
      </c>
      <c r="H63" s="175">
        <v>0</v>
      </c>
      <c r="I63" s="175">
        <v>1501995.2626245017</v>
      </c>
      <c r="J63" s="175">
        <v>1501995.2626245017</v>
      </c>
    </row>
    <row r="64" spans="1:10" s="50" customFormat="1" ht="14.25" customHeight="1" x14ac:dyDescent="0.2">
      <c r="A64" s="147" t="s">
        <v>279</v>
      </c>
      <c r="B64" s="174">
        <v>11640892</v>
      </c>
      <c r="C64" s="174">
        <v>-158</v>
      </c>
      <c r="D64" s="174">
        <v>11640734</v>
      </c>
      <c r="E64" s="174">
        <v>11998475</v>
      </c>
      <c r="F64" s="174">
        <v>-157</v>
      </c>
      <c r="G64" s="174">
        <v>11998318</v>
      </c>
      <c r="H64" s="174">
        <v>12817771.4</v>
      </c>
      <c r="I64" s="174">
        <v>-146</v>
      </c>
      <c r="J64" s="174">
        <v>12817625.5</v>
      </c>
    </row>
    <row r="65" spans="1:10" s="50" customFormat="1" ht="14.25" customHeight="1" x14ac:dyDescent="0.2">
      <c r="A65" s="149" t="s">
        <v>280</v>
      </c>
      <c r="B65" s="175">
        <v>11640734</v>
      </c>
      <c r="C65" s="175">
        <v>0</v>
      </c>
      <c r="D65" s="175">
        <v>11640734</v>
      </c>
      <c r="E65" s="175">
        <v>11998318</v>
      </c>
      <c r="F65" s="175">
        <v>0</v>
      </c>
      <c r="G65" s="175">
        <v>11998318</v>
      </c>
      <c r="H65" s="175">
        <v>12817625.5</v>
      </c>
      <c r="I65" s="175">
        <v>0</v>
      </c>
      <c r="J65" s="175">
        <v>12817625.5</v>
      </c>
    </row>
    <row r="66" spans="1:10" s="50" customFormat="1" ht="14.25" customHeight="1" x14ac:dyDescent="0.2">
      <c r="A66" s="149" t="s">
        <v>281</v>
      </c>
      <c r="B66" s="175">
        <v>158</v>
      </c>
      <c r="C66" s="175">
        <v>-158</v>
      </c>
      <c r="D66" s="175">
        <v>0</v>
      </c>
      <c r="E66" s="175">
        <v>157</v>
      </c>
      <c r="F66" s="175">
        <v>-157</v>
      </c>
      <c r="G66" s="175">
        <v>0</v>
      </c>
      <c r="H66" s="175">
        <v>146</v>
      </c>
      <c r="I66" s="175">
        <v>-146</v>
      </c>
      <c r="J66" s="175">
        <v>0</v>
      </c>
    </row>
    <row r="67" spans="1:10" s="50" customFormat="1" ht="14.25" customHeight="1" x14ac:dyDescent="0.2">
      <c r="A67" s="147" t="s">
        <v>282</v>
      </c>
      <c r="B67" s="174">
        <v>0</v>
      </c>
      <c r="C67" s="174">
        <v>48182</v>
      </c>
      <c r="D67" s="174">
        <v>48182</v>
      </c>
      <c r="E67" s="174">
        <v>0</v>
      </c>
      <c r="F67" s="174">
        <v>29149</v>
      </c>
      <c r="G67" s="174">
        <v>29149</v>
      </c>
      <c r="H67" s="174">
        <v>0</v>
      </c>
      <c r="I67" s="174">
        <v>35209</v>
      </c>
      <c r="J67" s="174">
        <v>35209</v>
      </c>
    </row>
    <row r="68" spans="1:10" s="50" customFormat="1" ht="14.25" customHeight="1" x14ac:dyDescent="0.2">
      <c r="A68" s="149" t="s">
        <v>283</v>
      </c>
      <c r="B68" s="175">
        <v>0</v>
      </c>
      <c r="C68" s="175">
        <v>48182</v>
      </c>
      <c r="D68" s="175">
        <v>48182</v>
      </c>
      <c r="E68" s="175">
        <v>0</v>
      </c>
      <c r="F68" s="175">
        <v>29149</v>
      </c>
      <c r="G68" s="175">
        <v>29149</v>
      </c>
      <c r="H68" s="175">
        <v>0</v>
      </c>
      <c r="I68" s="175">
        <v>35209</v>
      </c>
      <c r="J68" s="175">
        <v>35209</v>
      </c>
    </row>
    <row r="69" spans="1:10" s="50" customFormat="1" ht="14.25" customHeight="1" x14ac:dyDescent="0.2">
      <c r="A69" s="149" t="s">
        <v>284</v>
      </c>
      <c r="B69" s="175">
        <v>0</v>
      </c>
      <c r="C69" s="175">
        <v>0</v>
      </c>
      <c r="D69" s="175">
        <v>0</v>
      </c>
      <c r="E69" s="175">
        <v>0</v>
      </c>
      <c r="F69" s="175">
        <v>0</v>
      </c>
      <c r="G69" s="175">
        <v>0</v>
      </c>
      <c r="H69" s="175">
        <v>0</v>
      </c>
      <c r="I69" s="175">
        <v>0</v>
      </c>
      <c r="J69" s="175">
        <v>0</v>
      </c>
    </row>
    <row r="70" spans="1:10" s="50" customFormat="1" ht="14.25" customHeight="1" x14ac:dyDescent="0.2">
      <c r="A70" s="147" t="s">
        <v>285</v>
      </c>
      <c r="B70" s="175">
        <v>0</v>
      </c>
      <c r="C70" s="174">
        <v>3400451.4588176301</v>
      </c>
      <c r="D70" s="174">
        <v>3400451.4588176301</v>
      </c>
      <c r="E70" s="175">
        <v>0</v>
      </c>
      <c r="F70" s="174">
        <v>3676513.8597268597</v>
      </c>
      <c r="G70" s="174">
        <v>3676513.8597268597</v>
      </c>
      <c r="H70" s="175">
        <v>0</v>
      </c>
      <c r="I70" s="174">
        <v>3365509.2156817098</v>
      </c>
      <c r="J70" s="174">
        <v>3365509.2156817098</v>
      </c>
    </row>
    <row r="71" spans="1:10" s="50" customFormat="1" ht="14.25" customHeight="1" x14ac:dyDescent="0.2">
      <c r="A71" s="149" t="s">
        <v>254</v>
      </c>
      <c r="B71" s="175">
        <v>0</v>
      </c>
      <c r="C71" s="175">
        <v>423652.83085569006</v>
      </c>
      <c r="D71" s="175">
        <v>423652.83085569006</v>
      </c>
      <c r="E71" s="175">
        <v>0</v>
      </c>
      <c r="F71" s="175">
        <v>321754.85660529009</v>
      </c>
      <c r="G71" s="175">
        <v>321754.85660529009</v>
      </c>
      <c r="H71" s="175">
        <v>0</v>
      </c>
      <c r="I71" s="175">
        <v>872363.80441563006</v>
      </c>
      <c r="J71" s="175">
        <v>872363.80441563006</v>
      </c>
    </row>
    <row r="72" spans="1:10" s="50" customFormat="1" ht="14.25" customHeight="1" x14ac:dyDescent="0.2">
      <c r="A72" s="149" t="s">
        <v>286</v>
      </c>
      <c r="B72" s="175">
        <v>0</v>
      </c>
      <c r="C72" s="175">
        <v>1478775.47675704</v>
      </c>
      <c r="D72" s="175">
        <v>1478775.47675704</v>
      </c>
      <c r="E72" s="175">
        <v>0</v>
      </c>
      <c r="F72" s="175">
        <v>1666850.5281931297</v>
      </c>
      <c r="G72" s="175">
        <v>1666850.5281931297</v>
      </c>
      <c r="H72" s="175">
        <v>0</v>
      </c>
      <c r="I72" s="175">
        <v>995799.80836949986</v>
      </c>
      <c r="J72" s="175">
        <v>995799.80836949986</v>
      </c>
    </row>
    <row r="73" spans="1:10" s="50" customFormat="1" ht="14.25" customHeight="1" x14ac:dyDescent="0.2">
      <c r="A73" s="149" t="s">
        <v>287</v>
      </c>
      <c r="B73" s="174">
        <v>0</v>
      </c>
      <c r="C73" s="175">
        <v>1337938</v>
      </c>
      <c r="D73" s="175">
        <v>1337938</v>
      </c>
      <c r="E73" s="174">
        <v>0</v>
      </c>
      <c r="F73" s="175">
        <v>1530805</v>
      </c>
      <c r="G73" s="175">
        <v>1530805</v>
      </c>
      <c r="H73" s="174">
        <v>0</v>
      </c>
      <c r="I73" s="175">
        <v>1337065</v>
      </c>
      <c r="J73" s="175">
        <v>1337065</v>
      </c>
    </row>
    <row r="74" spans="1:10" s="50" customFormat="1" ht="14.25" customHeight="1" x14ac:dyDescent="0.2">
      <c r="A74" s="149" t="s">
        <v>288</v>
      </c>
      <c r="B74" s="175">
        <v>0</v>
      </c>
      <c r="C74" s="175">
        <v>160085.1512049</v>
      </c>
      <c r="D74" s="175">
        <v>160085.1512049</v>
      </c>
      <c r="E74" s="175">
        <v>0</v>
      </c>
      <c r="F74" s="175">
        <v>157103.47492844</v>
      </c>
      <c r="G74" s="175">
        <v>157103.47492844</v>
      </c>
      <c r="H74" s="175">
        <v>0</v>
      </c>
      <c r="I74" s="175">
        <v>160280.60289658001</v>
      </c>
      <c r="J74" s="175">
        <v>160280.60289658001</v>
      </c>
    </row>
    <row r="75" spans="1:10" s="50" customFormat="1" ht="14.25" customHeight="1" x14ac:dyDescent="0.2">
      <c r="A75" s="147" t="s">
        <v>289</v>
      </c>
      <c r="B75" s="175">
        <v>0</v>
      </c>
      <c r="C75" s="174">
        <v>1451406.7038070098</v>
      </c>
      <c r="D75" s="174">
        <v>1451406.7038070098</v>
      </c>
      <c r="E75" s="175">
        <v>0</v>
      </c>
      <c r="F75" s="174">
        <v>1439370.80593692</v>
      </c>
      <c r="G75" s="174">
        <v>1439370.80593692</v>
      </c>
      <c r="H75" s="175">
        <v>0</v>
      </c>
      <c r="I75" s="174">
        <v>1443783.7071331001</v>
      </c>
      <c r="J75" s="174">
        <v>1443783.7071331001</v>
      </c>
    </row>
    <row r="76" spans="1:10" s="50" customFormat="1" ht="14.25" customHeight="1" x14ac:dyDescent="0.2">
      <c r="A76" s="149" t="s">
        <v>290</v>
      </c>
      <c r="B76" s="175">
        <v>0</v>
      </c>
      <c r="C76" s="175">
        <v>399607.92422201001</v>
      </c>
      <c r="D76" s="175">
        <v>399607.92422201001</v>
      </c>
      <c r="E76" s="175">
        <v>0</v>
      </c>
      <c r="F76" s="175">
        <v>396230.04118191998</v>
      </c>
      <c r="G76" s="175">
        <v>396230.04118191998</v>
      </c>
      <c r="H76" s="175">
        <v>0</v>
      </c>
      <c r="I76" s="175">
        <v>400897.95709909999</v>
      </c>
      <c r="J76" s="175">
        <v>400897.95709909999</v>
      </c>
    </row>
    <row r="77" spans="1:10" s="50" customFormat="1" ht="14.25" customHeight="1" x14ac:dyDescent="0.2">
      <c r="A77" s="149" t="s">
        <v>291</v>
      </c>
      <c r="B77" s="175">
        <v>0</v>
      </c>
      <c r="C77" s="175">
        <v>982</v>
      </c>
      <c r="D77" s="175">
        <v>982</v>
      </c>
      <c r="E77" s="175">
        <v>0</v>
      </c>
      <c r="F77" s="175">
        <v>980</v>
      </c>
      <c r="G77" s="175">
        <v>980</v>
      </c>
      <c r="H77" s="175">
        <v>0</v>
      </c>
      <c r="I77" s="175">
        <v>979</v>
      </c>
      <c r="J77" s="175">
        <v>979</v>
      </c>
    </row>
    <row r="78" spans="1:10" s="50" customFormat="1" ht="14.25" customHeight="1" x14ac:dyDescent="0.2">
      <c r="A78" s="149" t="s">
        <v>292</v>
      </c>
      <c r="B78" s="175">
        <v>0</v>
      </c>
      <c r="C78" s="175">
        <v>1043246</v>
      </c>
      <c r="D78" s="175">
        <v>1043246</v>
      </c>
      <c r="E78" s="175">
        <v>0</v>
      </c>
      <c r="F78" s="175">
        <v>1036023</v>
      </c>
      <c r="G78" s="175">
        <v>1036023</v>
      </c>
      <c r="H78" s="175">
        <v>0</v>
      </c>
      <c r="I78" s="175">
        <v>1035576</v>
      </c>
      <c r="J78" s="175">
        <v>1035576</v>
      </c>
    </row>
    <row r="79" spans="1:10" s="50" customFormat="1" ht="14.25" customHeight="1" x14ac:dyDescent="0.2">
      <c r="A79" s="149" t="s">
        <v>293</v>
      </c>
      <c r="B79" s="174">
        <v>0</v>
      </c>
      <c r="C79" s="175">
        <v>7570.7795850000002</v>
      </c>
      <c r="D79" s="175">
        <v>7570.7795850000002</v>
      </c>
      <c r="E79" s="174">
        <v>0</v>
      </c>
      <c r="F79" s="175">
        <v>6137.7647550000002</v>
      </c>
      <c r="G79" s="175">
        <v>6137.7647550000002</v>
      </c>
      <c r="H79" s="174">
        <v>0</v>
      </c>
      <c r="I79" s="175">
        <v>6330.7500339999997</v>
      </c>
      <c r="J79" s="175">
        <v>6330.7500339999997</v>
      </c>
    </row>
    <row r="80" spans="1:10" s="50" customFormat="1" ht="14.25" customHeight="1" x14ac:dyDescent="0.2">
      <c r="A80" s="147" t="s">
        <v>294</v>
      </c>
      <c r="B80" s="175">
        <v>0</v>
      </c>
      <c r="C80" s="174">
        <v>4139256.9293729998</v>
      </c>
      <c r="D80" s="174">
        <v>4139256.9293729998</v>
      </c>
      <c r="E80" s="175">
        <v>0</v>
      </c>
      <c r="F80" s="174">
        <v>4140025.1854209998</v>
      </c>
      <c r="G80" s="174">
        <v>4140025.1854209998</v>
      </c>
      <c r="H80" s="175">
        <v>0</v>
      </c>
      <c r="I80" s="174">
        <v>4105825.8814599998</v>
      </c>
      <c r="J80" s="174">
        <v>4105825.8814599998</v>
      </c>
    </row>
    <row r="81" spans="1:10" s="50" customFormat="1" ht="14.25" customHeight="1" x14ac:dyDescent="0.2">
      <c r="A81" s="149" t="s">
        <v>295</v>
      </c>
      <c r="B81" s="175">
        <v>0</v>
      </c>
      <c r="C81" s="175">
        <v>1778793.9293729998</v>
      </c>
      <c r="D81" s="175">
        <v>1778793.9293729998</v>
      </c>
      <c r="E81" s="175">
        <v>0</v>
      </c>
      <c r="F81" s="175">
        <v>1767739.1854209998</v>
      </c>
      <c r="G81" s="175">
        <v>1767739.1854209998</v>
      </c>
      <c r="H81" s="175">
        <v>0</v>
      </c>
      <c r="I81" s="175">
        <v>1756214.8814599998</v>
      </c>
      <c r="J81" s="175">
        <v>1756214.8814599998</v>
      </c>
    </row>
    <row r="82" spans="1:10" s="50" customFormat="1" ht="14.25" customHeight="1" x14ac:dyDescent="0.2">
      <c r="A82" s="149" t="s">
        <v>296</v>
      </c>
      <c r="B82" s="175">
        <v>0</v>
      </c>
      <c r="C82" s="175">
        <v>1134894</v>
      </c>
      <c r="D82" s="175">
        <v>1134894</v>
      </c>
      <c r="E82" s="175">
        <v>0</v>
      </c>
      <c r="F82" s="175">
        <v>1128362</v>
      </c>
      <c r="G82" s="175">
        <v>1128362</v>
      </c>
      <c r="H82" s="175">
        <v>0</v>
      </c>
      <c r="I82" s="175">
        <v>1114134</v>
      </c>
      <c r="J82" s="175">
        <v>1114134</v>
      </c>
    </row>
    <row r="83" spans="1:10" s="50" customFormat="1" ht="14.25" customHeight="1" x14ac:dyDescent="0.2">
      <c r="A83" s="149" t="s">
        <v>297</v>
      </c>
      <c r="B83" s="175">
        <v>0</v>
      </c>
      <c r="C83" s="175">
        <v>1225569</v>
      </c>
      <c r="D83" s="175">
        <v>1225569</v>
      </c>
      <c r="E83" s="175">
        <v>0</v>
      </c>
      <c r="F83" s="175">
        <v>1243924</v>
      </c>
      <c r="G83" s="175">
        <v>1243924</v>
      </c>
      <c r="H83" s="175">
        <v>0</v>
      </c>
      <c r="I83" s="175">
        <v>1235477</v>
      </c>
      <c r="J83" s="175">
        <v>1235477</v>
      </c>
    </row>
    <row r="84" spans="1:10" s="50" customFormat="1" ht="14.25" customHeight="1" x14ac:dyDescent="0.2">
      <c r="A84" s="149" t="s">
        <v>298</v>
      </c>
      <c r="B84" s="175">
        <v>0</v>
      </c>
      <c r="C84" s="175">
        <v>0</v>
      </c>
      <c r="D84" s="175">
        <v>0</v>
      </c>
      <c r="E84" s="175">
        <v>0</v>
      </c>
      <c r="F84" s="175">
        <v>0</v>
      </c>
      <c r="G84" s="175">
        <v>0</v>
      </c>
      <c r="H84" s="175">
        <v>0</v>
      </c>
      <c r="I84" s="175">
        <v>0</v>
      </c>
      <c r="J84" s="175">
        <v>0</v>
      </c>
    </row>
    <row r="85" spans="1:10" s="50" customFormat="1" ht="14.25" customHeight="1" thickBot="1" x14ac:dyDescent="0.25">
      <c r="A85" s="185" t="s">
        <v>41</v>
      </c>
      <c r="B85" s="285">
        <v>0</v>
      </c>
      <c r="C85" s="286">
        <v>381215.06177879986</v>
      </c>
      <c r="D85" s="286">
        <v>381215.06177879986</v>
      </c>
      <c r="E85" s="285">
        <v>0</v>
      </c>
      <c r="F85" s="286">
        <v>373894.47045517969</v>
      </c>
      <c r="G85" s="286">
        <v>373894.47045517969</v>
      </c>
      <c r="H85" s="285">
        <v>0</v>
      </c>
      <c r="I85" s="286">
        <v>359940.0347132099</v>
      </c>
      <c r="J85" s="286">
        <v>359939.5347132099</v>
      </c>
    </row>
    <row r="86" spans="1:10" ht="15.75" thickTop="1" x14ac:dyDescent="0.25">
      <c r="A86" s="41"/>
      <c r="B86" s="42"/>
      <c r="C86" s="42"/>
      <c r="D86" s="42"/>
      <c r="E86" s="42"/>
      <c r="F86" s="42"/>
      <c r="G86" s="9"/>
      <c r="H86" s="9"/>
      <c r="I86" s="9"/>
      <c r="J86" s="9"/>
    </row>
  </sheetData>
  <mergeCells count="6">
    <mergeCell ref="A1:J1"/>
    <mergeCell ref="A2:J2"/>
    <mergeCell ref="A3:A4"/>
    <mergeCell ref="E3:G3"/>
    <mergeCell ref="H3:J3"/>
    <mergeCell ref="B3:D3"/>
  </mergeCells>
  <pageMargins left="0.7" right="0.7" top="0.75" bottom="0.75" header="0.3" footer="0.3"/>
  <pageSetup paperSize="9" scale="57" orientation="portrait" r:id="rId1"/>
  <headerFooter>
    <oddFooter>&amp;C&amp;A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O87"/>
  <sheetViews>
    <sheetView view="pageBreakPreview" zoomScale="115" zoomScaleNormal="100" zoomScaleSheetLayoutView="115" workbookViewId="0">
      <selection activeCell="O9" sqref="O9"/>
    </sheetView>
  </sheetViews>
  <sheetFormatPr defaultRowHeight="15" x14ac:dyDescent="0.25"/>
  <cols>
    <col min="1" max="1" width="55.28515625" style="26" customWidth="1"/>
    <col min="2" max="2" width="11.140625" customWidth="1"/>
    <col min="3" max="4" width="11.28515625" bestFit="1" customWidth="1"/>
    <col min="5" max="5" width="11.5703125" bestFit="1" customWidth="1"/>
    <col min="6" max="7" width="11.28515625" bestFit="1" customWidth="1"/>
    <col min="8" max="10" width="11.28515625" style="26" bestFit="1" customWidth="1"/>
    <col min="11" max="11" width="19.42578125" style="25" hidden="1" customWidth="1"/>
    <col min="12" max="12" width="10.28515625" hidden="1" customWidth="1"/>
    <col min="13" max="13" width="0" hidden="1" customWidth="1"/>
    <col min="14" max="14" width="10.28515625" hidden="1" customWidth="1"/>
  </cols>
  <sheetData>
    <row r="1" spans="1:15" ht="22.5" x14ac:dyDescent="0.25">
      <c r="A1" s="330" t="s">
        <v>539</v>
      </c>
      <c r="B1" s="330"/>
      <c r="C1" s="330"/>
      <c r="D1" s="330"/>
      <c r="E1" s="330"/>
      <c r="F1" s="330"/>
      <c r="G1" s="330"/>
      <c r="H1" s="330"/>
      <c r="I1" s="330"/>
      <c r="J1" s="330"/>
      <c r="K1" s="33"/>
    </row>
    <row r="2" spans="1:15" ht="15.75" thickBot="1" x14ac:dyDescent="0.3">
      <c r="A2" s="303" t="s">
        <v>1</v>
      </c>
      <c r="B2" s="303"/>
      <c r="C2" s="303"/>
      <c r="D2" s="303"/>
      <c r="E2" s="303"/>
      <c r="F2" s="303"/>
      <c r="G2" s="303"/>
      <c r="H2" s="303"/>
      <c r="I2" s="303"/>
      <c r="J2" s="303"/>
      <c r="K2" s="35"/>
    </row>
    <row r="3" spans="1:15" ht="16.5" thickTop="1" thickBot="1" x14ac:dyDescent="0.3">
      <c r="A3" s="316" t="s">
        <v>572</v>
      </c>
      <c r="B3" s="380">
        <v>46142</v>
      </c>
      <c r="C3" s="381"/>
      <c r="D3" s="382"/>
      <c r="E3" s="380">
        <v>46173</v>
      </c>
      <c r="F3" s="381"/>
      <c r="G3" s="381"/>
      <c r="H3" s="380">
        <v>46203</v>
      </c>
      <c r="I3" s="381"/>
      <c r="J3" s="381"/>
      <c r="K3" s="36"/>
    </row>
    <row r="4" spans="1:15" ht="15.75" thickBot="1" x14ac:dyDescent="0.3">
      <c r="A4" s="317"/>
      <c r="B4" s="170" t="s">
        <v>227</v>
      </c>
      <c r="C4" s="171" t="s">
        <v>228</v>
      </c>
      <c r="D4" s="171" t="s">
        <v>226</v>
      </c>
      <c r="E4" s="170" t="s">
        <v>227</v>
      </c>
      <c r="F4" s="171" t="s">
        <v>228</v>
      </c>
      <c r="G4" s="171" t="s">
        <v>226</v>
      </c>
      <c r="H4" s="170" t="s">
        <v>227</v>
      </c>
      <c r="I4" s="171" t="s">
        <v>228</v>
      </c>
      <c r="J4" s="171" t="s">
        <v>226</v>
      </c>
      <c r="K4" s="37"/>
    </row>
    <row r="5" spans="1:15" ht="15.75" thickTop="1" x14ac:dyDescent="0.25">
      <c r="A5" s="40"/>
      <c r="B5" s="172"/>
      <c r="C5" s="173"/>
      <c r="D5" s="172"/>
      <c r="E5" s="172"/>
      <c r="F5" s="173"/>
      <c r="G5" s="172"/>
      <c r="H5" s="172"/>
      <c r="I5" s="173"/>
      <c r="J5" s="172"/>
      <c r="K5" s="29"/>
    </row>
    <row r="6" spans="1:15" s="50" customFormat="1" ht="15.75" customHeight="1" x14ac:dyDescent="0.2">
      <c r="A6" s="124" t="s">
        <v>229</v>
      </c>
      <c r="B6" s="174">
        <v>12341249.669489998</v>
      </c>
      <c r="C6" s="174">
        <v>15078850.157347163</v>
      </c>
      <c r="D6" s="174">
        <v>27420100.326837163</v>
      </c>
      <c r="E6" s="174">
        <v>13034450.13689</v>
      </c>
      <c r="F6" s="174">
        <v>15578640.423627755</v>
      </c>
      <c r="G6" s="174">
        <v>28613090.460517757</v>
      </c>
      <c r="H6" s="174">
        <v>12703219.18589</v>
      </c>
      <c r="I6" s="174">
        <v>16661072.833307335</v>
      </c>
      <c r="J6" s="174">
        <v>29364292.119197339</v>
      </c>
      <c r="K6" s="44" t="s">
        <v>525</v>
      </c>
      <c r="L6" s="44">
        <f>B6-B8-B15-B36-B48-B53-B54-B55</f>
        <v>-1.5352270565927029E-9</v>
      </c>
      <c r="M6" s="44">
        <f>C6-C8-C15-C36-C48-C53-C54-C55</f>
        <v>-0.50000000058207661</v>
      </c>
      <c r="N6" s="44">
        <f>D6-D8-D15-D36-D48-D53-D54-D55</f>
        <v>-2.3865140974521637E-9</v>
      </c>
    </row>
    <row r="7" spans="1:15" s="50" customFormat="1" ht="15.75" customHeight="1" x14ac:dyDescent="0.2">
      <c r="A7" s="40"/>
      <c r="B7" s="174"/>
      <c r="C7" s="175"/>
      <c r="D7" s="175"/>
      <c r="E7" s="174"/>
      <c r="F7" s="175"/>
      <c r="G7" s="175"/>
      <c r="H7" s="174"/>
      <c r="I7" s="175"/>
      <c r="J7" s="175"/>
      <c r="K7" s="32"/>
    </row>
    <row r="8" spans="1:15" s="50" customFormat="1" ht="15.75" customHeight="1" x14ac:dyDescent="0.2">
      <c r="A8" s="124" t="s">
        <v>230</v>
      </c>
      <c r="B8" s="174">
        <v>2884665</v>
      </c>
      <c r="C8" s="174">
        <v>4588071.5117597301</v>
      </c>
      <c r="D8" s="174">
        <v>7472736.5117597301</v>
      </c>
      <c r="E8" s="174">
        <v>3103116</v>
      </c>
      <c r="F8" s="174">
        <v>4677410.6957241204</v>
      </c>
      <c r="G8" s="174">
        <v>7780526.6957241204</v>
      </c>
      <c r="H8" s="174">
        <v>3311654</v>
      </c>
      <c r="I8" s="174">
        <v>4286306.5211169403</v>
      </c>
      <c r="J8" s="174">
        <v>7597960.5211169403</v>
      </c>
      <c r="K8" s="24" t="s">
        <v>230</v>
      </c>
      <c r="L8" s="51">
        <f>B8-B9-B10-B12-B13-B14</f>
        <v>0</v>
      </c>
      <c r="M8" s="51">
        <f>C8-C9-C10-C12-C13-C14</f>
        <v>5.8207660913467407E-11</v>
      </c>
      <c r="N8" s="51">
        <f>D8-D9-D10-D12-D13-D14</f>
        <v>5.8207660913467407E-11</v>
      </c>
      <c r="O8" s="51"/>
    </row>
    <row r="9" spans="1:15" s="50" customFormat="1" ht="15.75" customHeight="1" x14ac:dyDescent="0.2">
      <c r="A9" s="143" t="s">
        <v>231</v>
      </c>
      <c r="B9" s="175">
        <v>2678373</v>
      </c>
      <c r="C9" s="175">
        <v>0</v>
      </c>
      <c r="D9" s="175">
        <v>2678373</v>
      </c>
      <c r="E9" s="175">
        <v>2638018</v>
      </c>
      <c r="F9" s="175">
        <v>0</v>
      </c>
      <c r="G9" s="175">
        <v>2638018</v>
      </c>
      <c r="H9" s="175">
        <v>2638405</v>
      </c>
      <c r="I9" s="175">
        <v>0</v>
      </c>
      <c r="J9" s="175">
        <v>2638405</v>
      </c>
      <c r="K9" s="32"/>
    </row>
    <row r="10" spans="1:15" s="50" customFormat="1" ht="15.75" customHeight="1" x14ac:dyDescent="0.2">
      <c r="A10" s="143" t="s">
        <v>232</v>
      </c>
      <c r="B10" s="175">
        <v>206292</v>
      </c>
      <c r="C10" s="175">
        <v>4494269</v>
      </c>
      <c r="D10" s="175">
        <v>4700561</v>
      </c>
      <c r="E10" s="175">
        <v>465098</v>
      </c>
      <c r="F10" s="175">
        <v>4571707</v>
      </c>
      <c r="G10" s="175">
        <v>5036805</v>
      </c>
      <c r="H10" s="175">
        <v>673249</v>
      </c>
      <c r="I10" s="175">
        <v>4172537</v>
      </c>
      <c r="J10" s="175">
        <v>4845786</v>
      </c>
      <c r="K10" s="32"/>
    </row>
    <row r="11" spans="1:15" s="50" customFormat="1" ht="15.75" customHeight="1" x14ac:dyDescent="0.2">
      <c r="A11" s="143" t="s">
        <v>233</v>
      </c>
      <c r="B11" s="175"/>
      <c r="C11" s="175"/>
      <c r="D11" s="175"/>
      <c r="E11" s="175"/>
      <c r="F11" s="175"/>
      <c r="G11" s="175"/>
      <c r="H11" s="175"/>
      <c r="I11" s="175"/>
      <c r="J11" s="175"/>
      <c r="K11" s="32"/>
    </row>
    <row r="12" spans="1:15" s="50" customFormat="1" ht="15.75" customHeight="1" x14ac:dyDescent="0.2">
      <c r="A12" s="158" t="s">
        <v>234</v>
      </c>
      <c r="B12" s="175">
        <v>0</v>
      </c>
      <c r="C12" s="175">
        <v>58638</v>
      </c>
      <c r="D12" s="175">
        <v>58638</v>
      </c>
      <c r="E12" s="175">
        <v>0</v>
      </c>
      <c r="F12" s="175">
        <v>83269</v>
      </c>
      <c r="G12" s="175">
        <v>83269</v>
      </c>
      <c r="H12" s="175">
        <v>0</v>
      </c>
      <c r="I12" s="175">
        <v>82549</v>
      </c>
      <c r="J12" s="175">
        <v>82549</v>
      </c>
      <c r="K12" s="32"/>
    </row>
    <row r="13" spans="1:15" s="50" customFormat="1" ht="15.75" customHeight="1" x14ac:dyDescent="0.2">
      <c r="A13" s="158" t="s">
        <v>299</v>
      </c>
      <c r="B13" s="175">
        <v>0</v>
      </c>
      <c r="C13" s="175">
        <v>45</v>
      </c>
      <c r="D13" s="175">
        <v>45</v>
      </c>
      <c r="E13" s="175">
        <v>0</v>
      </c>
      <c r="F13" s="175">
        <v>45</v>
      </c>
      <c r="G13" s="175">
        <v>45</v>
      </c>
      <c r="H13" s="175">
        <v>0</v>
      </c>
      <c r="I13" s="175">
        <v>45</v>
      </c>
      <c r="J13" s="175">
        <v>45</v>
      </c>
      <c r="K13" s="32"/>
    </row>
    <row r="14" spans="1:15" s="50" customFormat="1" ht="15.75" customHeight="1" x14ac:dyDescent="0.2">
      <c r="A14" s="143" t="s">
        <v>300</v>
      </c>
      <c r="B14" s="175">
        <v>0</v>
      </c>
      <c r="C14" s="175">
        <v>35119.511759729998</v>
      </c>
      <c r="D14" s="175">
        <v>35119.511759729998</v>
      </c>
      <c r="E14" s="175">
        <v>0</v>
      </c>
      <c r="F14" s="175">
        <v>22389.69572412</v>
      </c>
      <c r="G14" s="175">
        <v>22389.69572412</v>
      </c>
      <c r="H14" s="175">
        <v>0</v>
      </c>
      <c r="I14" s="175">
        <v>31175.521116939999</v>
      </c>
      <c r="J14" s="175">
        <v>31175.521116939999</v>
      </c>
      <c r="K14" s="32"/>
    </row>
    <row r="15" spans="1:15" s="50" customFormat="1" ht="15.75" customHeight="1" x14ac:dyDescent="0.2">
      <c r="A15" s="124" t="s">
        <v>237</v>
      </c>
      <c r="B15" s="174">
        <v>8000000</v>
      </c>
      <c r="C15" s="174">
        <v>7226091.3919270001</v>
      </c>
      <c r="D15" s="174">
        <v>15226091.391927</v>
      </c>
      <c r="E15" s="174">
        <v>8000000</v>
      </c>
      <c r="F15" s="174">
        <v>8095290.556512</v>
      </c>
      <c r="G15" s="174">
        <v>16095290.556512</v>
      </c>
      <c r="H15" s="174">
        <v>8000000</v>
      </c>
      <c r="I15" s="174">
        <v>9181884.8499829993</v>
      </c>
      <c r="J15" s="174">
        <v>17181884.849982999</v>
      </c>
      <c r="K15" s="44" t="s">
        <v>523</v>
      </c>
      <c r="L15" s="51">
        <f>B15-B16-B23-B30</f>
        <v>0</v>
      </c>
      <c r="M15" s="51">
        <f>C15-C16-C23-C30</f>
        <v>0</v>
      </c>
      <c r="N15" s="51">
        <f>D15-D16-D23-D30</f>
        <v>0</v>
      </c>
    </row>
    <row r="16" spans="1:15" s="50" customFormat="1" ht="15.75" customHeight="1" x14ac:dyDescent="0.2">
      <c r="A16" s="136" t="s">
        <v>238</v>
      </c>
      <c r="B16" s="174">
        <v>8000000</v>
      </c>
      <c r="C16" s="174">
        <v>6398582.5741900001</v>
      </c>
      <c r="D16" s="174">
        <v>14398582.57419</v>
      </c>
      <c r="E16" s="174">
        <v>8000000</v>
      </c>
      <c r="F16" s="174">
        <v>7290765.738775</v>
      </c>
      <c r="G16" s="174">
        <v>15290765.738775</v>
      </c>
      <c r="H16" s="174">
        <v>8000000</v>
      </c>
      <c r="I16" s="174">
        <v>8398221.1322459988</v>
      </c>
      <c r="J16" s="174">
        <v>16398221.132245999</v>
      </c>
      <c r="K16" s="52"/>
    </row>
    <row r="17" spans="1:11" s="50" customFormat="1" ht="15.75" customHeight="1" x14ac:dyDescent="0.2">
      <c r="A17" s="143" t="s">
        <v>239</v>
      </c>
      <c r="B17" s="174">
        <v>8000000</v>
      </c>
      <c r="C17" s="174">
        <v>5694675.5741900001</v>
      </c>
      <c r="D17" s="174">
        <v>13694675.57419</v>
      </c>
      <c r="E17" s="174">
        <v>8000000</v>
      </c>
      <c r="F17" s="174">
        <v>6542267.738775</v>
      </c>
      <c r="G17" s="174">
        <v>14542267.738775</v>
      </c>
      <c r="H17" s="174">
        <v>8000000</v>
      </c>
      <c r="I17" s="174">
        <v>7745073.1322459998</v>
      </c>
      <c r="J17" s="174">
        <v>15745073.132245999</v>
      </c>
      <c r="K17" s="52"/>
    </row>
    <row r="18" spans="1:11" s="50" customFormat="1" ht="15.75" customHeight="1" x14ac:dyDescent="0.2">
      <c r="A18" s="143" t="s">
        <v>240</v>
      </c>
      <c r="B18" s="175">
        <v>0</v>
      </c>
      <c r="C18" s="175">
        <v>703907</v>
      </c>
      <c r="D18" s="175">
        <v>703907</v>
      </c>
      <c r="E18" s="175">
        <v>0</v>
      </c>
      <c r="F18" s="175">
        <v>748498</v>
      </c>
      <c r="G18" s="175">
        <v>748498</v>
      </c>
      <c r="H18" s="175">
        <v>0</v>
      </c>
      <c r="I18" s="175">
        <v>653148</v>
      </c>
      <c r="J18" s="175">
        <v>653148</v>
      </c>
      <c r="K18" s="32"/>
    </row>
    <row r="19" spans="1:11" s="50" customFormat="1" ht="15.75" customHeight="1" x14ac:dyDescent="0.2">
      <c r="A19" s="143" t="s">
        <v>241</v>
      </c>
      <c r="B19" s="175"/>
      <c r="C19" s="175"/>
      <c r="D19" s="175"/>
      <c r="E19" s="175"/>
      <c r="F19" s="175"/>
      <c r="G19" s="175"/>
      <c r="H19" s="175"/>
      <c r="I19" s="175"/>
      <c r="J19" s="175"/>
      <c r="K19" s="32"/>
    </row>
    <row r="20" spans="1:11" s="50" customFormat="1" ht="15.75" customHeight="1" x14ac:dyDescent="0.2">
      <c r="A20" s="127" t="s">
        <v>301</v>
      </c>
      <c r="B20" s="175">
        <v>0</v>
      </c>
      <c r="C20" s="175">
        <v>0</v>
      </c>
      <c r="D20" s="175">
        <v>0</v>
      </c>
      <c r="E20" s="175">
        <v>0</v>
      </c>
      <c r="F20" s="175">
        <v>0</v>
      </c>
      <c r="G20" s="175">
        <v>0</v>
      </c>
      <c r="H20" s="175">
        <v>0</v>
      </c>
      <c r="I20" s="175">
        <v>0</v>
      </c>
      <c r="J20" s="175">
        <v>0</v>
      </c>
      <c r="K20" s="32"/>
    </row>
    <row r="21" spans="1:11" s="50" customFormat="1" ht="15.75" customHeight="1" x14ac:dyDescent="0.2">
      <c r="A21" s="127" t="s">
        <v>302</v>
      </c>
      <c r="B21" s="175">
        <v>0</v>
      </c>
      <c r="C21" s="175">
        <v>0</v>
      </c>
      <c r="D21" s="175">
        <v>0</v>
      </c>
      <c r="E21" s="175">
        <v>0</v>
      </c>
      <c r="F21" s="175">
        <v>0</v>
      </c>
      <c r="G21" s="175">
        <v>0</v>
      </c>
      <c r="H21" s="175">
        <v>0</v>
      </c>
      <c r="I21" s="175">
        <v>0</v>
      </c>
      <c r="J21" s="175">
        <v>0</v>
      </c>
      <c r="K21" s="32"/>
    </row>
    <row r="22" spans="1:11" s="50" customFormat="1" ht="15.75" customHeight="1" x14ac:dyDescent="0.2">
      <c r="A22" s="136" t="s">
        <v>244</v>
      </c>
      <c r="B22" s="175"/>
      <c r="C22" s="175"/>
      <c r="D22" s="175"/>
      <c r="E22" s="175"/>
      <c r="F22" s="175"/>
      <c r="G22" s="175"/>
      <c r="H22" s="175"/>
      <c r="I22" s="175"/>
      <c r="J22" s="175"/>
      <c r="K22" s="32"/>
    </row>
    <row r="23" spans="1:11" s="50" customFormat="1" ht="15.75" customHeight="1" x14ac:dyDescent="0.2">
      <c r="A23" s="176" t="s">
        <v>303</v>
      </c>
      <c r="B23" s="174">
        <v>0</v>
      </c>
      <c r="C23" s="174">
        <v>580607.691322</v>
      </c>
      <c r="D23" s="174">
        <v>580607.691322</v>
      </c>
      <c r="E23" s="174">
        <v>0</v>
      </c>
      <c r="F23" s="174">
        <v>562615.691322</v>
      </c>
      <c r="G23" s="174">
        <v>562615.691322</v>
      </c>
      <c r="H23" s="174">
        <v>0</v>
      </c>
      <c r="I23" s="174">
        <v>550401.59132199991</v>
      </c>
      <c r="J23" s="174">
        <v>550401.59132199991</v>
      </c>
      <c r="K23" s="52"/>
    </row>
    <row r="24" spans="1:11" s="50" customFormat="1" ht="15.75" customHeight="1" x14ac:dyDescent="0.2">
      <c r="A24" s="177" t="s">
        <v>252</v>
      </c>
      <c r="B24" s="175">
        <v>0</v>
      </c>
      <c r="C24" s="175">
        <v>4945.2213359999996</v>
      </c>
      <c r="D24" s="175">
        <v>4945.2213359999996</v>
      </c>
      <c r="E24" s="175">
        <v>0</v>
      </c>
      <c r="F24" s="175">
        <v>4883.2213359999996</v>
      </c>
      <c r="G24" s="175">
        <v>4883.2213359999996</v>
      </c>
      <c r="H24" s="175">
        <v>0</v>
      </c>
      <c r="I24" s="175">
        <v>4898.4213359999994</v>
      </c>
      <c r="J24" s="175">
        <v>4898.4213359999994</v>
      </c>
      <c r="K24" s="32"/>
    </row>
    <row r="25" spans="1:11" s="50" customFormat="1" ht="15.75" customHeight="1" x14ac:dyDescent="0.2">
      <c r="A25" s="177" t="s">
        <v>246</v>
      </c>
      <c r="B25" s="175">
        <v>0</v>
      </c>
      <c r="C25" s="175">
        <v>295859.08022499998</v>
      </c>
      <c r="D25" s="175">
        <v>295859.08022499998</v>
      </c>
      <c r="E25" s="175">
        <v>0</v>
      </c>
      <c r="F25" s="175">
        <v>290299.08022499998</v>
      </c>
      <c r="G25" s="175">
        <v>290299.08022499998</v>
      </c>
      <c r="H25" s="175">
        <v>0</v>
      </c>
      <c r="I25" s="175">
        <v>284945.38022499997</v>
      </c>
      <c r="J25" s="175">
        <v>284945.38022499997</v>
      </c>
      <c r="K25" s="32"/>
    </row>
    <row r="26" spans="1:11" s="50" customFormat="1" ht="15.75" customHeight="1" x14ac:dyDescent="0.2">
      <c r="A26" s="177" t="s">
        <v>247</v>
      </c>
      <c r="B26" s="175">
        <v>0</v>
      </c>
      <c r="C26" s="175">
        <v>222685.56673799999</v>
      </c>
      <c r="D26" s="175">
        <v>222685.56673799999</v>
      </c>
      <c r="E26" s="175">
        <v>0</v>
      </c>
      <c r="F26" s="175">
        <v>210379.56673799999</v>
      </c>
      <c r="G26" s="175">
        <v>210379.56673799999</v>
      </c>
      <c r="H26" s="175">
        <v>0</v>
      </c>
      <c r="I26" s="175">
        <v>207302.96673799999</v>
      </c>
      <c r="J26" s="175">
        <v>207302.96673799999</v>
      </c>
      <c r="K26" s="32"/>
    </row>
    <row r="27" spans="1:11" s="50" customFormat="1" ht="15.75" customHeight="1" x14ac:dyDescent="0.2">
      <c r="A27" s="177" t="s">
        <v>248</v>
      </c>
      <c r="B27" s="175">
        <v>0</v>
      </c>
      <c r="C27" s="175">
        <v>2</v>
      </c>
      <c r="D27" s="175">
        <v>2</v>
      </c>
      <c r="E27" s="175">
        <v>0</v>
      </c>
      <c r="F27" s="175">
        <v>2</v>
      </c>
      <c r="G27" s="175">
        <v>2</v>
      </c>
      <c r="H27" s="175">
        <v>0</v>
      </c>
      <c r="I27" s="175">
        <v>2</v>
      </c>
      <c r="J27" s="175">
        <v>2</v>
      </c>
      <c r="K27" s="32"/>
    </row>
    <row r="28" spans="1:11" s="50" customFormat="1" ht="15.75" customHeight="1" x14ac:dyDescent="0.2">
      <c r="A28" s="177" t="s">
        <v>249</v>
      </c>
      <c r="B28" s="175">
        <v>0</v>
      </c>
      <c r="C28" s="175">
        <v>57115.823022999997</v>
      </c>
      <c r="D28" s="175">
        <v>57115.823022999997</v>
      </c>
      <c r="E28" s="175">
        <v>0</v>
      </c>
      <c r="F28" s="175">
        <v>57051.823022999997</v>
      </c>
      <c r="G28" s="175">
        <v>57051.823022999997</v>
      </c>
      <c r="H28" s="175">
        <v>0</v>
      </c>
      <c r="I28" s="175">
        <v>53252.823022999997</v>
      </c>
      <c r="J28" s="175">
        <v>53252.823022999997</v>
      </c>
      <c r="K28" s="32"/>
    </row>
    <row r="29" spans="1:11" s="50" customFormat="1" ht="15.75" customHeight="1" x14ac:dyDescent="0.2">
      <c r="A29" s="136" t="s">
        <v>304</v>
      </c>
      <c r="B29" s="175"/>
      <c r="C29" s="175"/>
      <c r="D29" s="175"/>
      <c r="E29" s="175"/>
      <c r="F29" s="175"/>
      <c r="G29" s="175"/>
      <c r="H29" s="175"/>
      <c r="I29" s="175"/>
      <c r="J29" s="175"/>
      <c r="K29" s="32"/>
    </row>
    <row r="30" spans="1:11" s="50" customFormat="1" ht="15.75" customHeight="1" x14ac:dyDescent="0.2">
      <c r="A30" s="176" t="s">
        <v>305</v>
      </c>
      <c r="B30" s="174">
        <v>0</v>
      </c>
      <c r="C30" s="174">
        <v>246901.12641500001</v>
      </c>
      <c r="D30" s="174">
        <v>246901.12641500001</v>
      </c>
      <c r="E30" s="174">
        <v>0</v>
      </c>
      <c r="F30" s="174">
        <v>241909.12641500001</v>
      </c>
      <c r="G30" s="174">
        <v>241909.12641500001</v>
      </c>
      <c r="H30" s="174">
        <v>0</v>
      </c>
      <c r="I30" s="174">
        <v>233262.12641500001</v>
      </c>
      <c r="J30" s="174">
        <v>233262.12641500001</v>
      </c>
      <c r="K30" s="52"/>
    </row>
    <row r="31" spans="1:11" s="50" customFormat="1" ht="15.75" customHeight="1" x14ac:dyDescent="0.2">
      <c r="A31" s="177" t="s">
        <v>252</v>
      </c>
      <c r="B31" s="175">
        <v>0</v>
      </c>
      <c r="C31" s="175">
        <v>3788</v>
      </c>
      <c r="D31" s="175">
        <v>3788</v>
      </c>
      <c r="E31" s="175">
        <v>0</v>
      </c>
      <c r="F31" s="175">
        <v>3744</v>
      </c>
      <c r="G31" s="175">
        <v>3744</v>
      </c>
      <c r="H31" s="175">
        <v>0</v>
      </c>
      <c r="I31" s="175">
        <v>3714</v>
      </c>
      <c r="J31" s="175">
        <v>3714</v>
      </c>
      <c r="K31" s="32"/>
    </row>
    <row r="32" spans="1:11" s="50" customFormat="1" ht="15.75" customHeight="1" x14ac:dyDescent="0.2">
      <c r="A32" s="177" t="s">
        <v>246</v>
      </c>
      <c r="B32" s="175">
        <v>0</v>
      </c>
      <c r="C32" s="175">
        <v>121556.24604</v>
      </c>
      <c r="D32" s="175">
        <v>121556.24604</v>
      </c>
      <c r="E32" s="175">
        <v>0</v>
      </c>
      <c r="F32" s="175">
        <v>119440.24604</v>
      </c>
      <c r="G32" s="175">
        <v>119440.24604</v>
      </c>
      <c r="H32" s="175">
        <v>0</v>
      </c>
      <c r="I32" s="175">
        <v>117297.24604</v>
      </c>
      <c r="J32" s="175">
        <v>117297.24604</v>
      </c>
      <c r="K32" s="32"/>
    </row>
    <row r="33" spans="1:14" s="50" customFormat="1" ht="15.75" customHeight="1" x14ac:dyDescent="0.2">
      <c r="A33" s="177" t="s">
        <v>247</v>
      </c>
      <c r="B33" s="175">
        <v>0</v>
      </c>
      <c r="C33" s="175">
        <v>114647</v>
      </c>
      <c r="D33" s="175">
        <v>114647</v>
      </c>
      <c r="E33" s="175">
        <v>0</v>
      </c>
      <c r="F33" s="175">
        <v>111945</v>
      </c>
      <c r="G33" s="175">
        <v>111945</v>
      </c>
      <c r="H33" s="175">
        <v>0</v>
      </c>
      <c r="I33" s="175">
        <v>105580</v>
      </c>
      <c r="J33" s="175">
        <v>105580</v>
      </c>
      <c r="K33" s="32"/>
    </row>
    <row r="34" spans="1:14" s="50" customFormat="1" ht="15.75" customHeight="1" x14ac:dyDescent="0.2">
      <c r="A34" s="177" t="s">
        <v>248</v>
      </c>
      <c r="B34" s="175">
        <v>0</v>
      </c>
      <c r="C34" s="175">
        <v>0</v>
      </c>
      <c r="D34" s="175">
        <v>0</v>
      </c>
      <c r="E34" s="175">
        <v>0</v>
      </c>
      <c r="F34" s="175">
        <v>0</v>
      </c>
      <c r="G34" s="175">
        <v>0</v>
      </c>
      <c r="H34" s="175">
        <v>0</v>
      </c>
      <c r="I34" s="175">
        <v>0</v>
      </c>
      <c r="J34" s="175">
        <v>0</v>
      </c>
      <c r="K34" s="32"/>
    </row>
    <row r="35" spans="1:14" s="50" customFormat="1" ht="15.75" customHeight="1" x14ac:dyDescent="0.2">
      <c r="A35" s="177" t="s">
        <v>546</v>
      </c>
      <c r="B35" s="175">
        <v>0</v>
      </c>
      <c r="C35" s="175">
        <v>6909.8803749999997</v>
      </c>
      <c r="D35" s="175">
        <v>6909.8803749999997</v>
      </c>
      <c r="E35" s="175">
        <v>0</v>
      </c>
      <c r="F35" s="175">
        <v>6779.8803749999997</v>
      </c>
      <c r="G35" s="175">
        <v>6779.8803749999997</v>
      </c>
      <c r="H35" s="175">
        <v>0</v>
      </c>
      <c r="I35" s="175">
        <v>6670.8803749999997</v>
      </c>
      <c r="J35" s="175">
        <v>6670.8803749999997</v>
      </c>
      <c r="K35" s="32"/>
    </row>
    <row r="36" spans="1:14" s="50" customFormat="1" ht="15.75" customHeight="1" x14ac:dyDescent="0.2">
      <c r="A36" s="124" t="s">
        <v>253</v>
      </c>
      <c r="B36" s="174">
        <v>1409883.0694899999</v>
      </c>
      <c r="C36" s="174">
        <v>2508896.6354950001</v>
      </c>
      <c r="D36" s="174">
        <v>3918779.7049850002</v>
      </c>
      <c r="E36" s="174">
        <v>1885295.13689</v>
      </c>
      <c r="F36" s="174">
        <v>2054512.514682</v>
      </c>
      <c r="G36" s="174">
        <v>3939807.6515720002</v>
      </c>
      <c r="H36" s="174">
        <v>1345443.9858899999</v>
      </c>
      <c r="I36" s="174">
        <v>2442726.6104370002</v>
      </c>
      <c r="J36" s="174">
        <v>3788170.5963269998</v>
      </c>
      <c r="K36" s="49" t="s">
        <v>524</v>
      </c>
      <c r="L36" s="51"/>
      <c r="M36" s="51"/>
      <c r="N36" s="51"/>
    </row>
    <row r="37" spans="1:14" s="50" customFormat="1" ht="15.75" customHeight="1" x14ac:dyDescent="0.2">
      <c r="A37" s="136" t="s">
        <v>254</v>
      </c>
      <c r="B37" s="174">
        <v>1409883.0694899999</v>
      </c>
      <c r="C37" s="174">
        <v>2508896.6354950001</v>
      </c>
      <c r="D37" s="174">
        <v>3918779.7049850002</v>
      </c>
      <c r="E37" s="174">
        <v>1885295.13689</v>
      </c>
      <c r="F37" s="174">
        <v>2054512.514682</v>
      </c>
      <c r="G37" s="174">
        <v>3939807.6515720002</v>
      </c>
      <c r="H37" s="174">
        <v>1345443.9858899999</v>
      </c>
      <c r="I37" s="174">
        <v>2442726.6104370002</v>
      </c>
      <c r="J37" s="174">
        <v>3788170.5963269998</v>
      </c>
      <c r="K37" s="52"/>
    </row>
    <row r="38" spans="1:14" s="50" customFormat="1" ht="15.75" customHeight="1" x14ac:dyDescent="0.2">
      <c r="A38" s="158" t="s">
        <v>255</v>
      </c>
      <c r="B38" s="175">
        <v>0</v>
      </c>
      <c r="C38" s="175">
        <v>756235.47196200001</v>
      </c>
      <c r="D38" s="175">
        <v>756235.47196200001</v>
      </c>
      <c r="E38" s="175">
        <v>0</v>
      </c>
      <c r="F38" s="175">
        <v>750124.33462900005</v>
      </c>
      <c r="G38" s="175">
        <v>750124.33462900005</v>
      </c>
      <c r="H38" s="175">
        <v>0</v>
      </c>
      <c r="I38" s="175">
        <v>740522.22678899998</v>
      </c>
      <c r="J38" s="175">
        <v>740522.22678899998</v>
      </c>
      <c r="K38" s="32"/>
    </row>
    <row r="39" spans="1:14" s="50" customFormat="1" ht="15.75" customHeight="1" x14ac:dyDescent="0.2">
      <c r="A39" s="158" t="s">
        <v>256</v>
      </c>
      <c r="B39" s="175"/>
      <c r="C39" s="175"/>
      <c r="D39" s="175"/>
      <c r="E39" s="175"/>
      <c r="F39" s="175"/>
      <c r="G39" s="175"/>
      <c r="H39" s="175"/>
      <c r="I39" s="175"/>
      <c r="J39" s="175"/>
      <c r="K39" s="32"/>
    </row>
    <row r="40" spans="1:14" s="50" customFormat="1" ht="15.75" customHeight="1" x14ac:dyDescent="0.2">
      <c r="A40" s="178" t="s">
        <v>257</v>
      </c>
      <c r="B40" s="175">
        <v>0</v>
      </c>
      <c r="C40" s="175">
        <v>0</v>
      </c>
      <c r="D40" s="175">
        <v>0</v>
      </c>
      <c r="E40" s="175">
        <v>0</v>
      </c>
      <c r="F40" s="175">
        <v>0</v>
      </c>
      <c r="G40" s="175">
        <v>0</v>
      </c>
      <c r="H40" s="175">
        <v>0</v>
      </c>
      <c r="I40" s="175">
        <v>0</v>
      </c>
      <c r="J40" s="175">
        <v>0</v>
      </c>
      <c r="K40" s="32"/>
    </row>
    <row r="41" spans="1:14" s="50" customFormat="1" ht="15.75" customHeight="1" x14ac:dyDescent="0.2">
      <c r="A41" s="178" t="s">
        <v>258</v>
      </c>
      <c r="B41" s="175">
        <v>1409883.0694899999</v>
      </c>
      <c r="C41" s="175">
        <v>1752661.163533</v>
      </c>
      <c r="D41" s="175">
        <v>3162544.2330229999</v>
      </c>
      <c r="E41" s="175">
        <v>1885295.13689</v>
      </c>
      <c r="F41" s="175">
        <v>1304388.1800529999</v>
      </c>
      <c r="G41" s="175">
        <v>3189683.3169430001</v>
      </c>
      <c r="H41" s="175">
        <v>1345443.9858899999</v>
      </c>
      <c r="I41" s="175">
        <v>1702204.383648</v>
      </c>
      <c r="J41" s="175">
        <v>3047648.3695379999</v>
      </c>
      <c r="K41" s="32"/>
    </row>
    <row r="42" spans="1:14" s="50" customFormat="1" ht="15.75" customHeight="1" x14ac:dyDescent="0.2">
      <c r="A42" s="178" t="s">
        <v>259</v>
      </c>
      <c r="B42" s="175">
        <v>0</v>
      </c>
      <c r="C42" s="175">
        <v>0</v>
      </c>
      <c r="D42" s="175">
        <v>0</v>
      </c>
      <c r="E42" s="175">
        <v>0</v>
      </c>
      <c r="F42" s="175">
        <v>0</v>
      </c>
      <c r="G42" s="175">
        <v>0</v>
      </c>
      <c r="H42" s="175">
        <v>0</v>
      </c>
      <c r="I42" s="175">
        <v>0</v>
      </c>
      <c r="J42" s="175">
        <v>0</v>
      </c>
      <c r="K42" s="32"/>
    </row>
    <row r="43" spans="1:14" s="50" customFormat="1" ht="15.75" customHeight="1" x14ac:dyDescent="0.2">
      <c r="A43" s="178" t="s">
        <v>260</v>
      </c>
      <c r="B43" s="175">
        <v>0</v>
      </c>
      <c r="C43" s="175">
        <v>0</v>
      </c>
      <c r="D43" s="175">
        <v>0</v>
      </c>
      <c r="E43" s="175">
        <v>0</v>
      </c>
      <c r="F43" s="175">
        <v>0</v>
      </c>
      <c r="G43" s="175">
        <v>0</v>
      </c>
      <c r="H43" s="175">
        <v>0</v>
      </c>
      <c r="I43" s="175">
        <v>0</v>
      </c>
      <c r="J43" s="175">
        <v>0</v>
      </c>
      <c r="K43" s="32"/>
    </row>
    <row r="44" spans="1:14" s="50" customFormat="1" ht="15.75" customHeight="1" x14ac:dyDescent="0.2">
      <c r="A44" s="136" t="s">
        <v>261</v>
      </c>
      <c r="B44" s="174">
        <v>0</v>
      </c>
      <c r="C44" s="174">
        <v>0</v>
      </c>
      <c r="D44" s="174">
        <v>0</v>
      </c>
      <c r="E44" s="174">
        <v>0</v>
      </c>
      <c r="F44" s="174">
        <v>0</v>
      </c>
      <c r="G44" s="174">
        <v>0</v>
      </c>
      <c r="H44" s="174">
        <v>0</v>
      </c>
      <c r="I44" s="174">
        <v>0</v>
      </c>
      <c r="J44" s="174">
        <v>0</v>
      </c>
      <c r="K44" s="52"/>
    </row>
    <row r="45" spans="1:14" s="50" customFormat="1" ht="15.75" customHeight="1" x14ac:dyDescent="0.2">
      <c r="A45" s="158" t="s">
        <v>306</v>
      </c>
      <c r="B45" s="175">
        <v>0</v>
      </c>
      <c r="C45" s="175">
        <v>0</v>
      </c>
      <c r="D45" s="175">
        <v>0</v>
      </c>
      <c r="E45" s="175">
        <v>0</v>
      </c>
      <c r="F45" s="175">
        <v>0</v>
      </c>
      <c r="G45" s="175">
        <v>0</v>
      </c>
      <c r="H45" s="175">
        <v>0</v>
      </c>
      <c r="I45" s="175">
        <v>0</v>
      </c>
      <c r="J45" s="175">
        <v>0</v>
      </c>
      <c r="K45" s="32"/>
    </row>
    <row r="46" spans="1:14" s="50" customFormat="1" ht="15.75" customHeight="1" x14ac:dyDescent="0.2">
      <c r="A46" s="158" t="s">
        <v>307</v>
      </c>
      <c r="B46" s="175">
        <v>0</v>
      </c>
      <c r="C46" s="175">
        <v>0</v>
      </c>
      <c r="D46" s="175">
        <v>0</v>
      </c>
      <c r="E46" s="175">
        <v>0</v>
      </c>
      <c r="F46" s="175">
        <v>0</v>
      </c>
      <c r="G46" s="175">
        <v>0</v>
      </c>
      <c r="H46" s="175">
        <v>0</v>
      </c>
      <c r="I46" s="175">
        <v>0</v>
      </c>
      <c r="J46" s="175">
        <v>0</v>
      </c>
      <c r="K46" s="32"/>
    </row>
    <row r="47" spans="1:14" s="50" customFormat="1" ht="15.75" customHeight="1" x14ac:dyDescent="0.2">
      <c r="A47" s="158" t="s">
        <v>260</v>
      </c>
      <c r="B47" s="175">
        <v>0</v>
      </c>
      <c r="C47" s="175">
        <v>0</v>
      </c>
      <c r="D47" s="175">
        <v>0</v>
      </c>
      <c r="E47" s="175">
        <v>0</v>
      </c>
      <c r="F47" s="175">
        <v>0</v>
      </c>
      <c r="G47" s="175">
        <v>0</v>
      </c>
      <c r="H47" s="175">
        <v>0</v>
      </c>
      <c r="I47" s="175">
        <v>0</v>
      </c>
      <c r="J47" s="175">
        <v>0</v>
      </c>
      <c r="K47" s="32"/>
    </row>
    <row r="48" spans="1:14" s="50" customFormat="1" ht="15.75" customHeight="1" x14ac:dyDescent="0.2">
      <c r="A48" s="124" t="s">
        <v>264</v>
      </c>
      <c r="B48" s="174">
        <v>0</v>
      </c>
      <c r="C48" s="174">
        <v>315363.70089600002</v>
      </c>
      <c r="D48" s="174">
        <v>315363.70089600002</v>
      </c>
      <c r="E48" s="174">
        <v>0</v>
      </c>
      <c r="F48" s="174">
        <v>315363.70089600002</v>
      </c>
      <c r="G48" s="174">
        <v>315363.70089600002</v>
      </c>
      <c r="H48" s="174">
        <v>0</v>
      </c>
      <c r="I48" s="174">
        <v>315363.70089600002</v>
      </c>
      <c r="J48" s="174">
        <v>315363.70089600002</v>
      </c>
      <c r="K48" s="52"/>
    </row>
    <row r="49" spans="1:14" s="50" customFormat="1" ht="15.75" customHeight="1" x14ac:dyDescent="0.2">
      <c r="A49" s="127" t="s">
        <v>265</v>
      </c>
      <c r="B49" s="175">
        <v>0</v>
      </c>
      <c r="C49" s="175">
        <v>0.14000000001396984</v>
      </c>
      <c r="D49" s="175">
        <v>0.14000000001396984</v>
      </c>
      <c r="E49" s="175">
        <v>0</v>
      </c>
      <c r="F49" s="175">
        <v>0.14000000001396984</v>
      </c>
      <c r="G49" s="175">
        <v>0.14000000001396984</v>
      </c>
      <c r="H49" s="175">
        <v>0</v>
      </c>
      <c r="I49" s="175">
        <v>0.14000000001396984</v>
      </c>
      <c r="J49" s="175">
        <v>0.14000000001396984</v>
      </c>
      <c r="K49" s="32"/>
    </row>
    <row r="50" spans="1:14" s="50" customFormat="1" ht="15.75" customHeight="1" x14ac:dyDescent="0.2">
      <c r="A50" s="127" t="s">
        <v>266</v>
      </c>
      <c r="B50" s="175">
        <v>0</v>
      </c>
      <c r="C50" s="175">
        <v>269701.99182699999</v>
      </c>
      <c r="D50" s="175">
        <v>269701.99182699999</v>
      </c>
      <c r="E50" s="175">
        <v>0</v>
      </c>
      <c r="F50" s="175">
        <v>269701.99182699999</v>
      </c>
      <c r="G50" s="175">
        <v>269701.99182699999</v>
      </c>
      <c r="H50" s="175">
        <v>0</v>
      </c>
      <c r="I50" s="175">
        <v>269701.99182699999</v>
      </c>
      <c r="J50" s="175">
        <v>269701.99182699999</v>
      </c>
      <c r="K50" s="32"/>
    </row>
    <row r="51" spans="1:14" s="50" customFormat="1" ht="15.75" customHeight="1" x14ac:dyDescent="0.2">
      <c r="A51" s="127" t="s">
        <v>267</v>
      </c>
      <c r="B51" s="175">
        <v>0</v>
      </c>
      <c r="C51" s="175">
        <v>45661.569068999997</v>
      </c>
      <c r="D51" s="175">
        <v>45661.569068999997</v>
      </c>
      <c r="E51" s="175">
        <v>0</v>
      </c>
      <c r="F51" s="175">
        <v>45661.569068999997</v>
      </c>
      <c r="G51" s="175">
        <v>45661.569068999997</v>
      </c>
      <c r="H51" s="175">
        <v>0</v>
      </c>
      <c r="I51" s="175">
        <v>45661.569068999997</v>
      </c>
      <c r="J51" s="175">
        <v>45661.569068999997</v>
      </c>
      <c r="K51" s="32"/>
    </row>
    <row r="52" spans="1:14" s="50" customFormat="1" ht="15.75" customHeight="1" x14ac:dyDescent="0.2">
      <c r="A52" s="127" t="s">
        <v>249</v>
      </c>
      <c r="B52" s="175">
        <v>0</v>
      </c>
      <c r="C52" s="175">
        <v>0</v>
      </c>
      <c r="D52" s="175">
        <v>0</v>
      </c>
      <c r="E52" s="175">
        <v>0</v>
      </c>
      <c r="F52" s="175">
        <v>0</v>
      </c>
      <c r="G52" s="175">
        <v>0</v>
      </c>
      <c r="H52" s="175">
        <v>0</v>
      </c>
      <c r="I52" s="175">
        <v>0</v>
      </c>
      <c r="J52" s="175">
        <v>0</v>
      </c>
      <c r="K52" s="32"/>
    </row>
    <row r="53" spans="1:14" s="50" customFormat="1" ht="15.75" customHeight="1" x14ac:dyDescent="0.2">
      <c r="A53" s="137" t="s">
        <v>269</v>
      </c>
      <c r="B53" s="175">
        <v>0</v>
      </c>
      <c r="C53" s="175">
        <v>175549.64713513665</v>
      </c>
      <c r="D53" s="175">
        <v>175549.64713513665</v>
      </c>
      <c r="E53" s="175">
        <v>0</v>
      </c>
      <c r="F53" s="175">
        <v>175281.24713513668</v>
      </c>
      <c r="G53" s="175">
        <v>175281.24713513668</v>
      </c>
      <c r="H53" s="175">
        <v>0</v>
      </c>
      <c r="I53" s="175">
        <v>175027.54713513664</v>
      </c>
      <c r="J53" s="175">
        <v>175027.54713513664</v>
      </c>
      <c r="K53" s="32"/>
    </row>
    <row r="54" spans="1:14" s="50" customFormat="1" ht="15.75" customHeight="1" x14ac:dyDescent="0.2">
      <c r="A54" s="137" t="s">
        <v>270</v>
      </c>
      <c r="B54" s="175">
        <v>334.2</v>
      </c>
      <c r="C54" s="175">
        <v>0</v>
      </c>
      <c r="D54" s="175">
        <v>334.2</v>
      </c>
      <c r="E54" s="175">
        <v>325</v>
      </c>
      <c r="F54" s="175">
        <v>0</v>
      </c>
      <c r="G54" s="175">
        <v>325</v>
      </c>
      <c r="H54" s="175">
        <v>408</v>
      </c>
      <c r="I54" s="175">
        <v>0</v>
      </c>
      <c r="J54" s="175">
        <v>407.5</v>
      </c>
      <c r="K54" s="32"/>
    </row>
    <row r="55" spans="1:14" s="50" customFormat="1" ht="15.75" customHeight="1" x14ac:dyDescent="0.2">
      <c r="A55" s="137" t="s">
        <v>271</v>
      </c>
      <c r="B55" s="175">
        <v>46367.4</v>
      </c>
      <c r="C55" s="175">
        <v>264877.77013429685</v>
      </c>
      <c r="D55" s="175">
        <v>311245.17013429687</v>
      </c>
      <c r="E55" s="175">
        <v>45714</v>
      </c>
      <c r="F55" s="175">
        <v>260782.00867849888</v>
      </c>
      <c r="G55" s="175">
        <v>306496.00867849891</v>
      </c>
      <c r="H55" s="175">
        <v>45713.599999999999</v>
      </c>
      <c r="I55" s="175">
        <v>259763.60373925939</v>
      </c>
      <c r="J55" s="175">
        <v>305477.4037392594</v>
      </c>
      <c r="K55" s="32"/>
    </row>
    <row r="56" spans="1:14" s="50" customFormat="1" ht="15.75" customHeight="1" x14ac:dyDescent="0.2">
      <c r="A56" s="127"/>
      <c r="B56" s="175"/>
      <c r="C56" s="175"/>
      <c r="D56" s="175"/>
      <c r="E56" s="175"/>
      <c r="F56" s="175"/>
      <c r="G56" s="175"/>
      <c r="H56" s="175"/>
      <c r="I56" s="175"/>
      <c r="J56" s="175"/>
      <c r="K56" s="32"/>
    </row>
    <row r="57" spans="1:14" s="50" customFormat="1" ht="15.75" customHeight="1" x14ac:dyDescent="0.2">
      <c r="A57" s="124" t="s">
        <v>272</v>
      </c>
      <c r="B57" s="157">
        <v>12341249.5</v>
      </c>
      <c r="C57" s="157">
        <v>15078850.446433149</v>
      </c>
      <c r="D57" s="157">
        <v>27420100.346433148</v>
      </c>
      <c r="E57" s="157">
        <v>13034450</v>
      </c>
      <c r="F57" s="157">
        <v>15578640.11137031</v>
      </c>
      <c r="G57" s="157">
        <v>28613090.411370311</v>
      </c>
      <c r="H57" s="157">
        <v>12703219</v>
      </c>
      <c r="I57" s="157">
        <v>16661072.709242411</v>
      </c>
      <c r="J57" s="157">
        <v>29364291.809242412</v>
      </c>
      <c r="K57" s="54" t="s">
        <v>526</v>
      </c>
      <c r="L57" s="51">
        <f>B57-B58-B64-B67-B70-B75-B80-B85</f>
        <v>0</v>
      </c>
      <c r="M57" s="51">
        <f>C57-C58-C64-C67-C70-C75-C80-C85</f>
        <v>-4.6566128730773926E-10</v>
      </c>
      <c r="N57" s="51">
        <f>D57-D58-D64-D67-D70-D75-D80-D85</f>
        <v>4.6566128730773926E-10</v>
      </c>
    </row>
    <row r="58" spans="1:14" s="50" customFormat="1" ht="15.75" customHeight="1" x14ac:dyDescent="0.2">
      <c r="A58" s="124" t="s">
        <v>273</v>
      </c>
      <c r="B58" s="174">
        <v>0</v>
      </c>
      <c r="C58" s="174">
        <v>5953127.0670266096</v>
      </c>
      <c r="D58" s="174">
        <v>5953127.0670266096</v>
      </c>
      <c r="E58" s="174">
        <v>0</v>
      </c>
      <c r="F58" s="174">
        <v>6065364.8370546103</v>
      </c>
      <c r="G58" s="174">
        <v>6065364.8370546103</v>
      </c>
      <c r="H58" s="174">
        <v>0</v>
      </c>
      <c r="I58" s="174">
        <v>6246784.8370546103</v>
      </c>
      <c r="J58" s="174">
        <v>6246784.8370546103</v>
      </c>
      <c r="K58" s="52"/>
    </row>
    <row r="59" spans="1:14" s="50" customFormat="1" ht="15.75" customHeight="1" x14ac:dyDescent="0.2">
      <c r="A59" s="143" t="s">
        <v>274</v>
      </c>
      <c r="B59" s="175">
        <v>0</v>
      </c>
      <c r="C59" s="175">
        <v>100000</v>
      </c>
      <c r="D59" s="175">
        <v>100000</v>
      </c>
      <c r="E59" s="175">
        <v>0</v>
      </c>
      <c r="F59" s="175">
        <v>100000</v>
      </c>
      <c r="G59" s="175">
        <v>100000</v>
      </c>
      <c r="H59" s="175">
        <v>0</v>
      </c>
      <c r="I59" s="175">
        <v>100000</v>
      </c>
      <c r="J59" s="175">
        <v>100000</v>
      </c>
      <c r="K59" s="32"/>
    </row>
    <row r="60" spans="1:14" s="50" customFormat="1" ht="15.75" customHeight="1" x14ac:dyDescent="0.2">
      <c r="A60" s="143" t="s">
        <v>275</v>
      </c>
      <c r="B60" s="175">
        <v>0</v>
      </c>
      <c r="C60" s="175">
        <v>1119567</v>
      </c>
      <c r="D60" s="175">
        <v>1119567</v>
      </c>
      <c r="E60" s="175">
        <v>0</v>
      </c>
      <c r="F60" s="175">
        <v>1119567</v>
      </c>
      <c r="G60" s="175">
        <v>1119567</v>
      </c>
      <c r="H60" s="175">
        <v>0</v>
      </c>
      <c r="I60" s="175">
        <v>1119567</v>
      </c>
      <c r="J60" s="175">
        <v>1119567</v>
      </c>
      <c r="K60" s="32"/>
    </row>
    <row r="61" spans="1:14" s="50" customFormat="1" ht="15.75" customHeight="1" x14ac:dyDescent="0.2">
      <c r="A61" s="143" t="s">
        <v>276</v>
      </c>
      <c r="B61" s="175">
        <v>0</v>
      </c>
      <c r="C61" s="175">
        <v>5870.60569364</v>
      </c>
      <c r="D61" s="175">
        <v>5870.60569364</v>
      </c>
      <c r="E61" s="175">
        <v>0</v>
      </c>
      <c r="F61" s="175">
        <v>5870.60569364</v>
      </c>
      <c r="G61" s="175">
        <v>5870.60569364</v>
      </c>
      <c r="H61" s="175">
        <v>0</v>
      </c>
      <c r="I61" s="175">
        <v>5870.60569364</v>
      </c>
      <c r="J61" s="175">
        <v>5870.60569364</v>
      </c>
      <c r="K61" s="32"/>
    </row>
    <row r="62" spans="1:14" s="50" customFormat="1" ht="15.75" customHeight="1" x14ac:dyDescent="0.2">
      <c r="A62" s="143" t="s">
        <v>277</v>
      </c>
      <c r="B62" s="175">
        <v>0</v>
      </c>
      <c r="C62" s="175">
        <v>2990745.458867</v>
      </c>
      <c r="D62" s="175">
        <v>2990745.458867</v>
      </c>
      <c r="E62" s="175">
        <v>0</v>
      </c>
      <c r="F62" s="175">
        <v>2950181.2288950002</v>
      </c>
      <c r="G62" s="175">
        <v>2950181.2288950002</v>
      </c>
      <c r="H62" s="175">
        <v>0</v>
      </c>
      <c r="I62" s="175">
        <v>2950181.2288950002</v>
      </c>
      <c r="J62" s="175">
        <v>2950181.2288950002</v>
      </c>
      <c r="K62" s="32"/>
    </row>
    <row r="63" spans="1:14" s="50" customFormat="1" ht="15.75" customHeight="1" x14ac:dyDescent="0.2">
      <c r="A63" s="143" t="s">
        <v>278</v>
      </c>
      <c r="B63" s="175">
        <v>0</v>
      </c>
      <c r="C63" s="175">
        <v>1736944.0024659694</v>
      </c>
      <c r="D63" s="175">
        <v>1736944.0024659694</v>
      </c>
      <c r="E63" s="175">
        <v>0</v>
      </c>
      <c r="F63" s="175">
        <v>1889746.0024659694</v>
      </c>
      <c r="G63" s="175">
        <v>1889746.0024659694</v>
      </c>
      <c r="H63" s="175">
        <v>0</v>
      </c>
      <c r="I63" s="175">
        <v>2071166.0024659694</v>
      </c>
      <c r="J63" s="175">
        <v>2071166.0024659694</v>
      </c>
      <c r="K63" s="32"/>
    </row>
    <row r="64" spans="1:14" s="50" customFormat="1" ht="15.75" customHeight="1" x14ac:dyDescent="0.2">
      <c r="A64" s="124" t="s">
        <v>279</v>
      </c>
      <c r="B64" s="174">
        <v>12341249.5</v>
      </c>
      <c r="C64" s="174">
        <v>-194</v>
      </c>
      <c r="D64" s="174">
        <v>12341055.5</v>
      </c>
      <c r="E64" s="174">
        <v>13034450</v>
      </c>
      <c r="F64" s="174">
        <v>-147</v>
      </c>
      <c r="G64" s="174">
        <v>13034303</v>
      </c>
      <c r="H64" s="174">
        <v>12703219</v>
      </c>
      <c r="I64" s="174">
        <v>-166</v>
      </c>
      <c r="J64" s="174">
        <v>12703053</v>
      </c>
      <c r="K64" s="52"/>
    </row>
    <row r="65" spans="1:11" s="50" customFormat="1" ht="15.75" customHeight="1" x14ac:dyDescent="0.2">
      <c r="A65" s="143" t="s">
        <v>280</v>
      </c>
      <c r="B65" s="175">
        <v>12341055.5</v>
      </c>
      <c r="C65" s="175">
        <v>0</v>
      </c>
      <c r="D65" s="175">
        <v>12341055.5</v>
      </c>
      <c r="E65" s="175">
        <v>13034303</v>
      </c>
      <c r="F65" s="175">
        <v>0</v>
      </c>
      <c r="G65" s="175">
        <v>13034303</v>
      </c>
      <c r="H65" s="175">
        <v>12703053</v>
      </c>
      <c r="I65" s="175">
        <v>0</v>
      </c>
      <c r="J65" s="175">
        <v>12703053</v>
      </c>
      <c r="K65" s="32"/>
    </row>
    <row r="66" spans="1:11" s="50" customFormat="1" ht="15.75" customHeight="1" x14ac:dyDescent="0.2">
      <c r="A66" s="143" t="s">
        <v>281</v>
      </c>
      <c r="B66" s="175">
        <v>194</v>
      </c>
      <c r="C66" s="175">
        <v>-194</v>
      </c>
      <c r="D66" s="175">
        <v>0</v>
      </c>
      <c r="E66" s="175">
        <v>147</v>
      </c>
      <c r="F66" s="175">
        <v>-147</v>
      </c>
      <c r="G66" s="175">
        <v>0</v>
      </c>
      <c r="H66" s="175">
        <v>166</v>
      </c>
      <c r="I66" s="175">
        <v>-166</v>
      </c>
      <c r="J66" s="175">
        <v>0</v>
      </c>
      <c r="K66" s="32"/>
    </row>
    <row r="67" spans="1:11" s="50" customFormat="1" ht="15.75" customHeight="1" x14ac:dyDescent="0.2">
      <c r="A67" s="124" t="s">
        <v>282</v>
      </c>
      <c r="B67" s="174">
        <v>0</v>
      </c>
      <c r="C67" s="174">
        <v>83933</v>
      </c>
      <c r="D67" s="174">
        <v>83933</v>
      </c>
      <c r="E67" s="174">
        <v>0</v>
      </c>
      <c r="F67" s="174">
        <v>39396</v>
      </c>
      <c r="G67" s="174">
        <v>39396</v>
      </c>
      <c r="H67" s="174">
        <v>0</v>
      </c>
      <c r="I67" s="174">
        <v>15420</v>
      </c>
      <c r="J67" s="174">
        <v>15420</v>
      </c>
      <c r="K67" s="52"/>
    </row>
    <row r="68" spans="1:11" s="50" customFormat="1" ht="15.75" customHeight="1" x14ac:dyDescent="0.2">
      <c r="A68" s="143" t="s">
        <v>283</v>
      </c>
      <c r="B68" s="175">
        <v>0</v>
      </c>
      <c r="C68" s="175">
        <v>83933</v>
      </c>
      <c r="D68" s="175">
        <v>83933</v>
      </c>
      <c r="E68" s="175">
        <v>0</v>
      </c>
      <c r="F68" s="175">
        <v>39396</v>
      </c>
      <c r="G68" s="175">
        <v>39396</v>
      </c>
      <c r="H68" s="175">
        <v>0</v>
      </c>
      <c r="I68" s="175">
        <v>15420</v>
      </c>
      <c r="J68" s="175">
        <v>15420</v>
      </c>
      <c r="K68" s="32"/>
    </row>
    <row r="69" spans="1:11" s="50" customFormat="1" ht="15.75" customHeight="1" x14ac:dyDescent="0.2">
      <c r="A69" s="143" t="s">
        <v>284</v>
      </c>
      <c r="B69" s="175">
        <v>0</v>
      </c>
      <c r="C69" s="175">
        <v>0</v>
      </c>
      <c r="D69" s="175">
        <v>0</v>
      </c>
      <c r="E69" s="175">
        <v>0</v>
      </c>
      <c r="F69" s="175">
        <v>0</v>
      </c>
      <c r="G69" s="175">
        <v>0</v>
      </c>
      <c r="H69" s="175">
        <v>0</v>
      </c>
      <c r="I69" s="175">
        <v>0</v>
      </c>
      <c r="J69" s="175">
        <v>0</v>
      </c>
      <c r="K69" s="32"/>
    </row>
    <row r="70" spans="1:11" s="50" customFormat="1" ht="15.75" customHeight="1" x14ac:dyDescent="0.2">
      <c r="A70" s="124" t="s">
        <v>285</v>
      </c>
      <c r="B70" s="175">
        <v>0</v>
      </c>
      <c r="C70" s="174">
        <v>4076903.4402078297</v>
      </c>
      <c r="D70" s="174">
        <v>4076903.4402078297</v>
      </c>
      <c r="E70" s="175">
        <v>0</v>
      </c>
      <c r="F70" s="174">
        <v>4230194.6415299298</v>
      </c>
      <c r="G70" s="174">
        <v>4230194.6415299298</v>
      </c>
      <c r="H70" s="175">
        <v>0</v>
      </c>
      <c r="I70" s="174">
        <v>4995349.9334491296</v>
      </c>
      <c r="J70" s="174">
        <v>4995349.9334491296</v>
      </c>
      <c r="K70" s="52"/>
    </row>
    <row r="71" spans="1:11" s="50" customFormat="1" ht="15.75" customHeight="1" x14ac:dyDescent="0.2">
      <c r="A71" s="143" t="s">
        <v>254</v>
      </c>
      <c r="B71" s="175">
        <v>0</v>
      </c>
      <c r="C71" s="175">
        <v>1091418.18448792</v>
      </c>
      <c r="D71" s="175">
        <v>1091418.18448792</v>
      </c>
      <c r="E71" s="175">
        <v>0</v>
      </c>
      <c r="F71" s="175">
        <v>983796.58918903</v>
      </c>
      <c r="G71" s="175">
        <v>983796.58918903</v>
      </c>
      <c r="H71" s="175">
        <v>0</v>
      </c>
      <c r="I71" s="175">
        <v>1312695.4060877101</v>
      </c>
      <c r="J71" s="175">
        <v>1312695.4060877101</v>
      </c>
      <c r="K71" s="32"/>
    </row>
    <row r="72" spans="1:11" s="50" customFormat="1" ht="15.75" customHeight="1" x14ac:dyDescent="0.2">
      <c r="A72" s="143" t="s">
        <v>286</v>
      </c>
      <c r="B72" s="175">
        <v>0</v>
      </c>
      <c r="C72" s="175">
        <v>1392327.6704923098</v>
      </c>
      <c r="D72" s="175">
        <v>1392327.6704923098</v>
      </c>
      <c r="E72" s="175">
        <v>0</v>
      </c>
      <c r="F72" s="175">
        <v>1507794.6869870699</v>
      </c>
      <c r="G72" s="175">
        <v>1507794.6869870699</v>
      </c>
      <c r="H72" s="175">
        <v>0</v>
      </c>
      <c r="I72" s="175">
        <v>1853877.3693852699</v>
      </c>
      <c r="J72" s="175">
        <v>1853877.3693852699</v>
      </c>
      <c r="K72" s="32"/>
    </row>
    <row r="73" spans="1:11" s="50" customFormat="1" ht="15.75" customHeight="1" x14ac:dyDescent="0.2">
      <c r="A73" s="143" t="s">
        <v>287</v>
      </c>
      <c r="B73" s="174">
        <v>0</v>
      </c>
      <c r="C73" s="175">
        <v>1427794</v>
      </c>
      <c r="D73" s="175">
        <v>1427794</v>
      </c>
      <c r="E73" s="174">
        <v>0</v>
      </c>
      <c r="F73" s="175">
        <v>1548386</v>
      </c>
      <c r="G73" s="175">
        <v>1548386</v>
      </c>
      <c r="H73" s="174">
        <v>0</v>
      </c>
      <c r="I73" s="175">
        <v>1670099</v>
      </c>
      <c r="J73" s="175">
        <v>1670099</v>
      </c>
      <c r="K73" s="32"/>
    </row>
    <row r="74" spans="1:11" s="50" customFormat="1" ht="15.75" customHeight="1" x14ac:dyDescent="0.2">
      <c r="A74" s="143" t="s">
        <v>288</v>
      </c>
      <c r="B74" s="175">
        <v>0</v>
      </c>
      <c r="C74" s="175">
        <v>165363.58522760001</v>
      </c>
      <c r="D74" s="175">
        <v>165363.58522760001</v>
      </c>
      <c r="E74" s="175">
        <v>0</v>
      </c>
      <c r="F74" s="175">
        <v>190217.36535382998</v>
      </c>
      <c r="G74" s="175">
        <v>190217.36535382998</v>
      </c>
      <c r="H74" s="175">
        <v>0</v>
      </c>
      <c r="I74" s="175">
        <v>158678.15797614996</v>
      </c>
      <c r="J74" s="175">
        <v>158678.15797614996</v>
      </c>
      <c r="K74" s="32"/>
    </row>
    <row r="75" spans="1:11" s="50" customFormat="1" ht="15.75" customHeight="1" x14ac:dyDescent="0.2">
      <c r="A75" s="124" t="s">
        <v>289</v>
      </c>
      <c r="B75" s="175">
        <v>0</v>
      </c>
      <c r="C75" s="174">
        <v>487128.11439440009</v>
      </c>
      <c r="D75" s="174">
        <v>487128.51439440012</v>
      </c>
      <c r="E75" s="175">
        <v>0</v>
      </c>
      <c r="F75" s="174">
        <v>479356.71758997999</v>
      </c>
      <c r="G75" s="174">
        <v>479357.11758998001</v>
      </c>
      <c r="H75" s="175">
        <v>0</v>
      </c>
      <c r="I75" s="174">
        <v>476345.34449967998</v>
      </c>
      <c r="J75" s="174">
        <v>476345.74449968</v>
      </c>
      <c r="K75" s="52"/>
    </row>
    <row r="76" spans="1:11" s="50" customFormat="1" ht="15.75" customHeight="1" x14ac:dyDescent="0.2">
      <c r="A76" s="143" t="s">
        <v>290</v>
      </c>
      <c r="B76" s="175">
        <v>0</v>
      </c>
      <c r="C76" s="175">
        <v>408194.38402740011</v>
      </c>
      <c r="D76" s="175">
        <v>408194.38402740011</v>
      </c>
      <c r="E76" s="175">
        <v>0</v>
      </c>
      <c r="F76" s="175">
        <v>400137.00059998001</v>
      </c>
      <c r="G76" s="175">
        <v>400137.00059998001</v>
      </c>
      <c r="H76" s="175">
        <v>0</v>
      </c>
      <c r="I76" s="175">
        <v>397632.64227067999</v>
      </c>
      <c r="J76" s="175">
        <v>397632.64227067999</v>
      </c>
      <c r="K76" s="32"/>
    </row>
    <row r="77" spans="1:11" s="50" customFormat="1" ht="15.75" customHeight="1" x14ac:dyDescent="0.2">
      <c r="A77" s="143" t="s">
        <v>291</v>
      </c>
      <c r="B77" s="175">
        <v>0</v>
      </c>
      <c r="C77" s="175">
        <v>977</v>
      </c>
      <c r="D77" s="175">
        <v>977</v>
      </c>
      <c r="E77" s="175">
        <v>0</v>
      </c>
      <c r="F77" s="175">
        <v>975</v>
      </c>
      <c r="G77" s="175">
        <v>975</v>
      </c>
      <c r="H77" s="175">
        <v>0</v>
      </c>
      <c r="I77" s="175">
        <v>974</v>
      </c>
      <c r="J77" s="175">
        <v>974</v>
      </c>
      <c r="K77" s="32"/>
    </row>
    <row r="78" spans="1:11" s="50" customFormat="1" ht="15.75" customHeight="1" x14ac:dyDescent="0.2">
      <c r="A78" s="143" t="s">
        <v>292</v>
      </c>
      <c r="B78" s="175">
        <v>0</v>
      </c>
      <c r="C78" s="175">
        <v>70568</v>
      </c>
      <c r="D78" s="175">
        <v>70568</v>
      </c>
      <c r="E78" s="175">
        <v>0</v>
      </c>
      <c r="F78" s="175">
        <v>70801</v>
      </c>
      <c r="G78" s="175">
        <v>70801</v>
      </c>
      <c r="H78" s="175">
        <v>0</v>
      </c>
      <c r="I78" s="175">
        <v>71036</v>
      </c>
      <c r="J78" s="175">
        <v>71036</v>
      </c>
      <c r="K78" s="32"/>
    </row>
    <row r="79" spans="1:11" s="50" customFormat="1" ht="15.75" customHeight="1" x14ac:dyDescent="0.2">
      <c r="A79" s="143" t="s">
        <v>293</v>
      </c>
      <c r="B79" s="174">
        <v>0</v>
      </c>
      <c r="C79" s="175">
        <v>7388.7303670000001</v>
      </c>
      <c r="D79" s="175">
        <v>7388.7303670000001</v>
      </c>
      <c r="E79" s="174">
        <v>0</v>
      </c>
      <c r="F79" s="175">
        <v>7443.7169899999999</v>
      </c>
      <c r="G79" s="175">
        <v>7443.7169899999999</v>
      </c>
      <c r="H79" s="174">
        <v>0</v>
      </c>
      <c r="I79" s="175">
        <v>6702.7022290000004</v>
      </c>
      <c r="J79" s="175">
        <v>6702.7022290000004</v>
      </c>
      <c r="K79" s="32"/>
    </row>
    <row r="80" spans="1:11" s="50" customFormat="1" ht="15.75" customHeight="1" x14ac:dyDescent="0.2">
      <c r="A80" s="124" t="s">
        <v>294</v>
      </c>
      <c r="B80" s="175">
        <v>0</v>
      </c>
      <c r="C80" s="174">
        <v>4118486.4561120002</v>
      </c>
      <c r="D80" s="174">
        <v>4118486.4561120002</v>
      </c>
      <c r="E80" s="175">
        <v>0</v>
      </c>
      <c r="F80" s="174">
        <v>4405523.6845050007</v>
      </c>
      <c r="G80" s="174">
        <v>4405523.6845050007</v>
      </c>
      <c r="H80" s="175">
        <v>0</v>
      </c>
      <c r="I80" s="174">
        <v>4373292.6845050007</v>
      </c>
      <c r="J80" s="174">
        <v>4373292.6845050007</v>
      </c>
      <c r="K80" s="52"/>
    </row>
    <row r="81" spans="1:11" s="50" customFormat="1" ht="15.75" customHeight="1" x14ac:dyDescent="0.2">
      <c r="A81" s="143" t="s">
        <v>295</v>
      </c>
      <c r="B81" s="175">
        <v>0</v>
      </c>
      <c r="C81" s="175">
        <v>1746158.4561120002</v>
      </c>
      <c r="D81" s="175">
        <v>1746158.4561120002</v>
      </c>
      <c r="E81" s="175">
        <v>0</v>
      </c>
      <c r="F81" s="175">
        <v>2029826.6845050002</v>
      </c>
      <c r="G81" s="175">
        <v>2029826.6845050002</v>
      </c>
      <c r="H81" s="175">
        <v>0</v>
      </c>
      <c r="I81" s="175">
        <v>2029826.6845050002</v>
      </c>
      <c r="J81" s="175">
        <v>2029826.6845050002</v>
      </c>
      <c r="K81" s="32"/>
    </row>
    <row r="82" spans="1:11" s="50" customFormat="1" ht="15.75" customHeight="1" x14ac:dyDescent="0.2">
      <c r="A82" s="143" t="s">
        <v>296</v>
      </c>
      <c r="B82" s="175">
        <v>0</v>
      </c>
      <c r="C82" s="175">
        <v>1120955</v>
      </c>
      <c r="D82" s="175">
        <v>1120955</v>
      </c>
      <c r="E82" s="175">
        <v>0</v>
      </c>
      <c r="F82" s="175">
        <v>1116988</v>
      </c>
      <c r="G82" s="175">
        <v>1116988</v>
      </c>
      <c r="H82" s="175">
        <v>0</v>
      </c>
      <c r="I82" s="175">
        <v>1107404</v>
      </c>
      <c r="J82" s="175">
        <v>1107404</v>
      </c>
      <c r="K82" s="32"/>
    </row>
    <row r="83" spans="1:11" s="50" customFormat="1" ht="15.75" customHeight="1" x14ac:dyDescent="0.2">
      <c r="A83" s="143" t="s">
        <v>308</v>
      </c>
      <c r="B83" s="175">
        <v>0</v>
      </c>
      <c r="C83" s="175">
        <v>1251373</v>
      </c>
      <c r="D83" s="175">
        <v>1251373</v>
      </c>
      <c r="E83" s="175">
        <v>0</v>
      </c>
      <c r="F83" s="175">
        <v>1258709</v>
      </c>
      <c r="G83" s="175">
        <v>1258709</v>
      </c>
      <c r="H83" s="175">
        <v>0</v>
      </c>
      <c r="I83" s="175">
        <v>1236062</v>
      </c>
      <c r="J83" s="175">
        <v>1236062</v>
      </c>
      <c r="K83" s="32"/>
    </row>
    <row r="84" spans="1:11" s="50" customFormat="1" ht="15.75" customHeight="1" x14ac:dyDescent="0.2">
      <c r="A84" s="143" t="s">
        <v>298</v>
      </c>
      <c r="B84" s="175">
        <v>0</v>
      </c>
      <c r="C84" s="175">
        <v>0</v>
      </c>
      <c r="D84" s="175">
        <v>0</v>
      </c>
      <c r="E84" s="175">
        <v>0</v>
      </c>
      <c r="F84" s="175">
        <v>0</v>
      </c>
      <c r="G84" s="175">
        <v>0</v>
      </c>
      <c r="H84" s="175">
        <v>0</v>
      </c>
      <c r="I84" s="175">
        <v>0</v>
      </c>
      <c r="J84" s="175">
        <v>0</v>
      </c>
      <c r="K84" s="32"/>
    </row>
    <row r="85" spans="1:11" s="50" customFormat="1" ht="15.75" customHeight="1" thickBot="1" x14ac:dyDescent="0.25">
      <c r="A85" s="124" t="s">
        <v>41</v>
      </c>
      <c r="B85" s="175">
        <v>0</v>
      </c>
      <c r="C85" s="174">
        <v>359466.36869231006</v>
      </c>
      <c r="D85" s="174">
        <v>359466.36869231006</v>
      </c>
      <c r="E85" s="175">
        <v>0</v>
      </c>
      <c r="F85" s="174">
        <v>358951.63069078978</v>
      </c>
      <c r="G85" s="174">
        <v>358951.63069078978</v>
      </c>
      <c r="H85" s="175">
        <v>0</v>
      </c>
      <c r="I85" s="174">
        <v>554045.90973399067</v>
      </c>
      <c r="J85" s="174">
        <v>554045.60973399063</v>
      </c>
      <c r="K85" s="52"/>
    </row>
    <row r="86" spans="1:11" ht="15.75" thickTop="1" x14ac:dyDescent="0.25">
      <c r="A86" s="383" t="s">
        <v>309</v>
      </c>
      <c r="B86" s="383"/>
      <c r="C86" s="383"/>
      <c r="D86" s="383"/>
      <c r="E86" s="383"/>
      <c r="F86" s="383"/>
      <c r="G86" s="383"/>
      <c r="H86" s="383"/>
      <c r="I86" s="383"/>
      <c r="J86" s="383"/>
      <c r="K86" s="38"/>
    </row>
    <row r="87" spans="1:11" x14ac:dyDescent="0.25">
      <c r="A87" s="39"/>
      <c r="B87" s="18"/>
      <c r="C87" s="18"/>
      <c r="D87" s="18"/>
      <c r="E87" s="18"/>
      <c r="F87" s="18"/>
      <c r="G87" s="18"/>
      <c r="H87" s="39"/>
      <c r="I87" s="39"/>
      <c r="J87" s="39"/>
      <c r="K87" s="30"/>
    </row>
  </sheetData>
  <mergeCells count="7">
    <mergeCell ref="A86:J86"/>
    <mergeCell ref="A1:J1"/>
    <mergeCell ref="A2:J2"/>
    <mergeCell ref="A3:A4"/>
    <mergeCell ref="H3:J3"/>
    <mergeCell ref="E3:G3"/>
    <mergeCell ref="B3:D3"/>
  </mergeCells>
  <pageMargins left="0.7" right="0.7" top="0.75" bottom="0.75" header="0.3" footer="0.3"/>
  <pageSetup paperSize="9" scale="56" orientation="portrait" r:id="rId1"/>
  <headerFooter>
    <oddFooter>&amp;C&amp;A</oddFooter>
  </headerFooter>
  <rowBreaks count="1" manualBreakCount="1">
    <brk id="86" max="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69"/>
  <sheetViews>
    <sheetView view="pageBreakPreview" zoomScaleNormal="100" zoomScaleSheetLayoutView="100" workbookViewId="0">
      <selection activeCell="J19" sqref="J19"/>
    </sheetView>
  </sheetViews>
  <sheetFormatPr defaultColWidth="9.140625" defaultRowHeight="15" x14ac:dyDescent="0.25"/>
  <cols>
    <col min="1" max="1" width="68" customWidth="1"/>
    <col min="2" max="3" width="11.42578125" hidden="1" customWidth="1"/>
    <col min="4" max="7" width="11.42578125" customWidth="1"/>
    <col min="8" max="8" width="11.28515625" bestFit="1" customWidth="1"/>
  </cols>
  <sheetData>
    <row r="1" spans="1:8" ht="22.5" x14ac:dyDescent="0.25">
      <c r="A1" s="330" t="s">
        <v>538</v>
      </c>
      <c r="B1" s="330"/>
      <c r="C1" s="330"/>
      <c r="D1" s="330"/>
      <c r="E1" s="330"/>
      <c r="F1" s="330"/>
      <c r="G1" s="330"/>
      <c r="H1" s="330"/>
    </row>
    <row r="2" spans="1:8" ht="15.75" thickBot="1" x14ac:dyDescent="0.3">
      <c r="A2" s="384" t="s">
        <v>310</v>
      </c>
      <c r="B2" s="384"/>
      <c r="C2" s="384"/>
      <c r="D2" s="384"/>
      <c r="E2" s="384"/>
      <c r="F2" s="384"/>
      <c r="G2" s="384"/>
      <c r="H2" s="384"/>
    </row>
    <row r="3" spans="1:8" ht="15.75" thickBot="1" x14ac:dyDescent="0.3">
      <c r="A3" s="159" t="s">
        <v>571</v>
      </c>
      <c r="B3" s="160">
        <v>2019</v>
      </c>
      <c r="C3" s="161">
        <v>2020</v>
      </c>
      <c r="D3" s="161">
        <v>2021</v>
      </c>
      <c r="E3" s="161">
        <v>2022</v>
      </c>
      <c r="F3" s="162">
        <v>2023</v>
      </c>
      <c r="G3" s="163">
        <v>2024</v>
      </c>
      <c r="H3" s="163">
        <v>2025</v>
      </c>
    </row>
    <row r="4" spans="1:8" s="50" customFormat="1" ht="16.5" customHeight="1" x14ac:dyDescent="0.2">
      <c r="A4" s="147" t="s">
        <v>229</v>
      </c>
      <c r="B4" s="164"/>
      <c r="C4" s="164"/>
      <c r="D4" s="164"/>
      <c r="E4" s="164"/>
      <c r="F4" s="164"/>
      <c r="G4" s="164"/>
      <c r="H4" s="165"/>
    </row>
    <row r="5" spans="1:8" s="50" customFormat="1" ht="16.5" customHeight="1" x14ac:dyDescent="0.2">
      <c r="A5" s="152" t="s">
        <v>311</v>
      </c>
      <c r="B5" s="129">
        <v>468625</v>
      </c>
      <c r="C5" s="129">
        <v>617495</v>
      </c>
      <c r="D5" s="129">
        <v>577356</v>
      </c>
      <c r="E5" s="129">
        <v>773637</v>
      </c>
      <c r="F5" s="129">
        <v>1136973.6229999999</v>
      </c>
      <c r="G5" s="129">
        <v>1349448.6170000001</v>
      </c>
      <c r="H5" s="129">
        <v>1942111.7960000001</v>
      </c>
    </row>
    <row r="6" spans="1:8" s="50" customFormat="1" ht="16.5" customHeight="1" x14ac:dyDescent="0.2">
      <c r="A6" s="152" t="s">
        <v>312</v>
      </c>
      <c r="B6" s="129">
        <v>1039</v>
      </c>
      <c r="C6" s="129">
        <v>1029</v>
      </c>
      <c r="D6" s="129">
        <v>418</v>
      </c>
      <c r="E6" s="129">
        <v>406</v>
      </c>
      <c r="F6" s="129">
        <v>350.95699999999999</v>
      </c>
      <c r="G6" s="129">
        <v>39.941000000000003</v>
      </c>
      <c r="H6" s="129">
        <v>365.33699999999999</v>
      </c>
    </row>
    <row r="7" spans="1:8" s="50" customFormat="1" ht="16.5" customHeight="1" x14ac:dyDescent="0.2">
      <c r="A7" s="152" t="s">
        <v>313</v>
      </c>
      <c r="B7" s="129">
        <v>1375854</v>
      </c>
      <c r="C7" s="129">
        <v>2206980</v>
      </c>
      <c r="D7" s="129">
        <v>2858845</v>
      </c>
      <c r="E7" s="129">
        <v>2178557</v>
      </c>
      <c r="F7" s="129">
        <v>1590147.3870000001</v>
      </c>
      <c r="G7" s="129">
        <v>2722811.0789999999</v>
      </c>
      <c r="H7" s="129">
        <v>4451861.8260000004</v>
      </c>
    </row>
    <row r="8" spans="1:8" s="50" customFormat="1" ht="16.5" customHeight="1" x14ac:dyDescent="0.2">
      <c r="A8" s="152" t="s">
        <v>314</v>
      </c>
      <c r="B8" s="129">
        <v>72703</v>
      </c>
      <c r="C8" s="129">
        <v>62010</v>
      </c>
      <c r="D8" s="129">
        <v>20708</v>
      </c>
      <c r="E8" s="129">
        <v>24051</v>
      </c>
      <c r="F8" s="129">
        <v>20205.797999999999</v>
      </c>
      <c r="G8" s="129">
        <v>20507.133000000002</v>
      </c>
      <c r="H8" s="129">
        <v>21490.54</v>
      </c>
    </row>
    <row r="9" spans="1:8" s="50" customFormat="1" ht="16.5" customHeight="1" x14ac:dyDescent="0.2">
      <c r="A9" s="152" t="s">
        <v>315</v>
      </c>
      <c r="B9" s="129">
        <v>55461</v>
      </c>
      <c r="C9" s="129">
        <v>29537</v>
      </c>
      <c r="D9" s="129">
        <v>60771</v>
      </c>
      <c r="E9" s="129">
        <v>43461</v>
      </c>
      <c r="F9" s="129">
        <v>5380.665</v>
      </c>
      <c r="G9" s="129">
        <v>206221.23300000001</v>
      </c>
      <c r="H9" s="129">
        <v>7417.625</v>
      </c>
    </row>
    <row r="10" spans="1:8" s="50" customFormat="1" ht="16.5" customHeight="1" x14ac:dyDescent="0.2">
      <c r="A10" s="152" t="s">
        <v>316</v>
      </c>
      <c r="B10" s="129">
        <v>27</v>
      </c>
      <c r="C10" s="129">
        <v>28</v>
      </c>
      <c r="D10" s="129">
        <v>27</v>
      </c>
      <c r="E10" s="129">
        <v>33</v>
      </c>
      <c r="F10" s="129">
        <v>45.542000000000002</v>
      </c>
      <c r="G10" s="129">
        <v>43.612000000000002</v>
      </c>
      <c r="H10" s="129">
        <v>46.406999999999996</v>
      </c>
    </row>
    <row r="11" spans="1:8" s="50" customFormat="1" ht="16.5" customHeight="1" x14ac:dyDescent="0.2">
      <c r="A11" s="152" t="s">
        <v>317</v>
      </c>
      <c r="B11" s="129">
        <v>782918</v>
      </c>
      <c r="C11" s="129">
        <v>917540</v>
      </c>
      <c r="D11" s="129">
        <v>1792952</v>
      </c>
      <c r="E11" s="129">
        <v>4518610</v>
      </c>
      <c r="F11" s="129">
        <v>8387621.4790000003</v>
      </c>
      <c r="G11" s="129">
        <v>11825545.546</v>
      </c>
      <c r="H11" s="129">
        <v>12542992.513</v>
      </c>
    </row>
    <row r="12" spans="1:8" s="50" customFormat="1" ht="16.5" customHeight="1" x14ac:dyDescent="0.2">
      <c r="A12" s="152" t="s">
        <v>318</v>
      </c>
      <c r="B12" s="129">
        <v>28200</v>
      </c>
      <c r="C12" s="129">
        <v>30157</v>
      </c>
      <c r="D12" s="129">
        <v>33794</v>
      </c>
      <c r="E12" s="129"/>
      <c r="F12" s="129">
        <v>0</v>
      </c>
      <c r="G12" s="129">
        <v>0</v>
      </c>
      <c r="H12" s="129">
        <v>0</v>
      </c>
    </row>
    <row r="13" spans="1:8" s="50" customFormat="1" ht="16.5" customHeight="1" x14ac:dyDescent="0.2">
      <c r="A13" s="152" t="s">
        <v>319</v>
      </c>
      <c r="B13" s="129">
        <v>8003637</v>
      </c>
      <c r="C13" s="129">
        <v>7508359</v>
      </c>
      <c r="D13" s="129">
        <v>6949850</v>
      </c>
      <c r="E13" s="129">
        <v>6404018</v>
      </c>
      <c r="F13" s="129">
        <v>6070878.551</v>
      </c>
      <c r="G13" s="129">
        <v>5779834.5990000004</v>
      </c>
      <c r="H13" s="129">
        <v>5323529.2189999996</v>
      </c>
    </row>
    <row r="14" spans="1:8" s="50" customFormat="1" ht="16.5" customHeight="1" x14ac:dyDescent="0.2">
      <c r="A14" s="152" t="s">
        <v>320</v>
      </c>
      <c r="B14" s="129">
        <v>587644</v>
      </c>
      <c r="C14" s="129">
        <v>795578</v>
      </c>
      <c r="D14" s="129">
        <v>1179962</v>
      </c>
      <c r="E14" s="129">
        <v>2070810</v>
      </c>
      <c r="F14" s="129">
        <v>2251155.7050000001</v>
      </c>
      <c r="G14" s="129">
        <v>2049346.4539999999</v>
      </c>
      <c r="H14" s="129">
        <v>1912227.436</v>
      </c>
    </row>
    <row r="15" spans="1:8" s="50" customFormat="1" ht="16.5" customHeight="1" x14ac:dyDescent="0.2">
      <c r="A15" s="152" t="s">
        <v>321</v>
      </c>
      <c r="B15" s="129">
        <v>9580</v>
      </c>
      <c r="C15" s="129">
        <v>11943</v>
      </c>
      <c r="D15" s="129">
        <v>11268</v>
      </c>
      <c r="E15" s="129">
        <v>14816</v>
      </c>
      <c r="F15" s="129">
        <v>21578.938999999998</v>
      </c>
      <c r="G15" s="129">
        <v>24873.343000000001</v>
      </c>
      <c r="H15" s="129">
        <v>34523.442999999999</v>
      </c>
    </row>
    <row r="16" spans="1:8" s="50" customFormat="1" ht="16.5" customHeight="1" x14ac:dyDescent="0.2">
      <c r="A16" s="152" t="s">
        <v>322</v>
      </c>
      <c r="B16" s="129">
        <v>12267</v>
      </c>
      <c r="C16" s="129">
        <v>13141</v>
      </c>
      <c r="D16" s="129">
        <v>14088</v>
      </c>
      <c r="E16" s="129">
        <v>15107</v>
      </c>
      <c r="F16" s="129">
        <v>16206.146000000001</v>
      </c>
      <c r="G16" s="129">
        <v>17390.712</v>
      </c>
      <c r="H16" s="129">
        <v>18663.258000000002</v>
      </c>
    </row>
    <row r="17" spans="1:8" s="50" customFormat="1" ht="16.5" customHeight="1" x14ac:dyDescent="0.2">
      <c r="A17" s="152" t="s">
        <v>323</v>
      </c>
      <c r="B17" s="129">
        <v>79876</v>
      </c>
      <c r="C17" s="129">
        <v>79010</v>
      </c>
      <c r="D17" s="129">
        <v>78346</v>
      </c>
      <c r="E17" s="129">
        <v>97686</v>
      </c>
      <c r="F17" s="129">
        <v>96683.236999999994</v>
      </c>
      <c r="G17" s="129">
        <v>95080.479000000007</v>
      </c>
      <c r="H17" s="129">
        <v>95244.573000000004</v>
      </c>
    </row>
    <row r="18" spans="1:8" s="50" customFormat="1" ht="16.5" customHeight="1" x14ac:dyDescent="0.2">
      <c r="A18" s="152" t="s">
        <v>324</v>
      </c>
      <c r="B18" s="129">
        <v>199</v>
      </c>
      <c r="C18" s="129">
        <v>106</v>
      </c>
      <c r="D18" s="129">
        <v>98</v>
      </c>
      <c r="E18" s="129">
        <v>170</v>
      </c>
      <c r="F18" s="129">
        <v>155.31700000000001</v>
      </c>
      <c r="G18" s="129">
        <v>755.149</v>
      </c>
      <c r="H18" s="129">
        <v>465.56700000000001</v>
      </c>
    </row>
    <row r="19" spans="1:8" s="50" customFormat="1" ht="16.5" customHeight="1" x14ac:dyDescent="0.2">
      <c r="A19" s="152" t="s">
        <v>271</v>
      </c>
      <c r="B19" s="129">
        <v>10021</v>
      </c>
      <c r="C19" s="129">
        <v>14692</v>
      </c>
      <c r="D19" s="129">
        <v>29975</v>
      </c>
      <c r="E19" s="129">
        <v>37176</v>
      </c>
      <c r="F19" s="129">
        <v>22068.906999999999</v>
      </c>
      <c r="G19" s="129">
        <v>23581.146000000001</v>
      </c>
      <c r="H19" s="129">
        <v>30246.107</v>
      </c>
    </row>
    <row r="20" spans="1:8" s="50" customFormat="1" ht="16.5" customHeight="1" x14ac:dyDescent="0.2">
      <c r="A20" s="147" t="s">
        <v>325</v>
      </c>
      <c r="B20" s="126">
        <v>11488051</v>
      </c>
      <c r="C20" s="126">
        <v>12287605</v>
      </c>
      <c r="D20" s="126">
        <v>13608457</v>
      </c>
      <c r="E20" s="126">
        <v>16178538</v>
      </c>
      <c r="F20" s="126">
        <v>19619452.252999999</v>
      </c>
      <c r="G20" s="126">
        <v>24115479.043000001</v>
      </c>
      <c r="H20" s="126">
        <v>26381185.647000004</v>
      </c>
    </row>
    <row r="21" spans="1:8" s="50" customFormat="1" ht="16.5" customHeight="1" x14ac:dyDescent="0.2">
      <c r="A21" s="147" t="s">
        <v>272</v>
      </c>
      <c r="B21" s="129"/>
      <c r="C21" s="129"/>
      <c r="D21" s="129"/>
      <c r="E21" s="129"/>
      <c r="F21" s="129"/>
      <c r="G21" s="129"/>
      <c r="H21" s="129"/>
    </row>
    <row r="22" spans="1:8" s="50" customFormat="1" ht="16.5" customHeight="1" x14ac:dyDescent="0.2">
      <c r="A22" s="152" t="s">
        <v>326</v>
      </c>
      <c r="B22" s="129">
        <v>5285026</v>
      </c>
      <c r="C22" s="129">
        <v>6458763</v>
      </c>
      <c r="D22" s="129">
        <v>7278860</v>
      </c>
      <c r="E22" s="129">
        <v>7992592</v>
      </c>
      <c r="F22" s="129">
        <v>9664290.1579999998</v>
      </c>
      <c r="G22" s="129">
        <v>9698211.4309999999</v>
      </c>
      <c r="H22" s="129">
        <v>11269452.814999999</v>
      </c>
    </row>
    <row r="23" spans="1:8" s="50" customFormat="1" ht="16.5" customHeight="1" x14ac:dyDescent="0.2">
      <c r="A23" s="152" t="s">
        <v>327</v>
      </c>
      <c r="B23" s="129">
        <v>1147</v>
      </c>
      <c r="C23" s="129">
        <v>1226</v>
      </c>
      <c r="D23" s="129">
        <v>1796</v>
      </c>
      <c r="E23" s="129">
        <v>1251</v>
      </c>
      <c r="F23" s="129">
        <v>1618.623</v>
      </c>
      <c r="G23" s="129">
        <v>1227.316</v>
      </c>
      <c r="H23" s="129">
        <v>1246.9639999999999</v>
      </c>
    </row>
    <row r="24" spans="1:8" s="50" customFormat="1" ht="16.5" customHeight="1" x14ac:dyDescent="0.2">
      <c r="A24" s="152" t="s">
        <v>318</v>
      </c>
      <c r="B24" s="129">
        <v>1101514</v>
      </c>
      <c r="C24" s="129">
        <v>748790</v>
      </c>
      <c r="D24" s="129">
        <v>1295486</v>
      </c>
      <c r="E24" s="129">
        <v>1547182</v>
      </c>
      <c r="F24" s="129">
        <v>1363629.4</v>
      </c>
      <c r="G24" s="129">
        <v>1765325.781</v>
      </c>
      <c r="H24" s="129">
        <v>2026532.5549999999</v>
      </c>
    </row>
    <row r="25" spans="1:8" s="50" customFormat="1" ht="16.5" customHeight="1" x14ac:dyDescent="0.2">
      <c r="A25" s="152" t="s">
        <v>328</v>
      </c>
      <c r="B25" s="129">
        <v>44969</v>
      </c>
      <c r="C25" s="129">
        <v>52125</v>
      </c>
      <c r="D25" s="129">
        <v>51241</v>
      </c>
      <c r="E25" s="129">
        <v>10512</v>
      </c>
      <c r="F25" s="129">
        <v>8589.6689999999999</v>
      </c>
      <c r="G25" s="129">
        <v>374.38499999999999</v>
      </c>
      <c r="H25" s="129">
        <v>1443.5150000000001</v>
      </c>
    </row>
    <row r="26" spans="1:8" s="50" customFormat="1" ht="16.5" customHeight="1" x14ac:dyDescent="0.2">
      <c r="A26" s="152" t="s">
        <v>329</v>
      </c>
      <c r="B26" s="129">
        <v>105</v>
      </c>
      <c r="C26" s="129">
        <v>187</v>
      </c>
      <c r="D26" s="129">
        <v>202</v>
      </c>
      <c r="E26" s="129" t="s">
        <v>11</v>
      </c>
      <c r="F26" s="129">
        <v>0</v>
      </c>
      <c r="G26" s="129">
        <v>0</v>
      </c>
      <c r="H26" s="129">
        <v>0</v>
      </c>
    </row>
    <row r="27" spans="1:8" s="50" customFormat="1" ht="16.5" customHeight="1" x14ac:dyDescent="0.2">
      <c r="A27" s="152" t="s">
        <v>330</v>
      </c>
      <c r="B27" s="129">
        <v>124410</v>
      </c>
      <c r="C27" s="129">
        <v>19513</v>
      </c>
      <c r="D27" s="129" t="s">
        <v>11</v>
      </c>
      <c r="E27" s="129">
        <v>197</v>
      </c>
      <c r="F27" s="129">
        <v>215.93199999999999</v>
      </c>
      <c r="G27" s="129">
        <v>129.07300000000001</v>
      </c>
      <c r="H27" s="129">
        <v>0</v>
      </c>
    </row>
    <row r="28" spans="1:8" s="50" customFormat="1" ht="16.5" customHeight="1" x14ac:dyDescent="0.2">
      <c r="A28" s="152" t="s">
        <v>331</v>
      </c>
      <c r="B28" s="129">
        <v>469398</v>
      </c>
      <c r="C28" s="129">
        <v>476723</v>
      </c>
      <c r="D28" s="129">
        <v>748494</v>
      </c>
      <c r="E28" s="129">
        <v>926914</v>
      </c>
      <c r="F28" s="129">
        <v>1209984.3149999999</v>
      </c>
      <c r="G28" s="129">
        <v>1160665.58</v>
      </c>
      <c r="H28" s="129">
        <v>1197854.2509999999</v>
      </c>
    </row>
    <row r="29" spans="1:8" s="50" customFormat="1" ht="16.5" customHeight="1" x14ac:dyDescent="0.2">
      <c r="A29" s="152" t="s">
        <v>332</v>
      </c>
      <c r="B29" s="129">
        <v>1246239</v>
      </c>
      <c r="C29" s="129">
        <v>1171104</v>
      </c>
      <c r="D29" s="129">
        <v>1327525</v>
      </c>
      <c r="E29" s="129">
        <v>1254854</v>
      </c>
      <c r="F29" s="129">
        <v>1676643.8640000001</v>
      </c>
      <c r="G29" s="129">
        <v>1900228.0379999999</v>
      </c>
      <c r="H29" s="129">
        <v>1682462.4669999999</v>
      </c>
    </row>
    <row r="30" spans="1:8" s="50" customFormat="1" ht="16.5" customHeight="1" x14ac:dyDescent="0.2">
      <c r="A30" s="152" t="s">
        <v>333</v>
      </c>
      <c r="B30" s="129">
        <v>1116034</v>
      </c>
      <c r="C30" s="129">
        <v>1093622</v>
      </c>
      <c r="D30" s="129">
        <v>629053</v>
      </c>
      <c r="E30" s="129">
        <v>737432</v>
      </c>
      <c r="F30" s="129">
        <v>957386.47400000005</v>
      </c>
      <c r="G30" s="129">
        <v>1207793.7849999999</v>
      </c>
      <c r="H30" s="129">
        <v>1255603.33</v>
      </c>
    </row>
    <row r="31" spans="1:8" s="50" customFormat="1" ht="16.5" customHeight="1" x14ac:dyDescent="0.2">
      <c r="A31" s="152" t="s">
        <v>334</v>
      </c>
      <c r="B31" s="129">
        <v>1150064</v>
      </c>
      <c r="C31" s="129">
        <v>1045944</v>
      </c>
      <c r="D31" s="129">
        <v>845359</v>
      </c>
      <c r="E31" s="129">
        <v>1351259</v>
      </c>
      <c r="F31" s="129">
        <v>1632061.6669999999</v>
      </c>
      <c r="G31" s="129">
        <v>2157055.0970000001</v>
      </c>
      <c r="H31" s="129">
        <v>2705516.088</v>
      </c>
    </row>
    <row r="32" spans="1:8" s="50" customFormat="1" ht="16.5" customHeight="1" x14ac:dyDescent="0.2">
      <c r="A32" s="152" t="s">
        <v>335</v>
      </c>
      <c r="B32" s="129" t="s">
        <v>11</v>
      </c>
      <c r="C32" s="129" t="s">
        <v>11</v>
      </c>
      <c r="D32" s="129">
        <v>135051</v>
      </c>
      <c r="E32" s="129">
        <v>530194</v>
      </c>
      <c r="F32" s="129">
        <v>142882.14600000001</v>
      </c>
      <c r="G32" s="129">
        <v>609731.59400000004</v>
      </c>
      <c r="H32" s="129">
        <v>101304.723</v>
      </c>
    </row>
    <row r="33" spans="1:8" s="50" customFormat="1" ht="16.5" customHeight="1" x14ac:dyDescent="0.2">
      <c r="A33" s="152" t="s">
        <v>336</v>
      </c>
      <c r="B33" s="129">
        <v>176875</v>
      </c>
      <c r="C33" s="129">
        <v>99531</v>
      </c>
      <c r="D33" s="129">
        <v>75071</v>
      </c>
      <c r="E33" s="129">
        <v>134303</v>
      </c>
      <c r="F33" s="129">
        <v>156501.45000000001</v>
      </c>
      <c r="G33" s="129">
        <v>122922.143</v>
      </c>
      <c r="H33" s="129">
        <v>128940.534</v>
      </c>
    </row>
    <row r="34" spans="1:8" s="50" customFormat="1" ht="16.5" customHeight="1" x14ac:dyDescent="0.2">
      <c r="A34" s="152" t="s">
        <v>337</v>
      </c>
      <c r="B34" s="129">
        <v>29383</v>
      </c>
      <c r="C34" s="129">
        <v>34736</v>
      </c>
      <c r="D34" s="129">
        <v>36697</v>
      </c>
      <c r="E34" s="129">
        <v>41058</v>
      </c>
      <c r="F34" s="129">
        <v>45714.784</v>
      </c>
      <c r="G34" s="129">
        <v>53527.464</v>
      </c>
      <c r="H34" s="129">
        <v>63747.016000000003</v>
      </c>
    </row>
    <row r="35" spans="1:8" s="50" customFormat="1" ht="16.5" customHeight="1" x14ac:dyDescent="0.2">
      <c r="A35" s="147" t="s">
        <v>338</v>
      </c>
      <c r="B35" s="126">
        <v>10745164</v>
      </c>
      <c r="C35" s="126">
        <v>11202263</v>
      </c>
      <c r="D35" s="126">
        <v>12424837</v>
      </c>
      <c r="E35" s="126">
        <v>14527749</v>
      </c>
      <c r="F35" s="126">
        <v>16859518.482000001</v>
      </c>
      <c r="G35" s="126">
        <v>18677191.687000003</v>
      </c>
      <c r="H35" s="126">
        <v>20434104.258000001</v>
      </c>
    </row>
    <row r="36" spans="1:8" s="50" customFormat="1" ht="16.5" customHeight="1" x14ac:dyDescent="0.2">
      <c r="A36" s="147" t="s">
        <v>339</v>
      </c>
      <c r="B36" s="126">
        <v>742887</v>
      </c>
      <c r="C36" s="126">
        <v>1085342</v>
      </c>
      <c r="D36" s="126">
        <v>1183621</v>
      </c>
      <c r="E36" s="126">
        <v>1650789</v>
      </c>
      <c r="F36" s="126">
        <v>2759933.7710000002</v>
      </c>
      <c r="G36" s="126">
        <v>5438287.3559999997</v>
      </c>
      <c r="H36" s="126">
        <v>5947081.3890000004</v>
      </c>
    </row>
    <row r="37" spans="1:8" s="50" customFormat="1" ht="16.5" customHeight="1" x14ac:dyDescent="0.2">
      <c r="A37" s="147" t="s">
        <v>340</v>
      </c>
      <c r="B37" s="129"/>
      <c r="C37" s="129"/>
      <c r="D37" s="129"/>
      <c r="E37" s="129"/>
      <c r="F37" s="129"/>
      <c r="G37" s="129"/>
      <c r="H37" s="129"/>
    </row>
    <row r="38" spans="1:8" s="50" customFormat="1" ht="16.5" customHeight="1" x14ac:dyDescent="0.2">
      <c r="A38" s="152" t="s">
        <v>341</v>
      </c>
      <c r="B38" s="129">
        <v>100</v>
      </c>
      <c r="C38" s="129">
        <v>100</v>
      </c>
      <c r="D38" s="129">
        <v>100</v>
      </c>
      <c r="E38" s="129">
        <v>100000</v>
      </c>
      <c r="F38" s="129">
        <v>100000</v>
      </c>
      <c r="G38" s="129">
        <v>100000</v>
      </c>
      <c r="H38" s="129">
        <v>100000</v>
      </c>
    </row>
    <row r="39" spans="1:8" s="50" customFormat="1" ht="16.5" customHeight="1" x14ac:dyDescent="0.2">
      <c r="A39" s="152" t="s">
        <v>342</v>
      </c>
      <c r="B39" s="129">
        <v>112706</v>
      </c>
      <c r="C39" s="129">
        <v>167389</v>
      </c>
      <c r="D39" s="129">
        <v>260993</v>
      </c>
      <c r="E39" s="129">
        <v>214789</v>
      </c>
      <c r="F39" s="129">
        <v>440965.43900000001</v>
      </c>
      <c r="G39" s="129">
        <v>976746.201</v>
      </c>
      <c r="H39" s="129">
        <v>1035437.914</v>
      </c>
    </row>
    <row r="40" spans="1:8" s="50" customFormat="1" ht="16.5" customHeight="1" x14ac:dyDescent="0.2">
      <c r="A40" s="152" t="s">
        <v>343</v>
      </c>
      <c r="B40" s="129">
        <v>6519</v>
      </c>
      <c r="C40" s="129">
        <v>152542</v>
      </c>
      <c r="D40" s="129">
        <v>161974</v>
      </c>
      <c r="E40" s="129">
        <v>371186</v>
      </c>
      <c r="F40" s="129">
        <v>904705.35</v>
      </c>
      <c r="G40" s="129">
        <v>2807974.4479999999</v>
      </c>
      <c r="H40" s="129">
        <v>2428364.3939999999</v>
      </c>
    </row>
    <row r="41" spans="1:8" s="50" customFormat="1" ht="16.5" customHeight="1" x14ac:dyDescent="0.2">
      <c r="A41" s="152" t="s">
        <v>553</v>
      </c>
      <c r="B41" s="129"/>
      <c r="C41" s="129"/>
      <c r="D41" s="129"/>
      <c r="E41" s="129"/>
      <c r="F41" s="129"/>
      <c r="G41" s="129" t="s">
        <v>11</v>
      </c>
      <c r="H41" s="129">
        <v>125437</v>
      </c>
    </row>
    <row r="42" spans="1:8" s="50" customFormat="1" ht="16.5" customHeight="1" x14ac:dyDescent="0.2">
      <c r="A42" s="152" t="s">
        <v>344</v>
      </c>
      <c r="B42" s="129">
        <v>464181</v>
      </c>
      <c r="C42" s="129">
        <v>613004</v>
      </c>
      <c r="D42" s="129">
        <v>572780</v>
      </c>
      <c r="E42" s="129">
        <v>769061</v>
      </c>
      <c r="F42" s="129">
        <v>1132158.155</v>
      </c>
      <c r="G42" s="129">
        <v>1344041.7150000001</v>
      </c>
      <c r="H42" s="129">
        <v>1935263.3959999999</v>
      </c>
    </row>
    <row r="43" spans="1:8" s="50" customFormat="1" ht="16.5" customHeight="1" x14ac:dyDescent="0.2">
      <c r="A43" s="152" t="s">
        <v>345</v>
      </c>
      <c r="B43" s="129"/>
      <c r="C43" s="129"/>
      <c r="D43" s="129"/>
      <c r="E43" s="129" t="s">
        <v>11</v>
      </c>
      <c r="F43" s="129">
        <v>10.211</v>
      </c>
      <c r="G43" s="129">
        <v>7.3719999999999999</v>
      </c>
      <c r="H43" s="129">
        <v>-39.621000000000002</v>
      </c>
    </row>
    <row r="44" spans="1:8" s="50" customFormat="1" ht="16.5" customHeight="1" x14ac:dyDescent="0.2">
      <c r="A44" s="152" t="s">
        <v>346</v>
      </c>
      <c r="B44" s="129">
        <v>68491</v>
      </c>
      <c r="C44" s="129">
        <v>61417</v>
      </c>
      <c r="D44" s="129">
        <v>96883</v>
      </c>
      <c r="E44" s="129">
        <v>85014</v>
      </c>
      <c r="F44" s="129">
        <v>71355.930999999997</v>
      </c>
      <c r="G44" s="129">
        <v>98799.672999999995</v>
      </c>
      <c r="H44" s="129">
        <v>211927.986</v>
      </c>
    </row>
    <row r="45" spans="1:8" s="50" customFormat="1" ht="16.5" customHeight="1" x14ac:dyDescent="0.2">
      <c r="A45" s="152" t="s">
        <v>347</v>
      </c>
      <c r="B45" s="129">
        <v>90891</v>
      </c>
      <c r="C45" s="129">
        <v>90891</v>
      </c>
      <c r="D45" s="129">
        <v>90891</v>
      </c>
      <c r="E45" s="129">
        <v>110739</v>
      </c>
      <c r="F45" s="129">
        <v>110738.685</v>
      </c>
      <c r="G45" s="129">
        <v>110717.947</v>
      </c>
      <c r="H45" s="129">
        <v>110690.24000000001</v>
      </c>
    </row>
    <row r="46" spans="1:8" s="50" customFormat="1" ht="16.5" customHeight="1" x14ac:dyDescent="0.2">
      <c r="A46" s="147" t="s">
        <v>348</v>
      </c>
      <c r="B46" s="126">
        <v>742887</v>
      </c>
      <c r="C46" s="126">
        <v>1085342</v>
      </c>
      <c r="D46" s="126">
        <v>1183621</v>
      </c>
      <c r="E46" s="126">
        <v>1650789</v>
      </c>
      <c r="F46" s="126">
        <v>2759933.7710000002</v>
      </c>
      <c r="G46" s="126">
        <v>5438287.3560000006</v>
      </c>
      <c r="H46" s="126">
        <v>5947081.3089999994</v>
      </c>
    </row>
    <row r="47" spans="1:8" s="50" customFormat="1" ht="16.5" customHeight="1" x14ac:dyDescent="0.2">
      <c r="A47" s="147" t="s">
        <v>349</v>
      </c>
      <c r="B47" s="129"/>
      <c r="C47" s="129"/>
      <c r="D47" s="129"/>
      <c r="E47" s="129"/>
      <c r="F47" s="129"/>
      <c r="G47" s="129"/>
      <c r="H47" s="129"/>
    </row>
    <row r="48" spans="1:8" s="50" customFormat="1" ht="16.5" customHeight="1" x14ac:dyDescent="0.2">
      <c r="A48" s="152" t="s">
        <v>350</v>
      </c>
      <c r="B48" s="129">
        <v>656468</v>
      </c>
      <c r="C48" s="129">
        <v>1218372</v>
      </c>
      <c r="D48" s="129">
        <v>768020</v>
      </c>
      <c r="E48" s="129">
        <v>991784</v>
      </c>
      <c r="F48" s="129">
        <v>2183420.983</v>
      </c>
      <c r="G48" s="129">
        <v>3555091.7310000001</v>
      </c>
      <c r="H48" s="129">
        <v>2827169.466</v>
      </c>
    </row>
    <row r="49" spans="1:8" s="50" customFormat="1" ht="16.5" customHeight="1" x14ac:dyDescent="0.2">
      <c r="A49" s="152" t="s">
        <v>351</v>
      </c>
      <c r="B49" s="129">
        <v>110759</v>
      </c>
      <c r="C49" s="129">
        <v>73343</v>
      </c>
      <c r="D49" s="129">
        <v>52694</v>
      </c>
      <c r="E49" s="129">
        <v>60595</v>
      </c>
      <c r="F49" s="129">
        <v>147665.204</v>
      </c>
      <c r="G49" s="129">
        <v>281825.15500000003</v>
      </c>
      <c r="H49" s="129">
        <v>245236.38099999999</v>
      </c>
    </row>
    <row r="50" spans="1:8" s="50" customFormat="1" ht="16.5" customHeight="1" x14ac:dyDescent="0.2">
      <c r="A50" s="147" t="s">
        <v>352</v>
      </c>
      <c r="B50" s="126">
        <v>545709</v>
      </c>
      <c r="C50" s="126">
        <v>1145029</v>
      </c>
      <c r="D50" s="126">
        <v>715327</v>
      </c>
      <c r="E50" s="126">
        <v>931189</v>
      </c>
      <c r="F50" s="126">
        <v>2035755.7790000001</v>
      </c>
      <c r="G50" s="126">
        <v>3273266.5760000004</v>
      </c>
      <c r="H50" s="126">
        <v>2581933.085</v>
      </c>
    </row>
    <row r="51" spans="1:8" s="50" customFormat="1" ht="16.5" customHeight="1" x14ac:dyDescent="0.2">
      <c r="A51" s="152" t="s">
        <v>353</v>
      </c>
      <c r="B51" s="129" t="s">
        <v>11</v>
      </c>
      <c r="C51" s="129" t="s">
        <v>11</v>
      </c>
      <c r="D51" s="129" t="s">
        <v>11</v>
      </c>
      <c r="E51" s="129">
        <v>-63223</v>
      </c>
      <c r="F51" s="129">
        <v>230.89400000000001</v>
      </c>
      <c r="G51" s="129">
        <v>23820.392</v>
      </c>
      <c r="H51" s="129">
        <v>22885.674999999999</v>
      </c>
    </row>
    <row r="52" spans="1:8" s="50" customFormat="1" ht="16.5" customHeight="1" x14ac:dyDescent="0.2">
      <c r="A52" s="152" t="s">
        <v>354</v>
      </c>
      <c r="B52" s="129">
        <v>4136</v>
      </c>
      <c r="C52" s="129">
        <v>4648</v>
      </c>
      <c r="D52" s="129">
        <v>5245</v>
      </c>
      <c r="E52" s="129">
        <v>6690</v>
      </c>
      <c r="F52" s="129">
        <v>9194.3083540000007</v>
      </c>
      <c r="G52" s="129">
        <v>10862.156000000001</v>
      </c>
      <c r="H52" s="129">
        <v>11242.91</v>
      </c>
    </row>
    <row r="53" spans="1:8" s="50" customFormat="1" ht="16.5" customHeight="1" x14ac:dyDescent="0.2">
      <c r="A53" s="152" t="s">
        <v>355</v>
      </c>
      <c r="B53" s="129">
        <v>-505911</v>
      </c>
      <c r="C53" s="129">
        <v>66410</v>
      </c>
      <c r="D53" s="129">
        <v>135349</v>
      </c>
      <c r="E53" s="129">
        <v>-61818</v>
      </c>
      <c r="F53" s="129">
        <v>-874669.79399999999</v>
      </c>
      <c r="G53" s="129">
        <v>186076.53599999999</v>
      </c>
      <c r="H53" s="129">
        <v>-54650.112999999998</v>
      </c>
    </row>
    <row r="54" spans="1:8" s="50" customFormat="1" ht="16.5" customHeight="1" x14ac:dyDescent="0.2">
      <c r="A54" s="152" t="s">
        <v>356</v>
      </c>
      <c r="B54" s="129">
        <v>2390</v>
      </c>
      <c r="C54" s="129">
        <v>400</v>
      </c>
      <c r="D54" s="129">
        <v>500</v>
      </c>
      <c r="E54" s="129">
        <v>633</v>
      </c>
      <c r="F54" s="129">
        <v>605</v>
      </c>
      <c r="G54" s="129">
        <v>665.5</v>
      </c>
      <c r="H54" s="129">
        <v>13648.766</v>
      </c>
    </row>
    <row r="55" spans="1:8" s="50" customFormat="1" ht="16.5" customHeight="1" x14ac:dyDescent="0.2">
      <c r="A55" s="152" t="s">
        <v>357</v>
      </c>
      <c r="B55" s="129">
        <v>4392</v>
      </c>
      <c r="C55" s="129">
        <v>7905</v>
      </c>
      <c r="D55" s="129">
        <v>2199</v>
      </c>
      <c r="E55" s="129">
        <v>-9384</v>
      </c>
      <c r="F55" s="129">
        <v>-1544.817</v>
      </c>
      <c r="G55" s="129">
        <v>5146.1260000000002</v>
      </c>
      <c r="H55" s="129">
        <v>4402.6049999999996</v>
      </c>
    </row>
    <row r="56" spans="1:8" s="50" customFormat="1" ht="16.5" customHeight="1" x14ac:dyDescent="0.2">
      <c r="A56" s="152" t="s">
        <v>358</v>
      </c>
      <c r="B56" s="129">
        <v>113</v>
      </c>
      <c r="C56" s="129">
        <v>382</v>
      </c>
      <c r="D56" s="129">
        <v>397</v>
      </c>
      <c r="E56" s="129">
        <v>5200</v>
      </c>
      <c r="F56" s="129">
        <v>37197.451999999997</v>
      </c>
      <c r="G56" s="129">
        <v>274.47699999999998</v>
      </c>
      <c r="H56" s="129">
        <v>1214.578</v>
      </c>
    </row>
    <row r="57" spans="1:8" s="50" customFormat="1" ht="16.5" customHeight="1" x14ac:dyDescent="0.2">
      <c r="A57" s="147" t="s">
        <v>359</v>
      </c>
      <c r="B57" s="126">
        <v>50829</v>
      </c>
      <c r="C57" s="126">
        <v>1220580</v>
      </c>
      <c r="D57" s="126">
        <v>813285</v>
      </c>
      <c r="E57" s="126">
        <v>809286</v>
      </c>
      <c r="F57" s="126">
        <v>1206768.8223540001</v>
      </c>
      <c r="G57" s="126">
        <v>3500111.7630000003</v>
      </c>
      <c r="H57" s="126">
        <v>2580677.5060000001</v>
      </c>
    </row>
    <row r="58" spans="1:8" s="50" customFormat="1" ht="16.5" customHeight="1" x14ac:dyDescent="0.2">
      <c r="A58" s="152" t="s">
        <v>360</v>
      </c>
      <c r="B58" s="129">
        <v>51180</v>
      </c>
      <c r="C58" s="129">
        <v>60722</v>
      </c>
      <c r="D58" s="129">
        <v>56353</v>
      </c>
      <c r="E58" s="129">
        <v>62857</v>
      </c>
      <c r="F58" s="129">
        <v>66372.32699999999</v>
      </c>
      <c r="G58" s="129">
        <v>86187.843999999997</v>
      </c>
      <c r="H58" s="129">
        <v>80739.04800000001</v>
      </c>
    </row>
    <row r="59" spans="1:8" s="50" customFormat="1" ht="16.5" customHeight="1" x14ac:dyDescent="0.2">
      <c r="A59" s="152" t="s">
        <v>361</v>
      </c>
      <c r="B59" s="129">
        <v>496</v>
      </c>
      <c r="C59" s="129">
        <v>-73</v>
      </c>
      <c r="D59" s="129">
        <v>-89</v>
      </c>
      <c r="E59" s="129">
        <v>378</v>
      </c>
      <c r="F59" s="129">
        <v>1109.451</v>
      </c>
      <c r="G59" s="129">
        <v>-297.517</v>
      </c>
      <c r="H59" s="129">
        <v>143.43099999999998</v>
      </c>
    </row>
    <row r="60" spans="1:8" s="50" customFormat="1" ht="16.5" customHeight="1" x14ac:dyDescent="0.2">
      <c r="A60" s="147" t="s">
        <v>362</v>
      </c>
      <c r="B60" s="126">
        <v>51675</v>
      </c>
      <c r="C60" s="126">
        <v>60649</v>
      </c>
      <c r="D60" s="126">
        <v>56264</v>
      </c>
      <c r="E60" s="126">
        <v>63235</v>
      </c>
      <c r="F60" s="126">
        <v>67481.778000000006</v>
      </c>
      <c r="G60" s="126">
        <v>85890.32699999999</v>
      </c>
      <c r="H60" s="126">
        <v>80882.479000000007</v>
      </c>
    </row>
    <row r="61" spans="1:8" s="50" customFormat="1" ht="16.5" customHeight="1" thickBot="1" x14ac:dyDescent="0.25">
      <c r="A61" s="166" t="s">
        <v>363</v>
      </c>
      <c r="B61" s="167">
        <v>-846</v>
      </c>
      <c r="C61" s="167">
        <v>1159931</v>
      </c>
      <c r="D61" s="167">
        <v>757021</v>
      </c>
      <c r="E61" s="167">
        <v>746051</v>
      </c>
      <c r="F61" s="167">
        <v>1139287.044</v>
      </c>
      <c r="G61" s="167">
        <v>3414221.4360000002</v>
      </c>
      <c r="H61" s="167">
        <v>2499795.031</v>
      </c>
    </row>
    <row r="62" spans="1:8" s="50" customFormat="1" ht="16.5" customHeight="1" x14ac:dyDescent="0.2">
      <c r="A62" s="147" t="s">
        <v>364</v>
      </c>
      <c r="B62" s="126">
        <v>397436</v>
      </c>
      <c r="C62" s="126">
        <v>1432096</v>
      </c>
      <c r="D62" s="126">
        <v>1189238</v>
      </c>
      <c r="E62" s="126">
        <v>-31841</v>
      </c>
      <c r="F62" s="126">
        <v>946576.18599999999</v>
      </c>
      <c r="G62" s="126">
        <v>1752597.8509486599</v>
      </c>
      <c r="H62" s="126">
        <v>3627075.429</v>
      </c>
    </row>
    <row r="63" spans="1:8" s="50" customFormat="1" ht="16.5" customHeight="1" x14ac:dyDescent="0.2">
      <c r="A63" s="147" t="s">
        <v>365</v>
      </c>
      <c r="B63" s="126">
        <v>1613</v>
      </c>
      <c r="C63" s="126">
        <v>-753</v>
      </c>
      <c r="D63" s="126">
        <v>-645</v>
      </c>
      <c r="E63" s="126">
        <v>-325</v>
      </c>
      <c r="F63" s="126">
        <v>-129.59399999999999</v>
      </c>
      <c r="G63" s="126">
        <v>-365.73627730000004</v>
      </c>
      <c r="H63" s="126">
        <v>11793.962</v>
      </c>
    </row>
    <row r="64" spans="1:8" s="50" customFormat="1" ht="16.5" customHeight="1" thickBot="1" x14ac:dyDescent="0.25">
      <c r="A64" s="168" t="s">
        <v>366</v>
      </c>
      <c r="B64" s="169">
        <v>224962</v>
      </c>
      <c r="C64" s="169">
        <v>-1050123</v>
      </c>
      <c r="D64" s="169">
        <v>-829800</v>
      </c>
      <c r="E64" s="169">
        <v>-82663</v>
      </c>
      <c r="F64" s="169">
        <v>-276010.39799999999</v>
      </c>
      <c r="G64" s="169">
        <v>-397312.58600000001</v>
      </c>
      <c r="H64" s="169">
        <v>-2212348.5589999999</v>
      </c>
    </row>
    <row r="65" spans="1:8" x14ac:dyDescent="0.25">
      <c r="A65" s="385" t="s">
        <v>309</v>
      </c>
      <c r="B65" s="385"/>
      <c r="C65" s="385"/>
      <c r="D65" s="385"/>
      <c r="E65" s="385"/>
      <c r="F65" s="385"/>
      <c r="G65" s="385"/>
      <c r="H65" s="385"/>
    </row>
    <row r="66" spans="1:8" x14ac:dyDescent="0.25">
      <c r="A66" s="15"/>
    </row>
    <row r="67" spans="1:8" x14ac:dyDescent="0.25">
      <c r="A67" s="15"/>
    </row>
    <row r="68" spans="1:8" x14ac:dyDescent="0.25">
      <c r="A68" s="15"/>
    </row>
    <row r="69" spans="1:8" x14ac:dyDescent="0.25">
      <c r="A69" s="15"/>
    </row>
  </sheetData>
  <mergeCells count="3">
    <mergeCell ref="A1:H1"/>
    <mergeCell ref="A2:H2"/>
    <mergeCell ref="A65:H65"/>
  </mergeCells>
  <pageMargins left="0.7" right="0.7" top="0.75" bottom="0.75" header="0.3" footer="0.3"/>
  <pageSetup paperSize="9" scale="70" orientation="portrait" r:id="rId1"/>
  <headerFooter>
    <oddFooter>&amp;C&amp;A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39"/>
  <sheetViews>
    <sheetView view="pageBreakPreview" zoomScaleNormal="100" zoomScaleSheetLayoutView="100" workbookViewId="0">
      <selection activeCell="N9" sqref="N9"/>
    </sheetView>
  </sheetViews>
  <sheetFormatPr defaultColWidth="5.85546875" defaultRowHeight="15" x14ac:dyDescent="0.25"/>
  <cols>
    <col min="1" max="1" width="67.42578125" customWidth="1"/>
    <col min="2" max="3" width="12.140625" hidden="1" customWidth="1"/>
    <col min="4" max="8" width="12.140625" customWidth="1"/>
  </cols>
  <sheetData>
    <row r="1" spans="1:8" ht="22.5" x14ac:dyDescent="0.25">
      <c r="A1" s="330" t="s">
        <v>367</v>
      </c>
      <c r="B1" s="330"/>
      <c r="C1" s="330"/>
      <c r="D1" s="330"/>
      <c r="E1" s="330"/>
      <c r="F1" s="330"/>
      <c r="G1" s="330"/>
      <c r="H1" s="330"/>
    </row>
    <row r="2" spans="1:8" ht="15.75" thickBot="1" x14ac:dyDescent="0.3">
      <c r="A2" s="384" t="s">
        <v>310</v>
      </c>
      <c r="B2" s="384"/>
      <c r="C2" s="384"/>
      <c r="D2" s="384"/>
      <c r="E2" s="384"/>
      <c r="F2" s="384"/>
      <c r="G2" s="384"/>
      <c r="H2" s="384"/>
    </row>
    <row r="3" spans="1:8" ht="15.75" thickBot="1" x14ac:dyDescent="0.3">
      <c r="A3" s="201" t="s">
        <v>571</v>
      </c>
      <c r="B3" s="16">
        <v>2019</v>
      </c>
      <c r="C3" s="16">
        <v>2020</v>
      </c>
      <c r="D3" s="100">
        <v>2021</v>
      </c>
      <c r="E3" s="101">
        <v>2022</v>
      </c>
      <c r="F3" s="102">
        <v>2023</v>
      </c>
      <c r="G3" s="102">
        <v>2024</v>
      </c>
      <c r="H3" s="103">
        <v>2025</v>
      </c>
    </row>
    <row r="4" spans="1:8" s="50" customFormat="1" ht="24" customHeight="1" x14ac:dyDescent="0.2">
      <c r="A4" s="24" t="s">
        <v>229</v>
      </c>
      <c r="B4" s="55"/>
      <c r="C4" s="55"/>
      <c r="D4" s="55"/>
      <c r="E4" s="55"/>
      <c r="F4" s="57"/>
      <c r="G4" s="57"/>
      <c r="H4" s="57"/>
    </row>
    <row r="5" spans="1:8" s="50" customFormat="1" ht="24" customHeight="1" x14ac:dyDescent="0.2">
      <c r="A5" s="7" t="s">
        <v>368</v>
      </c>
      <c r="B5" s="19" t="s">
        <v>11</v>
      </c>
      <c r="C5" s="19" t="s">
        <v>11</v>
      </c>
      <c r="D5" s="19" t="s">
        <v>11</v>
      </c>
      <c r="E5" s="19">
        <v>2801</v>
      </c>
      <c r="F5" s="19">
        <v>2532.1370000000002</v>
      </c>
      <c r="G5" s="19">
        <v>200.523</v>
      </c>
      <c r="H5" s="19">
        <v>418.048</v>
      </c>
    </row>
    <row r="6" spans="1:8" s="50" customFormat="1" ht="24" customHeight="1" x14ac:dyDescent="0.2">
      <c r="A6" s="7" t="s">
        <v>369</v>
      </c>
      <c r="B6" s="19">
        <v>44969</v>
      </c>
      <c r="C6" s="19">
        <v>52125</v>
      </c>
      <c r="D6" s="19">
        <v>51241</v>
      </c>
      <c r="E6" s="19">
        <v>10512</v>
      </c>
      <c r="F6" s="19">
        <v>8589.6689999999999</v>
      </c>
      <c r="G6" s="19">
        <v>374.38499999999999</v>
      </c>
      <c r="H6" s="19">
        <v>1443.5150000000001</v>
      </c>
    </row>
    <row r="7" spans="1:8" s="50" customFormat="1" ht="24" customHeight="1" x14ac:dyDescent="0.2">
      <c r="A7" s="7" t="s">
        <v>319</v>
      </c>
      <c r="B7" s="19">
        <v>518</v>
      </c>
      <c r="C7" s="19">
        <v>551</v>
      </c>
      <c r="D7" s="19">
        <v>515</v>
      </c>
      <c r="E7" s="19">
        <v>45881</v>
      </c>
      <c r="F7" s="19">
        <v>58683.739000000001</v>
      </c>
      <c r="G7" s="19">
        <v>72128.978000000003</v>
      </c>
      <c r="H7" s="19">
        <v>80162.67</v>
      </c>
    </row>
    <row r="8" spans="1:8" s="50" customFormat="1" ht="24" customHeight="1" x14ac:dyDescent="0.2">
      <c r="A8" s="7" t="s">
        <v>370</v>
      </c>
      <c r="B8" s="19">
        <v>9606</v>
      </c>
      <c r="C8" s="19">
        <v>8900</v>
      </c>
      <c r="D8" s="19">
        <v>10780</v>
      </c>
      <c r="E8" s="19">
        <v>11525</v>
      </c>
      <c r="F8" s="19">
        <v>14712.516</v>
      </c>
      <c r="G8" s="19">
        <v>19877.366999999998</v>
      </c>
      <c r="H8" s="19">
        <v>20957.39</v>
      </c>
    </row>
    <row r="9" spans="1:8" s="50" customFormat="1" ht="24" customHeight="1" x14ac:dyDescent="0.2">
      <c r="A9" s="7" t="s">
        <v>371</v>
      </c>
      <c r="B9" s="19">
        <v>60</v>
      </c>
      <c r="C9" s="19">
        <v>59</v>
      </c>
      <c r="D9" s="19">
        <v>126</v>
      </c>
      <c r="E9" s="19">
        <v>180</v>
      </c>
      <c r="F9" s="19">
        <v>216.82</v>
      </c>
      <c r="G9" s="19">
        <v>139.74799999999999</v>
      </c>
      <c r="H9" s="19">
        <v>215.31700000000001</v>
      </c>
    </row>
    <row r="10" spans="1:8" s="50" customFormat="1" ht="24" customHeight="1" x14ac:dyDescent="0.2">
      <c r="A10" s="7" t="s">
        <v>372</v>
      </c>
      <c r="B10" s="19">
        <v>247</v>
      </c>
      <c r="C10" s="19">
        <v>311</v>
      </c>
      <c r="D10" s="19">
        <v>316</v>
      </c>
      <c r="E10" s="19">
        <v>346</v>
      </c>
      <c r="F10" s="19">
        <v>195.114</v>
      </c>
      <c r="G10" s="19">
        <v>209.28399999999999</v>
      </c>
      <c r="H10" s="19">
        <v>243.773</v>
      </c>
    </row>
    <row r="11" spans="1:8" s="50" customFormat="1" ht="24" customHeight="1" x14ac:dyDescent="0.2">
      <c r="A11" s="7" t="s">
        <v>373</v>
      </c>
      <c r="B11" s="19">
        <v>834</v>
      </c>
      <c r="C11" s="19">
        <v>1191</v>
      </c>
      <c r="D11" s="19">
        <v>2846</v>
      </c>
      <c r="E11" s="19">
        <v>3753</v>
      </c>
      <c r="F11" s="19">
        <v>3437.9749999999999</v>
      </c>
      <c r="G11" s="19">
        <v>3161.0030000000002</v>
      </c>
      <c r="H11" s="19">
        <v>2842.18</v>
      </c>
    </row>
    <row r="12" spans="1:8" s="50" customFormat="1" ht="24" customHeight="1" x14ac:dyDescent="0.2">
      <c r="A12" s="24" t="s">
        <v>374</v>
      </c>
      <c r="B12" s="21">
        <v>56234</v>
      </c>
      <c r="C12" s="21">
        <v>63136</v>
      </c>
      <c r="D12" s="21">
        <v>65824</v>
      </c>
      <c r="E12" s="21">
        <v>74998</v>
      </c>
      <c r="F12" s="21">
        <v>88367.97</v>
      </c>
      <c r="G12" s="21">
        <v>96091.288</v>
      </c>
      <c r="H12" s="21">
        <v>106282.893</v>
      </c>
    </row>
    <row r="13" spans="1:8" s="50" customFormat="1" ht="24" customHeight="1" x14ac:dyDescent="0.2">
      <c r="A13" s="24" t="s">
        <v>272</v>
      </c>
      <c r="B13" s="19"/>
      <c r="C13" s="19"/>
      <c r="D13" s="19"/>
      <c r="E13" s="21"/>
      <c r="F13" s="21">
        <v>0</v>
      </c>
      <c r="G13" s="21"/>
      <c r="H13" s="21"/>
    </row>
    <row r="14" spans="1:8" s="50" customFormat="1" ht="24" customHeight="1" x14ac:dyDescent="0.2">
      <c r="A14" s="7" t="s">
        <v>375</v>
      </c>
      <c r="B14" s="19">
        <v>50294</v>
      </c>
      <c r="C14" s="19">
        <v>56659</v>
      </c>
      <c r="D14" s="19">
        <v>59246</v>
      </c>
      <c r="E14" s="19">
        <v>67187</v>
      </c>
      <c r="F14" s="19">
        <v>5661.77</v>
      </c>
      <c r="G14" s="19">
        <v>6220.509</v>
      </c>
      <c r="H14" s="19">
        <v>7535.1180000000004</v>
      </c>
    </row>
    <row r="15" spans="1:8" s="50" customFormat="1" ht="24" customHeight="1" x14ac:dyDescent="0.2">
      <c r="A15" s="7" t="s">
        <v>41</v>
      </c>
      <c r="B15" s="19">
        <v>4940</v>
      </c>
      <c r="C15" s="19">
        <v>5478</v>
      </c>
      <c r="D15" s="19">
        <v>5579</v>
      </c>
      <c r="E15" s="19">
        <v>6525</v>
      </c>
      <c r="F15" s="19">
        <v>80844.324999999997</v>
      </c>
      <c r="G15" s="19">
        <v>86984.633000000002</v>
      </c>
      <c r="H15" s="19">
        <v>94745.626000000004</v>
      </c>
    </row>
    <row r="16" spans="1:8" s="50" customFormat="1" ht="24" customHeight="1" x14ac:dyDescent="0.2">
      <c r="A16" s="24" t="s">
        <v>376</v>
      </c>
      <c r="B16" s="21">
        <v>55234</v>
      </c>
      <c r="C16" s="21">
        <v>62136</v>
      </c>
      <c r="D16" s="21">
        <v>64824</v>
      </c>
      <c r="E16" s="21">
        <v>73712</v>
      </c>
      <c r="F16" s="21">
        <v>86506.095000000001</v>
      </c>
      <c r="G16" s="21">
        <v>93205.142000000007</v>
      </c>
      <c r="H16" s="21">
        <v>102280.74400000001</v>
      </c>
    </row>
    <row r="17" spans="1:8" s="50" customFormat="1" ht="24" customHeight="1" x14ac:dyDescent="0.2">
      <c r="A17" s="24" t="s">
        <v>377</v>
      </c>
      <c r="B17" s="21">
        <v>1000</v>
      </c>
      <c r="C17" s="21">
        <v>1000</v>
      </c>
      <c r="D17" s="21">
        <v>1000</v>
      </c>
      <c r="E17" s="21">
        <v>1286</v>
      </c>
      <c r="F17" s="21">
        <v>1861.875</v>
      </c>
      <c r="G17" s="21">
        <v>2886.1460000000002</v>
      </c>
      <c r="H17" s="21">
        <v>4002.1489999999999</v>
      </c>
    </row>
    <row r="18" spans="1:8" s="50" customFormat="1" ht="24" customHeight="1" x14ac:dyDescent="0.2">
      <c r="A18" s="24" t="s">
        <v>378</v>
      </c>
      <c r="B18" s="19"/>
      <c r="C18" s="19"/>
      <c r="D18" s="19"/>
      <c r="E18" s="21"/>
      <c r="F18" s="21"/>
      <c r="G18" s="21"/>
      <c r="H18" s="21"/>
    </row>
    <row r="19" spans="1:8" s="50" customFormat="1" ht="24" customHeight="1" x14ac:dyDescent="0.2">
      <c r="A19" s="7" t="s">
        <v>379</v>
      </c>
      <c r="B19" s="19">
        <v>1000</v>
      </c>
      <c r="C19" s="19">
        <v>1000</v>
      </c>
      <c r="D19" s="19">
        <v>1000</v>
      </c>
      <c r="E19" s="19">
        <v>1000</v>
      </c>
      <c r="F19" s="19">
        <v>1000</v>
      </c>
      <c r="G19" s="19">
        <v>1000</v>
      </c>
      <c r="H19" s="19">
        <v>1000</v>
      </c>
    </row>
    <row r="20" spans="1:8" s="50" customFormat="1" ht="24" customHeight="1" x14ac:dyDescent="0.2">
      <c r="A20" s="7" t="s">
        <v>342</v>
      </c>
      <c r="B20" s="19" t="s">
        <v>11</v>
      </c>
      <c r="C20" s="19" t="s">
        <v>11</v>
      </c>
      <c r="D20" s="19" t="s">
        <v>11</v>
      </c>
      <c r="E20" s="19" t="s">
        <v>11</v>
      </c>
      <c r="F20" s="19">
        <v>285.69</v>
      </c>
      <c r="G20" s="19">
        <v>861.875</v>
      </c>
      <c r="H20" s="19">
        <v>1886.146</v>
      </c>
    </row>
    <row r="21" spans="1:8" s="50" customFormat="1" ht="24" customHeight="1" x14ac:dyDescent="0.2">
      <c r="A21" s="7" t="s">
        <v>380</v>
      </c>
      <c r="B21" s="19" t="s">
        <v>11</v>
      </c>
      <c r="C21" s="19" t="s">
        <v>11</v>
      </c>
      <c r="D21" s="19" t="s">
        <v>11</v>
      </c>
      <c r="E21" s="19">
        <v>286</v>
      </c>
      <c r="F21" s="19">
        <v>576.18499999999995</v>
      </c>
      <c r="G21" s="19">
        <v>1024.271</v>
      </c>
      <c r="H21" s="19">
        <v>1116.0029999999999</v>
      </c>
    </row>
    <row r="22" spans="1:8" s="50" customFormat="1" ht="24" customHeight="1" x14ac:dyDescent="0.2">
      <c r="A22" s="24" t="s">
        <v>381</v>
      </c>
      <c r="B22" s="19"/>
      <c r="C22" s="19"/>
      <c r="D22" s="19"/>
      <c r="E22" s="21">
        <v>1286</v>
      </c>
      <c r="F22" s="21">
        <v>1861.875</v>
      </c>
      <c r="G22" s="21">
        <v>2886.1460000000002</v>
      </c>
      <c r="H22" s="21">
        <v>4002.1489999999999</v>
      </c>
    </row>
    <row r="23" spans="1:8" s="50" customFormat="1" ht="24" customHeight="1" x14ac:dyDescent="0.2">
      <c r="A23" s="7" t="s">
        <v>382</v>
      </c>
      <c r="B23" s="19">
        <v>45</v>
      </c>
      <c r="C23" s="19">
        <v>67</v>
      </c>
      <c r="D23" s="19">
        <v>47</v>
      </c>
      <c r="E23" s="19">
        <v>3827</v>
      </c>
      <c r="F23" s="19">
        <v>7878.0159999999996</v>
      </c>
      <c r="G23" s="19">
        <v>13043.63</v>
      </c>
      <c r="H23" s="19">
        <v>12375.617</v>
      </c>
    </row>
    <row r="24" spans="1:8" s="50" customFormat="1" ht="24" customHeight="1" x14ac:dyDescent="0.2">
      <c r="A24" s="7" t="s">
        <v>383</v>
      </c>
      <c r="B24" s="19">
        <v>14548</v>
      </c>
      <c r="C24" s="19">
        <v>18114</v>
      </c>
      <c r="D24" s="19">
        <v>15350</v>
      </c>
      <c r="E24" s="19">
        <v>18771</v>
      </c>
      <c r="F24" s="19">
        <v>23305.637999999999</v>
      </c>
      <c r="G24" s="19">
        <v>29119.067999999999</v>
      </c>
      <c r="H24" s="19">
        <v>24678.988000000001</v>
      </c>
    </row>
    <row r="25" spans="1:8" s="50" customFormat="1" ht="24" customHeight="1" x14ac:dyDescent="0.2">
      <c r="A25" s="7" t="s">
        <v>384</v>
      </c>
      <c r="B25" s="19">
        <v>14548</v>
      </c>
      <c r="C25" s="19">
        <v>18114</v>
      </c>
      <c r="D25" s="19">
        <v>15350</v>
      </c>
      <c r="E25" s="19">
        <v>23306</v>
      </c>
      <c r="F25" s="19">
        <v>23305.637999999999</v>
      </c>
      <c r="G25" s="19">
        <v>29119</v>
      </c>
      <c r="H25" s="19">
        <v>24678.988000000001</v>
      </c>
    </row>
    <row r="26" spans="1:8" s="50" customFormat="1" ht="24" customHeight="1" x14ac:dyDescent="0.2">
      <c r="A26" s="6" t="s">
        <v>385</v>
      </c>
      <c r="B26" s="19">
        <v>8061</v>
      </c>
      <c r="C26" s="19">
        <v>8249</v>
      </c>
      <c r="D26" s="19">
        <v>8283</v>
      </c>
      <c r="E26" s="19">
        <v>15194</v>
      </c>
      <c r="F26" s="19">
        <v>15919.21</v>
      </c>
      <c r="G26" s="19">
        <v>16989.940999999999</v>
      </c>
      <c r="H26" s="19">
        <v>13202.582</v>
      </c>
    </row>
    <row r="27" spans="1:8" s="50" customFormat="1" ht="24" customHeight="1" x14ac:dyDescent="0.2">
      <c r="A27" s="6" t="s">
        <v>386</v>
      </c>
      <c r="B27" s="19">
        <v>6488</v>
      </c>
      <c r="C27" s="19">
        <v>9864</v>
      </c>
      <c r="D27" s="19">
        <v>7067</v>
      </c>
      <c r="E27" s="19" t="s">
        <v>11</v>
      </c>
      <c r="F27" s="19">
        <v>0</v>
      </c>
      <c r="G27" s="19">
        <v>0</v>
      </c>
      <c r="H27" s="19">
        <v>0</v>
      </c>
    </row>
    <row r="28" spans="1:8" s="50" customFormat="1" ht="24" customHeight="1" x14ac:dyDescent="0.2">
      <c r="A28" s="7" t="s">
        <v>387</v>
      </c>
      <c r="B28" s="19"/>
      <c r="C28" s="19"/>
      <c r="D28" s="19"/>
      <c r="E28" s="19">
        <v>249</v>
      </c>
      <c r="F28" s="19">
        <v>491.58800000000002</v>
      </c>
      <c r="G28" s="19">
        <v>914.50300000000004</v>
      </c>
      <c r="H28" s="19">
        <v>899.21100000000001</v>
      </c>
    </row>
    <row r="29" spans="1:8" s="50" customFormat="1" ht="24" customHeight="1" x14ac:dyDescent="0.2">
      <c r="A29" s="7" t="s">
        <v>388</v>
      </c>
      <c r="B29" s="19">
        <v>45</v>
      </c>
      <c r="C29" s="19">
        <v>67</v>
      </c>
      <c r="D29" s="19">
        <v>47</v>
      </c>
      <c r="E29" s="19">
        <v>3</v>
      </c>
      <c r="F29" s="19">
        <v>5.0540000000000003</v>
      </c>
      <c r="G29" s="19">
        <v>5.8120000000000003</v>
      </c>
      <c r="H29" s="19">
        <v>10.872</v>
      </c>
    </row>
    <row r="30" spans="1:8" s="50" customFormat="1" ht="24" customHeight="1" x14ac:dyDescent="0.2">
      <c r="A30" s="7" t="s">
        <v>389</v>
      </c>
      <c r="B30" s="19">
        <v>9</v>
      </c>
      <c r="C30" s="19">
        <v>3</v>
      </c>
      <c r="D30" s="19">
        <v>3</v>
      </c>
      <c r="E30" s="19">
        <v>34</v>
      </c>
      <c r="F30" s="19">
        <v>79.543000000000006</v>
      </c>
      <c r="G30" s="19">
        <v>103.956</v>
      </c>
      <c r="H30" s="19">
        <v>205.92</v>
      </c>
    </row>
    <row r="31" spans="1:8" s="50" customFormat="1" ht="24" customHeight="1" thickBot="1" x14ac:dyDescent="0.25">
      <c r="A31" s="8" t="s">
        <v>390</v>
      </c>
      <c r="B31" s="23">
        <v>54</v>
      </c>
      <c r="C31" s="23">
        <v>69</v>
      </c>
      <c r="D31" s="23">
        <v>50</v>
      </c>
      <c r="E31" s="23" t="s">
        <v>11</v>
      </c>
      <c r="F31" s="23">
        <v>0</v>
      </c>
      <c r="G31" s="23">
        <v>0</v>
      </c>
      <c r="H31" s="23">
        <v>0</v>
      </c>
    </row>
    <row r="32" spans="1:8" s="50" customFormat="1" ht="24" customHeight="1" thickTop="1" x14ac:dyDescent="0.2">
      <c r="A32" s="24" t="s">
        <v>364</v>
      </c>
      <c r="B32" s="21">
        <v>275</v>
      </c>
      <c r="C32" s="21">
        <v>588</v>
      </c>
      <c r="D32" s="21">
        <v>1934</v>
      </c>
      <c r="E32" s="21">
        <v>45790</v>
      </c>
      <c r="F32" s="21">
        <v>4969.674</v>
      </c>
      <c r="G32" s="21">
        <v>1560.192</v>
      </c>
      <c r="H32" s="21">
        <v>3779.569</v>
      </c>
    </row>
    <row r="33" spans="1:8" s="50" customFormat="1" ht="24" customHeight="1" x14ac:dyDescent="0.2">
      <c r="A33" s="24" t="s">
        <v>365</v>
      </c>
      <c r="B33" s="21">
        <v>-275</v>
      </c>
      <c r="C33" s="21">
        <v>-588</v>
      </c>
      <c r="D33" s="21">
        <v>-1934</v>
      </c>
      <c r="E33" s="21">
        <v>-39594</v>
      </c>
      <c r="F33" s="21">
        <v>47953.805</v>
      </c>
      <c r="G33" s="21">
        <v>57359.392999999996</v>
      </c>
      <c r="H33" s="21">
        <v>4397.9849999999997</v>
      </c>
    </row>
    <row r="34" spans="1:8" s="50" customFormat="1" ht="24" customHeight="1" x14ac:dyDescent="0.2">
      <c r="A34" s="24" t="s">
        <v>366</v>
      </c>
      <c r="B34" s="21" t="s">
        <v>11</v>
      </c>
      <c r="C34" s="21" t="s">
        <v>11</v>
      </c>
      <c r="D34" s="19" t="s">
        <v>391</v>
      </c>
      <c r="E34" s="21" t="s">
        <v>11</v>
      </c>
      <c r="F34" s="21" t="s">
        <v>11</v>
      </c>
      <c r="G34" s="21"/>
      <c r="H34" s="21"/>
    </row>
    <row r="35" spans="1:8" s="50" customFormat="1" ht="24" customHeight="1" x14ac:dyDescent="0.2">
      <c r="A35" s="24" t="s">
        <v>392</v>
      </c>
      <c r="B35" s="19" t="s">
        <v>11</v>
      </c>
      <c r="C35" s="19" t="s">
        <v>11</v>
      </c>
      <c r="D35" s="19" t="s">
        <v>11</v>
      </c>
      <c r="E35" s="21" t="s">
        <v>11</v>
      </c>
      <c r="F35" s="21">
        <v>6196.629199</v>
      </c>
      <c r="G35" s="21">
        <v>59120.108</v>
      </c>
      <c r="H35" s="21">
        <v>200.523</v>
      </c>
    </row>
    <row r="36" spans="1:8" s="50" customFormat="1" ht="24" customHeight="1" thickBot="1" x14ac:dyDescent="0.25">
      <c r="A36" s="8" t="s">
        <v>393</v>
      </c>
      <c r="B36" s="43" t="s">
        <v>11</v>
      </c>
      <c r="C36" s="43" t="s">
        <v>11</v>
      </c>
      <c r="D36" s="43" t="s">
        <v>11</v>
      </c>
      <c r="E36" s="23">
        <v>6197</v>
      </c>
      <c r="F36" s="23">
        <v>59120.108199000002</v>
      </c>
      <c r="G36" s="23">
        <v>200.523</v>
      </c>
      <c r="H36" s="23">
        <v>818.93899999999996</v>
      </c>
    </row>
    <row r="37" spans="1:8" ht="15.75" thickTop="1" x14ac:dyDescent="0.25">
      <c r="A37" s="386" t="s">
        <v>394</v>
      </c>
      <c r="B37" s="386"/>
      <c r="C37" s="386"/>
      <c r="D37" s="386"/>
      <c r="E37" s="386"/>
      <c r="F37" s="386"/>
      <c r="G37" s="386"/>
      <c r="H37" s="386"/>
    </row>
    <row r="38" spans="1:8" x14ac:dyDescent="0.25">
      <c r="A38" s="15"/>
    </row>
    <row r="39" spans="1:8" x14ac:dyDescent="0.25">
      <c r="A39" s="15"/>
    </row>
  </sheetData>
  <mergeCells count="3">
    <mergeCell ref="A2:H2"/>
    <mergeCell ref="A37:H37"/>
    <mergeCell ref="A1:H1"/>
  </mergeCells>
  <pageMargins left="0.7" right="0.7" top="0.75" bottom="0.75" header="0.3" footer="0.3"/>
  <pageSetup paperSize="9" scale="68" orientation="portrait" r:id="rId1"/>
  <headerFooter>
    <oddFooter>&amp;C&amp;A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J66"/>
  <sheetViews>
    <sheetView view="pageBreakPreview" zoomScale="130" zoomScaleNormal="100" zoomScaleSheetLayoutView="130" workbookViewId="0">
      <selection activeCell="M6" sqref="M6"/>
    </sheetView>
  </sheetViews>
  <sheetFormatPr defaultRowHeight="15" x14ac:dyDescent="0.25"/>
  <cols>
    <col min="1" max="1" width="41.7109375" customWidth="1"/>
    <col min="2" max="2" width="9.85546875" bestFit="1" customWidth="1"/>
    <col min="3" max="3" width="9.85546875" customWidth="1"/>
    <col min="4" max="4" width="9" bestFit="1" customWidth="1"/>
    <col min="5" max="5" width="10.140625" customWidth="1"/>
    <col min="11" max="11" width="0" hidden="1" customWidth="1"/>
  </cols>
  <sheetData>
    <row r="1" spans="1:9" ht="22.5" x14ac:dyDescent="0.25">
      <c r="A1" s="330" t="s">
        <v>395</v>
      </c>
      <c r="B1" s="330"/>
      <c r="C1" s="330"/>
      <c r="D1" s="330"/>
      <c r="E1" s="330"/>
      <c r="F1" s="330"/>
      <c r="G1" s="330"/>
      <c r="H1" s="330"/>
      <c r="I1" s="330"/>
    </row>
    <row r="2" spans="1:9" ht="15.75" customHeight="1" x14ac:dyDescent="0.25">
      <c r="A2" s="366" t="s">
        <v>557</v>
      </c>
      <c r="B2" s="366"/>
      <c r="C2" s="366"/>
      <c r="D2" s="366"/>
      <c r="E2" s="366"/>
      <c r="F2" s="366"/>
      <c r="G2" s="366"/>
      <c r="H2" s="366"/>
      <c r="I2" s="366"/>
    </row>
    <row r="3" spans="1:9" ht="15.75" thickBot="1" x14ac:dyDescent="0.3">
      <c r="A3" s="387" t="s">
        <v>1</v>
      </c>
      <c r="B3" s="387"/>
      <c r="C3" s="387"/>
      <c r="D3" s="387"/>
      <c r="E3" s="387"/>
      <c r="F3" s="387"/>
      <c r="G3" s="387"/>
      <c r="H3" s="387"/>
      <c r="I3" s="387"/>
    </row>
    <row r="4" spans="1:9" ht="16.5" thickTop="1" thickBot="1" x14ac:dyDescent="0.3">
      <c r="A4" s="392" t="s">
        <v>573</v>
      </c>
      <c r="B4" s="390" t="s">
        <v>527</v>
      </c>
      <c r="C4" s="394" t="s">
        <v>551</v>
      </c>
      <c r="D4" s="204">
        <v>2025</v>
      </c>
      <c r="E4" s="388">
        <v>2026</v>
      </c>
      <c r="F4" s="389"/>
      <c r="G4" s="389"/>
      <c r="H4" s="389"/>
      <c r="I4" s="389"/>
    </row>
    <row r="5" spans="1:9" ht="16.5" thickTop="1" thickBot="1" x14ac:dyDescent="0.3">
      <c r="A5" s="393"/>
      <c r="B5" s="391"/>
      <c r="C5" s="395"/>
      <c r="D5" s="205" t="s">
        <v>608</v>
      </c>
      <c r="E5" s="82" t="s">
        <v>582</v>
      </c>
      <c r="F5" s="82" t="s">
        <v>587</v>
      </c>
      <c r="G5" s="82" t="s">
        <v>603</v>
      </c>
      <c r="H5" s="82" t="s">
        <v>604</v>
      </c>
      <c r="I5" s="82" t="s">
        <v>608</v>
      </c>
    </row>
    <row r="6" spans="1:9" s="50" customFormat="1" ht="24" customHeight="1" thickTop="1" x14ac:dyDescent="0.2">
      <c r="A6" s="1" t="s">
        <v>229</v>
      </c>
      <c r="B6" s="57"/>
      <c r="C6" s="57"/>
      <c r="D6" s="58"/>
    </row>
    <row r="7" spans="1:9" s="50" customFormat="1" ht="24" customHeight="1" x14ac:dyDescent="0.2">
      <c r="A7" s="4" t="s">
        <v>396</v>
      </c>
      <c r="B7" s="20">
        <v>3197003.7450000001</v>
      </c>
      <c r="C7" s="20">
        <v>2874600.8200000003</v>
      </c>
      <c r="D7" s="20">
        <v>2874600.8200000003</v>
      </c>
      <c r="E7" s="20">
        <v>2860448.2450000001</v>
      </c>
      <c r="F7" s="20">
        <v>2794695.6169999996</v>
      </c>
      <c r="G7" s="20">
        <v>2771989.8629999999</v>
      </c>
      <c r="H7" s="20">
        <v>2959401.9130000002</v>
      </c>
      <c r="I7" s="20">
        <v>3045229.0745000001</v>
      </c>
    </row>
    <row r="8" spans="1:9" s="50" customFormat="1" ht="24" customHeight="1" x14ac:dyDescent="0.2">
      <c r="A8" s="4" t="s">
        <v>397</v>
      </c>
      <c r="B8" s="20">
        <v>558313.83999999985</v>
      </c>
      <c r="C8" s="20">
        <v>672164.29099999997</v>
      </c>
      <c r="D8" s="20">
        <v>672164.29099999997</v>
      </c>
      <c r="E8" s="20">
        <v>237889.83199999999</v>
      </c>
      <c r="F8" s="20">
        <v>382490.25099999993</v>
      </c>
      <c r="G8" s="20">
        <v>401348.95799999998</v>
      </c>
      <c r="H8" s="20">
        <v>462308.28399999999</v>
      </c>
      <c r="I8" s="20">
        <v>367504.62599999999</v>
      </c>
    </row>
    <row r="9" spans="1:9" s="50" customFormat="1" ht="24" customHeight="1" x14ac:dyDescent="0.2">
      <c r="A9" s="4" t="s">
        <v>398</v>
      </c>
      <c r="B9" s="20">
        <v>1025210.782</v>
      </c>
      <c r="C9" s="20">
        <v>926666.82300000009</v>
      </c>
      <c r="D9" s="20">
        <v>926666.82300000009</v>
      </c>
      <c r="E9" s="20">
        <v>932958.19299999997</v>
      </c>
      <c r="F9" s="20">
        <v>528410.79999999993</v>
      </c>
      <c r="G9" s="20">
        <v>557806.201</v>
      </c>
      <c r="H9" s="20">
        <v>750045.52099999995</v>
      </c>
      <c r="I9" s="20">
        <v>1219753.463</v>
      </c>
    </row>
    <row r="10" spans="1:9" s="50" customFormat="1" ht="24" customHeight="1" x14ac:dyDescent="0.2">
      <c r="A10" s="4" t="s">
        <v>319</v>
      </c>
      <c r="B10" s="20">
        <v>30149407.908000004</v>
      </c>
      <c r="C10" s="20">
        <v>36515945.199000001</v>
      </c>
      <c r="D10" s="20">
        <v>36515945.199000001</v>
      </c>
      <c r="E10" s="20">
        <v>39141759.836999997</v>
      </c>
      <c r="F10" s="20">
        <v>39083172.989999995</v>
      </c>
      <c r="G10" s="20">
        <v>39005641.548</v>
      </c>
      <c r="H10" s="20">
        <v>39933929.946999997</v>
      </c>
      <c r="I10" s="20">
        <v>42751051.668499991</v>
      </c>
    </row>
    <row r="11" spans="1:9" s="50" customFormat="1" ht="24" customHeight="1" x14ac:dyDescent="0.2">
      <c r="A11" s="4" t="s">
        <v>399</v>
      </c>
      <c r="B11" s="20">
        <v>11589550.472999999</v>
      </c>
      <c r="C11" s="20">
        <v>12002416.573000001</v>
      </c>
      <c r="D11" s="20">
        <v>12002416.573000001</v>
      </c>
      <c r="E11" s="20">
        <v>13685392.669</v>
      </c>
      <c r="F11" s="20">
        <v>13547012.070999999</v>
      </c>
      <c r="G11" s="20">
        <v>13711437.731000001</v>
      </c>
      <c r="H11" s="20">
        <v>13867202.732000001</v>
      </c>
      <c r="I11" s="20">
        <v>13925350.716000002</v>
      </c>
    </row>
    <row r="12" spans="1:9" s="50" customFormat="1" ht="24" customHeight="1" x14ac:dyDescent="0.2">
      <c r="A12" s="4" t="s">
        <v>400</v>
      </c>
      <c r="B12" s="20">
        <v>12447145.857999997</v>
      </c>
      <c r="C12" s="20">
        <v>12917322.929000005</v>
      </c>
      <c r="D12" s="20">
        <v>12917322.929000005</v>
      </c>
      <c r="E12" s="20">
        <v>14541544.318</v>
      </c>
      <c r="F12" s="20">
        <v>14397508.370999999</v>
      </c>
      <c r="G12" s="20">
        <v>14561471.145</v>
      </c>
      <c r="H12" s="20">
        <v>14723296.755999999</v>
      </c>
      <c r="I12" s="20">
        <v>14779696.646999998</v>
      </c>
    </row>
    <row r="13" spans="1:9" s="50" customFormat="1" ht="24" customHeight="1" x14ac:dyDescent="0.2">
      <c r="A13" s="4" t="s">
        <v>401</v>
      </c>
      <c r="B13" s="20">
        <v>-857595.38500000001</v>
      </c>
      <c r="C13" s="20">
        <v>-914906.35600000015</v>
      </c>
      <c r="D13" s="20">
        <v>-914906.35600000015</v>
      </c>
      <c r="E13" s="20">
        <v>-856151.64899999998</v>
      </c>
      <c r="F13" s="20">
        <v>-850496.29999999993</v>
      </c>
      <c r="G13" s="20">
        <v>-850033.41399999999</v>
      </c>
      <c r="H13" s="20">
        <v>-856094.02399999998</v>
      </c>
      <c r="I13" s="20">
        <v>-854345.9310000001</v>
      </c>
    </row>
    <row r="14" spans="1:9" s="50" customFormat="1" ht="24" customHeight="1" x14ac:dyDescent="0.2">
      <c r="A14" s="4" t="s">
        <v>402</v>
      </c>
      <c r="B14" s="20">
        <v>1012671.2190000002</v>
      </c>
      <c r="C14" s="20">
        <v>1062846.8920000002</v>
      </c>
      <c r="D14" s="20">
        <v>1062846.8920000002</v>
      </c>
      <c r="E14" s="20">
        <v>1217909.7490000001</v>
      </c>
      <c r="F14" s="20">
        <v>1234827.8020000001</v>
      </c>
      <c r="G14" s="20">
        <v>1241387.2760000001</v>
      </c>
      <c r="H14" s="20">
        <v>1247840.97</v>
      </c>
      <c r="I14" s="20">
        <v>1267570.9379999998</v>
      </c>
    </row>
    <row r="15" spans="1:9" s="50" customFormat="1" ht="24" customHeight="1" x14ac:dyDescent="0.2">
      <c r="A15" s="4" t="s">
        <v>403</v>
      </c>
      <c r="B15" s="20">
        <v>186560.45200000002</v>
      </c>
      <c r="C15" s="20">
        <v>255735.57599999997</v>
      </c>
      <c r="D15" s="20">
        <v>255735.57599999997</v>
      </c>
      <c r="E15" s="20">
        <v>304828.18099999998</v>
      </c>
      <c r="F15" s="20">
        <v>201210.527</v>
      </c>
      <c r="G15" s="20">
        <v>242965.696</v>
      </c>
      <c r="H15" s="20">
        <v>257979.50899999999</v>
      </c>
      <c r="I15" s="20">
        <v>290488.24050000001</v>
      </c>
    </row>
    <row r="16" spans="1:9" s="50" customFormat="1" ht="24" customHeight="1" x14ac:dyDescent="0.2">
      <c r="A16" s="4" t="s">
        <v>404</v>
      </c>
      <c r="B16" s="20">
        <v>2404597.537</v>
      </c>
      <c r="C16" s="20">
        <v>2936958.074</v>
      </c>
      <c r="D16" s="20">
        <v>2936958.074</v>
      </c>
      <c r="E16" s="20">
        <v>3475756.531</v>
      </c>
      <c r="F16" s="20">
        <v>3493798.3</v>
      </c>
      <c r="G16" s="20">
        <v>3506278.12</v>
      </c>
      <c r="H16" s="20">
        <v>3707456.3289999999</v>
      </c>
      <c r="I16" s="20">
        <v>3908720.1520000002</v>
      </c>
    </row>
    <row r="17" spans="1:9" s="50" customFormat="1" ht="24" customHeight="1" x14ac:dyDescent="0.2">
      <c r="A17" s="4" t="s">
        <v>545</v>
      </c>
      <c r="B17" s="20"/>
      <c r="C17" s="20">
        <v>169372.38500000004</v>
      </c>
      <c r="D17" s="20">
        <v>169372.38500000004</v>
      </c>
      <c r="E17" s="20">
        <v>215023.58799999999</v>
      </c>
      <c r="F17" s="20">
        <v>217228.69099999999</v>
      </c>
      <c r="G17" s="20">
        <v>219350.66</v>
      </c>
      <c r="H17" s="20">
        <v>220839.77600000001</v>
      </c>
      <c r="I17" s="20">
        <v>221573.38899999997</v>
      </c>
    </row>
    <row r="18" spans="1:9" s="50" customFormat="1" ht="24" customHeight="1" x14ac:dyDescent="0.2">
      <c r="A18" s="2" t="s">
        <v>325</v>
      </c>
      <c r="B18" s="22">
        <v>50123315.956</v>
      </c>
      <c r="C18" s="22">
        <v>57416706.632999994</v>
      </c>
      <c r="D18" s="22">
        <v>57416706.632999994</v>
      </c>
      <c r="E18" s="22">
        <v>62071966.825000003</v>
      </c>
      <c r="F18" s="22">
        <v>61482847.048999995</v>
      </c>
      <c r="G18" s="22">
        <v>61658206.053000003</v>
      </c>
      <c r="H18" s="22">
        <v>63407004.980999999</v>
      </c>
      <c r="I18" s="22">
        <v>66997242.267499983</v>
      </c>
    </row>
    <row r="19" spans="1:9" s="50" customFormat="1" ht="24" customHeight="1" x14ac:dyDescent="0.2">
      <c r="A19" s="53"/>
      <c r="B19" s="20"/>
      <c r="C19" s="20"/>
      <c r="D19" s="20"/>
      <c r="E19" s="20"/>
      <c r="F19" s="20"/>
      <c r="G19" s="20"/>
      <c r="H19" s="20"/>
      <c r="I19" s="20"/>
    </row>
    <row r="20" spans="1:9" s="50" customFormat="1" ht="24" customHeight="1" x14ac:dyDescent="0.2">
      <c r="A20" s="1" t="s">
        <v>272</v>
      </c>
      <c r="B20" s="20"/>
      <c r="C20" s="20"/>
      <c r="D20" s="20"/>
      <c r="E20" s="20"/>
      <c r="F20" s="20"/>
      <c r="G20" s="20"/>
      <c r="H20" s="20"/>
      <c r="I20" s="20"/>
    </row>
    <row r="21" spans="1:9" s="50" customFormat="1" ht="24" customHeight="1" x14ac:dyDescent="0.2">
      <c r="A21" s="4" t="s">
        <v>327</v>
      </c>
      <c r="B21" s="20">
        <v>459192.00300000003</v>
      </c>
      <c r="C21" s="20">
        <v>478713.47699999996</v>
      </c>
      <c r="D21" s="20">
        <v>478713.47699999996</v>
      </c>
      <c r="E21" s="20">
        <v>532593.06099999999</v>
      </c>
      <c r="F21" s="20">
        <v>490201.84399999998</v>
      </c>
      <c r="G21" s="20">
        <v>478282.24099999998</v>
      </c>
      <c r="H21" s="20">
        <v>455914.08199999999</v>
      </c>
      <c r="I21" s="20">
        <v>635516.69499999995</v>
      </c>
    </row>
    <row r="22" spans="1:9" s="50" customFormat="1" ht="24" customHeight="1" x14ac:dyDescent="0.2">
      <c r="A22" s="4" t="s">
        <v>405</v>
      </c>
      <c r="B22" s="20">
        <v>13071190.529999999</v>
      </c>
      <c r="C22" s="20">
        <v>14862649.711000003</v>
      </c>
      <c r="D22" s="20">
        <v>14862649.711000003</v>
      </c>
      <c r="E22" s="20">
        <v>16953711.695999999</v>
      </c>
      <c r="F22" s="20">
        <v>16939017.754000004</v>
      </c>
      <c r="G22" s="20">
        <v>16635247.232000001</v>
      </c>
      <c r="H22" s="20">
        <v>17788082.055</v>
      </c>
      <c r="I22" s="20">
        <v>18876358.543000001</v>
      </c>
    </row>
    <row r="23" spans="1:9" s="50" customFormat="1" ht="24" customHeight="1" x14ac:dyDescent="0.2">
      <c r="A23" s="4" t="s">
        <v>406</v>
      </c>
      <c r="B23" s="20">
        <v>30812105.305000003</v>
      </c>
      <c r="C23" s="20">
        <v>35025387.872999988</v>
      </c>
      <c r="D23" s="20">
        <v>35025387.872999988</v>
      </c>
      <c r="E23" s="20">
        <v>36579825.798</v>
      </c>
      <c r="F23" s="20">
        <v>36725066.786000006</v>
      </c>
      <c r="G23" s="20">
        <v>36986710.892999999</v>
      </c>
      <c r="H23" s="20">
        <v>37644201.420999996</v>
      </c>
      <c r="I23" s="20">
        <v>39637823.772000007</v>
      </c>
    </row>
    <row r="24" spans="1:9" s="50" customFormat="1" ht="24" customHeight="1" x14ac:dyDescent="0.2">
      <c r="A24" s="4" t="s">
        <v>407</v>
      </c>
      <c r="B24" s="20">
        <v>172845.50200000004</v>
      </c>
      <c r="C24" s="20">
        <v>166328.32100000003</v>
      </c>
      <c r="D24" s="20">
        <v>166328.32100000003</v>
      </c>
      <c r="E24" s="20">
        <v>158879.014</v>
      </c>
      <c r="F24" s="20">
        <v>154177.01999999999</v>
      </c>
      <c r="G24" s="20">
        <v>152830.44399999999</v>
      </c>
      <c r="H24" s="20">
        <v>159335.97</v>
      </c>
      <c r="I24" s="20">
        <v>159332.022</v>
      </c>
    </row>
    <row r="25" spans="1:9" s="50" customFormat="1" ht="24" customHeight="1" x14ac:dyDescent="0.2">
      <c r="A25" s="4" t="s">
        <v>408</v>
      </c>
      <c r="B25" s="20">
        <v>11105.772000000001</v>
      </c>
      <c r="C25" s="20">
        <v>148087.584</v>
      </c>
      <c r="D25" s="20">
        <v>148087.584</v>
      </c>
      <c r="E25" s="20">
        <v>167549.068</v>
      </c>
      <c r="F25" s="20">
        <v>168928.16899999999</v>
      </c>
      <c r="G25" s="20">
        <v>169619.769</v>
      </c>
      <c r="H25" s="20">
        <v>172428.658</v>
      </c>
      <c r="I25" s="20">
        <v>173592.10799999998</v>
      </c>
    </row>
    <row r="26" spans="1:9" s="50" customFormat="1" ht="24" customHeight="1" x14ac:dyDescent="0.2">
      <c r="A26" s="4" t="s">
        <v>409</v>
      </c>
      <c r="B26" s="20">
        <v>48281.502</v>
      </c>
      <c r="C26" s="20">
        <v>117951.02500000001</v>
      </c>
      <c r="D26" s="20">
        <v>117951.02500000001</v>
      </c>
      <c r="E26" s="20">
        <v>182581.79399999999</v>
      </c>
      <c r="F26" s="20">
        <v>166867.33600000001</v>
      </c>
      <c r="G26" s="20">
        <v>103451.52</v>
      </c>
      <c r="H26" s="20">
        <v>81210.899000000005</v>
      </c>
      <c r="I26" s="20">
        <v>81645.407000000007</v>
      </c>
    </row>
    <row r="27" spans="1:9" s="50" customFormat="1" ht="24" customHeight="1" x14ac:dyDescent="0.2">
      <c r="A27" s="4" t="s">
        <v>336</v>
      </c>
      <c r="B27" s="20">
        <v>2538856.5689999997</v>
      </c>
      <c r="C27" s="20">
        <v>2697784.8530000006</v>
      </c>
      <c r="D27" s="20">
        <v>2697784.8530000006</v>
      </c>
      <c r="E27" s="20">
        <v>2987505.122</v>
      </c>
      <c r="F27" s="20">
        <v>2923135.9560000002</v>
      </c>
      <c r="G27" s="20">
        <v>3043001.2080000001</v>
      </c>
      <c r="H27" s="20">
        <v>3127435.469</v>
      </c>
      <c r="I27" s="20">
        <v>3310046.4955000007</v>
      </c>
    </row>
    <row r="28" spans="1:9" s="50" customFormat="1" ht="24" customHeight="1" x14ac:dyDescent="0.2">
      <c r="A28" s="2" t="s">
        <v>338</v>
      </c>
      <c r="B28" s="22">
        <v>47113577.182999991</v>
      </c>
      <c r="C28" s="22">
        <v>53496902.843999989</v>
      </c>
      <c r="D28" s="22">
        <v>53496902.843999989</v>
      </c>
      <c r="E28" s="22">
        <v>57562645.553000003</v>
      </c>
      <c r="F28" s="22">
        <v>57567394.86500001</v>
      </c>
      <c r="G28" s="22">
        <v>57569143.306999996</v>
      </c>
      <c r="H28" s="22">
        <v>59428608.553999998</v>
      </c>
      <c r="I28" s="22">
        <v>62874315.042500004</v>
      </c>
    </row>
    <row r="29" spans="1:9" s="50" customFormat="1" ht="24" customHeight="1" x14ac:dyDescent="0.2">
      <c r="A29" s="1" t="s">
        <v>339</v>
      </c>
      <c r="B29" s="22">
        <v>3009738.7730000005</v>
      </c>
      <c r="C29" s="22">
        <v>3919803.7890000045</v>
      </c>
      <c r="D29" s="22">
        <v>3919803.7890000045</v>
      </c>
      <c r="E29" s="22">
        <v>4509321.2719999999</v>
      </c>
      <c r="F29" s="22">
        <v>3915452.1839999855</v>
      </c>
      <c r="G29" s="22">
        <v>4089062.7459999998</v>
      </c>
      <c r="H29" s="22">
        <v>3978396.4279999998</v>
      </c>
      <c r="I29" s="22">
        <v>4122927.2249999791</v>
      </c>
    </row>
    <row r="30" spans="1:9" s="50" customFormat="1" ht="24" customHeight="1" x14ac:dyDescent="0.2">
      <c r="A30" s="53"/>
      <c r="B30" s="20"/>
      <c r="C30" s="20"/>
      <c r="D30" s="20"/>
      <c r="E30" s="20"/>
      <c r="F30" s="20"/>
      <c r="G30" s="20"/>
      <c r="H30" s="20"/>
      <c r="I30" s="20"/>
    </row>
    <row r="31" spans="1:9" s="50" customFormat="1" ht="24" customHeight="1" x14ac:dyDescent="0.2">
      <c r="A31" s="1" t="s">
        <v>410</v>
      </c>
      <c r="B31" s="20"/>
      <c r="C31" s="20"/>
      <c r="D31" s="20"/>
      <c r="E31" s="20"/>
      <c r="F31" s="20"/>
      <c r="G31" s="20"/>
      <c r="H31" s="20"/>
      <c r="I31" s="20"/>
    </row>
    <row r="32" spans="1:9" s="50" customFormat="1" ht="24" customHeight="1" x14ac:dyDescent="0.2">
      <c r="A32" s="3" t="s">
        <v>411</v>
      </c>
      <c r="B32" s="20">
        <v>631074.42300000007</v>
      </c>
      <c r="C32" s="20">
        <v>626973.93799999997</v>
      </c>
      <c r="D32" s="20">
        <v>626973.93799999997</v>
      </c>
      <c r="E32" s="20">
        <v>537126.14399999997</v>
      </c>
      <c r="F32" s="20">
        <v>539575.72900000005</v>
      </c>
      <c r="G32" s="20">
        <v>539511.304</v>
      </c>
      <c r="H32" s="20">
        <v>539441.02399999998</v>
      </c>
      <c r="I32" s="20">
        <v>541341.946</v>
      </c>
    </row>
    <row r="33" spans="1:10" s="50" customFormat="1" ht="24" customHeight="1" x14ac:dyDescent="0.2">
      <c r="A33" s="3" t="s">
        <v>342</v>
      </c>
      <c r="B33" s="20">
        <v>650680.00299999991</v>
      </c>
      <c r="C33" s="20">
        <v>727143.71400000004</v>
      </c>
      <c r="D33" s="20">
        <v>727143.71400000004</v>
      </c>
      <c r="E33" s="20">
        <v>919160.01599999995</v>
      </c>
      <c r="F33" s="20">
        <v>934480.96900000004</v>
      </c>
      <c r="G33" s="20">
        <v>943089.76699999999</v>
      </c>
      <c r="H33" s="20">
        <v>946640.52300000004</v>
      </c>
      <c r="I33" s="20">
        <v>841947.51500000001</v>
      </c>
    </row>
    <row r="34" spans="1:10" s="50" customFormat="1" ht="24" customHeight="1" x14ac:dyDescent="0.2">
      <c r="A34" s="3" t="s">
        <v>412</v>
      </c>
      <c r="B34" s="20">
        <v>1363937.9060000002</v>
      </c>
      <c r="C34" s="20">
        <v>1631176.9740000002</v>
      </c>
      <c r="D34" s="20">
        <v>1631176.9740000002</v>
      </c>
      <c r="E34" s="20">
        <v>1991286.71</v>
      </c>
      <c r="F34" s="20">
        <v>2036533.7409999999</v>
      </c>
      <c r="G34" s="20">
        <v>2021568.253</v>
      </c>
      <c r="H34" s="20">
        <v>1996063.06</v>
      </c>
      <c r="I34" s="20">
        <v>2039858.4510000004</v>
      </c>
    </row>
    <row r="35" spans="1:10" s="50" customFormat="1" ht="24" customHeight="1" thickBot="1" x14ac:dyDescent="0.25">
      <c r="A35" s="3" t="s">
        <v>413</v>
      </c>
      <c r="B35" s="59">
        <v>364046.44099999993</v>
      </c>
      <c r="C35" s="59">
        <v>934509.16300000006</v>
      </c>
      <c r="D35" s="59">
        <v>934509.16300000006</v>
      </c>
      <c r="E35" s="59">
        <v>1061748.402</v>
      </c>
      <c r="F35" s="59">
        <v>404861.74500000011</v>
      </c>
      <c r="G35" s="59">
        <v>584893.42299999995</v>
      </c>
      <c r="H35" s="59">
        <v>496251.821</v>
      </c>
      <c r="I35" s="59">
        <v>699779.31299999997</v>
      </c>
    </row>
    <row r="36" spans="1:10" s="50" customFormat="1" ht="24" customHeight="1" thickBot="1" x14ac:dyDescent="0.25">
      <c r="A36" s="68" t="s">
        <v>414</v>
      </c>
      <c r="B36" s="60">
        <v>3009738.7730000005</v>
      </c>
      <c r="C36" s="60">
        <v>3919803.7890000003</v>
      </c>
      <c r="D36" s="60">
        <v>3919803.7890000003</v>
      </c>
      <c r="E36" s="60">
        <v>4509321</v>
      </c>
      <c r="F36" s="60">
        <f>SUM(F32:F35)</f>
        <v>3915452.1840000004</v>
      </c>
      <c r="G36" s="60">
        <v>4089062.7459999998</v>
      </c>
      <c r="H36" s="60">
        <v>3978396.4279999998</v>
      </c>
      <c r="I36" s="60">
        <f>SUM(I32:I35)</f>
        <v>4122927.2250000006</v>
      </c>
    </row>
    <row r="37" spans="1:10" x14ac:dyDescent="0.25">
      <c r="A37" s="385" t="s">
        <v>549</v>
      </c>
      <c r="B37" s="385"/>
      <c r="C37" s="385"/>
      <c r="D37" s="385"/>
      <c r="E37" s="385"/>
      <c r="F37" s="385"/>
      <c r="G37" s="385"/>
      <c r="H37" s="385"/>
      <c r="I37" s="385"/>
    </row>
    <row r="38" spans="1:10" x14ac:dyDescent="0.25">
      <c r="A38" s="196" t="s">
        <v>577</v>
      </c>
      <c r="B38" s="96"/>
      <c r="C38" s="96"/>
      <c r="D38" s="96"/>
      <c r="E38" s="97"/>
      <c r="F38" s="97"/>
      <c r="G38" s="97"/>
      <c r="H38" s="97"/>
      <c r="I38" s="20"/>
      <c r="J38" s="20"/>
    </row>
    <row r="39" spans="1:10" x14ac:dyDescent="0.25">
      <c r="A39" s="196" t="s">
        <v>578</v>
      </c>
      <c r="B39" s="96"/>
      <c r="C39" s="96"/>
      <c r="D39" s="96"/>
      <c r="E39" s="97"/>
      <c r="F39" s="97"/>
      <c r="G39" s="97"/>
      <c r="H39" s="97"/>
      <c r="I39" s="20"/>
      <c r="J39" s="20"/>
    </row>
    <row r="40" spans="1:10" x14ac:dyDescent="0.25">
      <c r="A40" s="97"/>
      <c r="B40" s="98"/>
      <c r="C40" s="98"/>
      <c r="D40" s="98"/>
      <c r="E40" s="98"/>
      <c r="F40" s="98"/>
      <c r="G40" s="98"/>
      <c r="H40" s="98"/>
      <c r="I40" s="20"/>
      <c r="J40" s="20"/>
    </row>
    <row r="41" spans="1:10" x14ac:dyDescent="0.25">
      <c r="A41" s="97"/>
      <c r="B41" s="97"/>
      <c r="C41" s="97"/>
      <c r="D41" s="97"/>
      <c r="E41" s="97"/>
      <c r="F41" s="97"/>
      <c r="G41" s="97"/>
      <c r="H41" s="97"/>
      <c r="I41" s="20"/>
      <c r="J41" s="20"/>
    </row>
    <row r="42" spans="1:10" x14ac:dyDescent="0.25">
      <c r="A42" s="50"/>
      <c r="B42" s="50"/>
      <c r="C42" s="50"/>
      <c r="D42" s="50"/>
      <c r="E42" s="50"/>
      <c r="F42" s="50"/>
      <c r="G42" s="50"/>
      <c r="H42" s="50"/>
      <c r="I42" s="20"/>
      <c r="J42" s="20"/>
    </row>
    <row r="43" spans="1:10" x14ac:dyDescent="0.25">
      <c r="I43" s="20"/>
      <c r="J43" s="20"/>
    </row>
    <row r="44" spans="1:10" x14ac:dyDescent="0.25">
      <c r="I44" s="20"/>
      <c r="J44" s="20"/>
    </row>
    <row r="45" spans="1:10" x14ac:dyDescent="0.25">
      <c r="I45" s="20"/>
      <c r="J45" s="20"/>
    </row>
    <row r="46" spans="1:10" x14ac:dyDescent="0.25">
      <c r="I46" s="20"/>
      <c r="J46" s="20"/>
    </row>
    <row r="47" spans="1:10" x14ac:dyDescent="0.25">
      <c r="I47" s="22"/>
      <c r="J47" s="20"/>
    </row>
    <row r="48" spans="1:10" x14ac:dyDescent="0.25">
      <c r="I48" s="20"/>
      <c r="J48" s="22"/>
    </row>
    <row r="49" spans="9:10" x14ac:dyDescent="0.25">
      <c r="I49" s="20"/>
      <c r="J49" s="20"/>
    </row>
    <row r="50" spans="9:10" x14ac:dyDescent="0.25">
      <c r="I50" s="20"/>
      <c r="J50" s="20"/>
    </row>
    <row r="51" spans="9:10" x14ac:dyDescent="0.25">
      <c r="I51" s="20"/>
      <c r="J51" s="20"/>
    </row>
    <row r="52" spans="9:10" x14ac:dyDescent="0.25">
      <c r="I52" s="20"/>
      <c r="J52" s="20"/>
    </row>
    <row r="53" spans="9:10" x14ac:dyDescent="0.25">
      <c r="I53" s="20"/>
      <c r="J53" s="20"/>
    </row>
    <row r="54" spans="9:10" x14ac:dyDescent="0.25">
      <c r="I54" s="20"/>
      <c r="J54" s="20"/>
    </row>
    <row r="55" spans="9:10" x14ac:dyDescent="0.25">
      <c r="I55" s="20"/>
      <c r="J55" s="20"/>
    </row>
    <row r="56" spans="9:10" x14ac:dyDescent="0.25">
      <c r="I56" s="20"/>
      <c r="J56" s="20"/>
    </row>
    <row r="57" spans="9:10" x14ac:dyDescent="0.25">
      <c r="I57" s="22"/>
      <c r="J57" s="20"/>
    </row>
    <row r="58" spans="9:10" x14ac:dyDescent="0.25">
      <c r="I58" s="22"/>
      <c r="J58" s="22"/>
    </row>
    <row r="59" spans="9:10" x14ac:dyDescent="0.25">
      <c r="I59" s="20"/>
      <c r="J59" s="22"/>
    </row>
    <row r="60" spans="9:10" x14ac:dyDescent="0.25">
      <c r="I60" s="20"/>
      <c r="J60" s="20"/>
    </row>
    <row r="61" spans="9:10" x14ac:dyDescent="0.25">
      <c r="I61" s="20"/>
      <c r="J61" s="20"/>
    </row>
    <row r="62" spans="9:10" x14ac:dyDescent="0.25">
      <c r="I62" s="20"/>
      <c r="J62" s="20"/>
    </row>
    <row r="63" spans="9:10" x14ac:dyDescent="0.25">
      <c r="I63" s="20"/>
      <c r="J63" s="20"/>
    </row>
    <row r="64" spans="9:10" ht="15.75" thickBot="1" x14ac:dyDescent="0.3">
      <c r="I64" s="59"/>
      <c r="J64" s="20"/>
    </row>
    <row r="65" spans="9:10" ht="15.75" thickBot="1" x14ac:dyDescent="0.3">
      <c r="I65" s="60"/>
      <c r="J65" s="59"/>
    </row>
    <row r="66" spans="9:10" ht="15.75" thickBot="1" x14ac:dyDescent="0.3">
      <c r="J66" s="60"/>
    </row>
  </sheetData>
  <mergeCells count="8">
    <mergeCell ref="A37:I37"/>
    <mergeCell ref="A1:I1"/>
    <mergeCell ref="A2:I2"/>
    <mergeCell ref="A3:I3"/>
    <mergeCell ref="E4:I4"/>
    <mergeCell ref="B4:B5"/>
    <mergeCell ref="A4:A5"/>
    <mergeCell ref="C4:C5"/>
  </mergeCells>
  <phoneticPr fontId="71" type="noConversion"/>
  <pageMargins left="0.7" right="0.7" top="0.75" bottom="0.75" header="0.3" footer="0.3"/>
  <pageSetup paperSize="9" scale="75" orientation="portrait" r:id="rId1"/>
  <headerFooter>
    <oddFooter>&amp;C&amp;A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K17"/>
  <sheetViews>
    <sheetView view="pageBreakPreview" zoomScaleNormal="100" zoomScaleSheetLayoutView="100" workbookViewId="0">
      <selection activeCell="A2" sqref="A2:J2"/>
    </sheetView>
  </sheetViews>
  <sheetFormatPr defaultColWidth="9" defaultRowHeight="15" x14ac:dyDescent="0.25"/>
  <cols>
    <col min="1" max="1" width="46.140625" customWidth="1"/>
    <col min="2" max="5" width="12" customWidth="1"/>
    <col min="6" max="6" width="12" style="26" customWidth="1"/>
    <col min="7" max="7" width="12" customWidth="1"/>
    <col min="8" max="8" width="9.85546875" customWidth="1"/>
    <col min="9" max="9" width="10.42578125" customWidth="1"/>
    <col min="10" max="10" width="11.7109375" customWidth="1"/>
    <col min="11" max="11" width="11.5703125" bestFit="1" customWidth="1"/>
  </cols>
  <sheetData>
    <row r="1" spans="1:11" ht="22.5" x14ac:dyDescent="0.25">
      <c r="A1" s="330" t="s">
        <v>558</v>
      </c>
      <c r="B1" s="330"/>
      <c r="C1" s="330"/>
      <c r="D1" s="330"/>
      <c r="E1" s="330"/>
      <c r="F1" s="330"/>
      <c r="G1" s="330"/>
      <c r="H1" s="330"/>
      <c r="I1" s="330"/>
      <c r="J1" s="330"/>
    </row>
    <row r="2" spans="1:11" ht="15" customHeight="1" thickBot="1" x14ac:dyDescent="0.3">
      <c r="A2" s="396" t="s">
        <v>559</v>
      </c>
      <c r="B2" s="396"/>
      <c r="C2" s="396"/>
      <c r="D2" s="396"/>
      <c r="E2" s="396"/>
      <c r="F2" s="396"/>
      <c r="G2" s="396"/>
      <c r="H2" s="396"/>
      <c r="I2" s="396"/>
      <c r="J2" s="396"/>
    </row>
    <row r="3" spans="1:11" ht="16.5" thickTop="1" thickBot="1" x14ac:dyDescent="0.3">
      <c r="A3" s="399" t="s">
        <v>571</v>
      </c>
      <c r="B3" s="397" t="s">
        <v>2</v>
      </c>
      <c r="C3" s="397" t="s">
        <v>527</v>
      </c>
      <c r="D3" s="397" t="s">
        <v>551</v>
      </c>
      <c r="E3" s="80">
        <v>2025</v>
      </c>
      <c r="F3" s="401">
        <v>2026</v>
      </c>
      <c r="G3" s="345"/>
      <c r="H3" s="345"/>
      <c r="I3" s="345"/>
      <c r="J3" s="345"/>
    </row>
    <row r="4" spans="1:11" ht="15.75" thickBot="1" x14ac:dyDescent="0.3">
      <c r="A4" s="400"/>
      <c r="B4" s="398"/>
      <c r="C4" s="398"/>
      <c r="D4" s="398"/>
      <c r="E4" s="85" t="s">
        <v>604</v>
      </c>
      <c r="F4" s="82" t="s">
        <v>581</v>
      </c>
      <c r="G4" s="82" t="s">
        <v>582</v>
      </c>
      <c r="H4" s="82" t="s">
        <v>587</v>
      </c>
      <c r="I4" s="82" t="s">
        <v>603</v>
      </c>
      <c r="J4" s="82" t="s">
        <v>604</v>
      </c>
    </row>
    <row r="5" spans="1:11" s="50" customFormat="1" ht="42" customHeight="1" thickTop="1" x14ac:dyDescent="0.25">
      <c r="A5" s="283" t="s">
        <v>609</v>
      </c>
      <c r="B5" s="72">
        <v>22638315</v>
      </c>
      <c r="C5" s="45">
        <v>25661035.746686</v>
      </c>
      <c r="D5" s="45">
        <v>29182165.992018003</v>
      </c>
      <c r="E5" s="45">
        <v>28345895.166811001</v>
      </c>
      <c r="F5" s="44">
        <v>31453877.123879004</v>
      </c>
      <c r="G5" s="44">
        <v>32575153.994197998</v>
      </c>
      <c r="H5" s="44">
        <v>32610652.943650998</v>
      </c>
      <c r="I5" s="44">
        <v>32956642.352156002</v>
      </c>
      <c r="J5" s="44">
        <v>33700384.220279999</v>
      </c>
      <c r="K5"/>
    </row>
    <row r="6" spans="1:11" s="50" customFormat="1" ht="42" customHeight="1" x14ac:dyDescent="0.25">
      <c r="A6" s="24" t="s">
        <v>610</v>
      </c>
      <c r="B6" s="72">
        <v>17790896</v>
      </c>
      <c r="C6" s="46">
        <v>20912971.555800002</v>
      </c>
      <c r="D6" s="45">
        <v>23613887.187890001</v>
      </c>
      <c r="E6" s="45">
        <v>22743779.722150002</v>
      </c>
      <c r="F6" s="44">
        <v>26322337.311741002</v>
      </c>
      <c r="G6" s="44">
        <v>26770331.581879996</v>
      </c>
      <c r="H6" s="44">
        <v>26666904.513560001</v>
      </c>
      <c r="I6" s="44">
        <v>26760207.382559996</v>
      </c>
      <c r="J6" s="44">
        <v>26814618.999000002</v>
      </c>
      <c r="K6"/>
    </row>
    <row r="7" spans="1:11" s="50" customFormat="1" ht="42" customHeight="1" x14ac:dyDescent="0.25">
      <c r="A7" s="74" t="s">
        <v>415</v>
      </c>
      <c r="B7" s="71">
        <v>602904</v>
      </c>
      <c r="C7" s="64">
        <v>684549.61199999996</v>
      </c>
      <c r="D7" s="47">
        <v>636715.228</v>
      </c>
      <c r="E7" s="47">
        <v>658207.23699999996</v>
      </c>
      <c r="F7" s="31">
        <v>644085.027</v>
      </c>
      <c r="G7" s="31">
        <v>749626.81299999997</v>
      </c>
      <c r="H7" s="31">
        <v>881430.55500000005</v>
      </c>
      <c r="I7" s="31">
        <v>724630.47100000002</v>
      </c>
      <c r="J7" s="31">
        <v>813195.69099999999</v>
      </c>
      <c r="K7"/>
    </row>
    <row r="8" spans="1:11" s="50" customFormat="1" ht="42" customHeight="1" x14ac:dyDescent="0.25">
      <c r="A8" s="74" t="s">
        <v>416</v>
      </c>
      <c r="B8" s="71">
        <v>1388023</v>
      </c>
      <c r="C8" s="64">
        <v>1509768.1510000001</v>
      </c>
      <c r="D8" s="47">
        <v>1834209.5279999999</v>
      </c>
      <c r="E8" s="47">
        <v>1679849.094</v>
      </c>
      <c r="F8" s="31">
        <v>1623755.9539999999</v>
      </c>
      <c r="G8" s="31">
        <v>1519887.82</v>
      </c>
      <c r="H8" s="31">
        <v>1548512.5989999999</v>
      </c>
      <c r="I8" s="31">
        <v>1521524.476</v>
      </c>
      <c r="J8" s="31">
        <v>1547332.27</v>
      </c>
      <c r="K8"/>
    </row>
    <row r="9" spans="1:11" s="50" customFormat="1" ht="42" customHeight="1" x14ac:dyDescent="0.25">
      <c r="A9" s="74" t="s">
        <v>417</v>
      </c>
      <c r="B9" s="71">
        <v>290217</v>
      </c>
      <c r="C9" s="64">
        <v>141061.22</v>
      </c>
      <c r="D9" s="47">
        <v>180823.33100000001</v>
      </c>
      <c r="E9" s="47">
        <v>129893.28599999999</v>
      </c>
      <c r="F9" s="31">
        <v>69427.566000000006</v>
      </c>
      <c r="G9" s="31">
        <v>159761.568</v>
      </c>
      <c r="H9" s="31">
        <v>84539.600999999995</v>
      </c>
      <c r="I9" s="31">
        <v>101577.549</v>
      </c>
      <c r="J9" s="31">
        <v>143205.56299999999</v>
      </c>
      <c r="K9"/>
    </row>
    <row r="10" spans="1:11" s="50" customFormat="1" ht="42" customHeight="1" x14ac:dyDescent="0.25">
      <c r="A10" s="74" t="s">
        <v>418</v>
      </c>
      <c r="B10" s="71">
        <v>15435676</v>
      </c>
      <c r="C10" s="64">
        <v>18505476.494799998</v>
      </c>
      <c r="D10" s="47">
        <v>20888892.460889999</v>
      </c>
      <c r="E10" s="47">
        <v>20202929.685150001</v>
      </c>
      <c r="F10" s="31">
        <v>23911725.581741001</v>
      </c>
      <c r="G10" s="31">
        <v>24267808.157879997</v>
      </c>
      <c r="H10" s="31">
        <v>24079206.295560002</v>
      </c>
      <c r="I10" s="31">
        <v>24339630.753559999</v>
      </c>
      <c r="J10" s="31">
        <v>24238111.622000001</v>
      </c>
      <c r="K10"/>
    </row>
    <row r="11" spans="1:11" s="50" customFormat="1" ht="42" customHeight="1" x14ac:dyDescent="0.25">
      <c r="A11" s="76" t="s">
        <v>419</v>
      </c>
      <c r="B11" s="71">
        <v>74076</v>
      </c>
      <c r="C11" s="64">
        <v>72116.077999999994</v>
      </c>
      <c r="D11" s="47">
        <v>73246.64</v>
      </c>
      <c r="E11" s="47">
        <v>72900.42</v>
      </c>
      <c r="F11" s="31">
        <v>73343.183000000005</v>
      </c>
      <c r="G11" s="31">
        <v>73247.222999999998</v>
      </c>
      <c r="H11" s="31">
        <v>73215.463000000003</v>
      </c>
      <c r="I11" s="31">
        <v>72844.133000000002</v>
      </c>
      <c r="J11" s="31">
        <v>72773.853000000003</v>
      </c>
      <c r="K11"/>
    </row>
    <row r="12" spans="1:11" s="50" customFormat="1" ht="42" customHeight="1" x14ac:dyDescent="0.25">
      <c r="A12" s="13" t="s">
        <v>420</v>
      </c>
      <c r="B12" s="71">
        <v>5393662</v>
      </c>
      <c r="C12" s="47">
        <v>6092809.6552844504</v>
      </c>
      <c r="D12" s="47">
        <v>6872374.1660292009</v>
      </c>
      <c r="E12" s="47">
        <v>6682000.286333601</v>
      </c>
      <c r="F12" s="19">
        <v>7356649.3583991509</v>
      </c>
      <c r="G12" s="19">
        <v>7620167.4888857501</v>
      </c>
      <c r="H12" s="19">
        <v>7305960.9492762396</v>
      </c>
      <c r="I12" s="19">
        <v>7373367.7465674384</v>
      </c>
      <c r="J12" s="19">
        <v>7540176.9487067498</v>
      </c>
      <c r="K12"/>
    </row>
    <row r="13" spans="1:11" s="50" customFormat="1" ht="42" customHeight="1" thickBot="1" x14ac:dyDescent="0.3">
      <c r="A13" s="14" t="s">
        <v>421</v>
      </c>
      <c r="B13" s="73">
        <v>12397234</v>
      </c>
      <c r="C13" s="75">
        <v>14820161.900515551</v>
      </c>
      <c r="D13" s="73">
        <v>16741513.021860803</v>
      </c>
      <c r="E13" s="73">
        <v>16061779.4358164</v>
      </c>
      <c r="F13" s="48">
        <v>18965687.953341853</v>
      </c>
      <c r="G13" s="48">
        <v>19150164.092994247</v>
      </c>
      <c r="H13" s="48">
        <v>19360943.564283758</v>
      </c>
      <c r="I13" s="48">
        <v>19386839.635992561</v>
      </c>
      <c r="J13" s="48">
        <v>19274442.050293252</v>
      </c>
      <c r="K13" s="70"/>
    </row>
    <row r="14" spans="1:11" ht="15.75" thickTop="1" x14ac:dyDescent="0.25">
      <c r="A14" s="386" t="s">
        <v>550</v>
      </c>
      <c r="B14" s="386"/>
      <c r="C14" s="386"/>
      <c r="D14" s="386"/>
      <c r="E14" s="386"/>
      <c r="F14" s="386"/>
      <c r="G14" s="386"/>
      <c r="H14" s="386"/>
      <c r="I14" s="386"/>
      <c r="J14" s="386"/>
    </row>
    <row r="15" spans="1:11" x14ac:dyDescent="0.25">
      <c r="A15" s="15"/>
    </row>
    <row r="16" spans="1:11" x14ac:dyDescent="0.25">
      <c r="A16" s="15"/>
    </row>
    <row r="17" spans="1:1" x14ac:dyDescent="0.25">
      <c r="A17" s="15"/>
    </row>
  </sheetData>
  <mergeCells count="8">
    <mergeCell ref="A1:J1"/>
    <mergeCell ref="A2:J2"/>
    <mergeCell ref="A14:J14"/>
    <mergeCell ref="B3:B4"/>
    <mergeCell ref="C3:C4"/>
    <mergeCell ref="D3:D4"/>
    <mergeCell ref="A3:A4"/>
    <mergeCell ref="F3:J3"/>
  </mergeCells>
  <phoneticPr fontId="71" type="noConversion"/>
  <pageMargins left="0.7" right="0.7" top="0.75" bottom="0.75" header="0.3" footer="0.3"/>
  <pageSetup paperSize="9" scale="58" orientation="portrait" r:id="rId1"/>
  <headerFooter>
    <oddFooter>&amp;C&amp;A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34B6B-3AE2-4BBC-A7CF-491A7EDF30C6}">
  <sheetPr>
    <pageSetUpPr fitToPage="1"/>
  </sheetPr>
  <dimension ref="A1:P59"/>
  <sheetViews>
    <sheetView view="pageBreakPreview" zoomScaleNormal="100" zoomScaleSheetLayoutView="100" workbookViewId="0">
      <selection sqref="A1:I1"/>
    </sheetView>
  </sheetViews>
  <sheetFormatPr defaultColWidth="9.28515625" defaultRowHeight="15" x14ac:dyDescent="0.25"/>
  <cols>
    <col min="1" max="1" width="52.28515625" customWidth="1"/>
    <col min="2" max="5" width="11" customWidth="1"/>
  </cols>
  <sheetData>
    <row r="1" spans="1:16" ht="18.75" x14ac:dyDescent="0.25">
      <c r="A1" s="338" t="s">
        <v>422</v>
      </c>
      <c r="B1" s="338"/>
      <c r="C1" s="338"/>
      <c r="D1" s="338"/>
      <c r="E1" s="338"/>
      <c r="F1" s="338"/>
      <c r="G1" s="338"/>
      <c r="H1" s="338"/>
      <c r="I1" s="338"/>
    </row>
    <row r="2" spans="1:16" ht="15.75" thickBot="1" x14ac:dyDescent="0.3">
      <c r="A2" s="339" t="s">
        <v>1</v>
      </c>
      <c r="B2" s="339"/>
      <c r="C2" s="339"/>
      <c r="D2" s="339"/>
      <c r="E2" s="339"/>
      <c r="F2" s="339"/>
      <c r="G2" s="339"/>
      <c r="H2" s="339"/>
      <c r="I2" s="339"/>
    </row>
    <row r="3" spans="1:16" ht="16.5" thickTop="1" thickBot="1" x14ac:dyDescent="0.3">
      <c r="A3" s="340" t="s">
        <v>423</v>
      </c>
      <c r="B3" s="402">
        <v>46022</v>
      </c>
      <c r="C3" s="403"/>
      <c r="D3" s="403"/>
      <c r="E3" s="403"/>
      <c r="F3" s="402">
        <v>46112</v>
      </c>
      <c r="G3" s="403"/>
      <c r="H3" s="403"/>
      <c r="I3" s="403"/>
    </row>
    <row r="4" spans="1:16" ht="15.75" thickBot="1" x14ac:dyDescent="0.3">
      <c r="A4" s="393"/>
      <c r="B4" s="263" t="s">
        <v>424</v>
      </c>
      <c r="C4" s="262" t="s">
        <v>425</v>
      </c>
      <c r="D4" s="262" t="s">
        <v>426</v>
      </c>
      <c r="E4" s="262" t="s">
        <v>226</v>
      </c>
      <c r="F4" s="263" t="s">
        <v>424</v>
      </c>
      <c r="G4" s="262" t="s">
        <v>425</v>
      </c>
      <c r="H4" s="262" t="s">
        <v>426</v>
      </c>
      <c r="I4" s="262" t="s">
        <v>226</v>
      </c>
    </row>
    <row r="5" spans="1:16" s="50" customFormat="1" ht="16.5" customHeight="1" thickTop="1" x14ac:dyDescent="0.2">
      <c r="A5" s="1" t="s">
        <v>427</v>
      </c>
      <c r="B5" s="21">
        <v>30680.459000000003</v>
      </c>
      <c r="C5" s="21">
        <v>1611657.7899529159</v>
      </c>
      <c r="D5" s="21">
        <v>91602.274775999991</v>
      </c>
      <c r="E5" s="21">
        <v>1733940.523728916</v>
      </c>
      <c r="F5" s="21">
        <v>21190.803</v>
      </c>
      <c r="G5" s="21">
        <v>1752262.4840070019</v>
      </c>
      <c r="H5" s="21">
        <v>88581.933570000008</v>
      </c>
      <c r="I5" s="21">
        <v>1862035.220577002</v>
      </c>
      <c r="O5" s="51"/>
      <c r="P5" s="51"/>
    </row>
    <row r="6" spans="1:16" s="50" customFormat="1" ht="16.5" customHeight="1" x14ac:dyDescent="0.2">
      <c r="A6" s="3" t="s">
        <v>428</v>
      </c>
      <c r="B6" s="19">
        <v>2.6150000000000002</v>
      </c>
      <c r="C6" s="19">
        <v>1506.4823220000001</v>
      </c>
      <c r="D6" s="19">
        <v>10830.439375</v>
      </c>
      <c r="E6" s="19">
        <v>12339.536697</v>
      </c>
      <c r="F6" s="19">
        <v>2.2890000000000001</v>
      </c>
      <c r="G6" s="19">
        <v>1246.3363220000001</v>
      </c>
      <c r="H6" s="19">
        <v>10263.037416000001</v>
      </c>
      <c r="I6" s="19">
        <v>11511.662738000001</v>
      </c>
      <c r="O6" s="51"/>
      <c r="P6" s="51"/>
    </row>
    <row r="7" spans="1:16" s="50" customFormat="1" ht="16.5" customHeight="1" x14ac:dyDescent="0.2">
      <c r="A7" s="3" t="s">
        <v>429</v>
      </c>
      <c r="B7" s="19">
        <v>7705.2520000000004</v>
      </c>
      <c r="C7" s="19">
        <v>1340374.0573159158</v>
      </c>
      <c r="D7" s="19">
        <v>74514.99840099999</v>
      </c>
      <c r="E7" s="19">
        <v>1422594.3077169158</v>
      </c>
      <c r="F7" s="19">
        <v>5790.74</v>
      </c>
      <c r="G7" s="19">
        <v>1471641.8603700018</v>
      </c>
      <c r="H7" s="19">
        <v>71708.215154000005</v>
      </c>
      <c r="I7" s="19">
        <v>1549140.8155240018</v>
      </c>
      <c r="O7" s="51"/>
      <c r="P7" s="51"/>
    </row>
    <row r="8" spans="1:16" s="50" customFormat="1" ht="16.5" customHeight="1" x14ac:dyDescent="0.2">
      <c r="A8" s="3" t="s">
        <v>430</v>
      </c>
      <c r="B8" s="21">
        <v>0</v>
      </c>
      <c r="C8" s="21">
        <v>253.46899999999999</v>
      </c>
      <c r="D8" s="21">
        <v>834.404</v>
      </c>
      <c r="E8" s="21">
        <v>1087.873</v>
      </c>
      <c r="F8" s="21">
        <v>0</v>
      </c>
      <c r="G8" s="21">
        <v>1664.502</v>
      </c>
      <c r="H8" s="21">
        <v>1050.9849999999999</v>
      </c>
      <c r="I8" s="21">
        <v>2715.4870000000001</v>
      </c>
      <c r="O8" s="51"/>
      <c r="P8" s="51"/>
    </row>
    <row r="9" spans="1:16" s="50" customFormat="1" ht="16.5" customHeight="1" x14ac:dyDescent="0.2">
      <c r="A9" s="3" t="s">
        <v>431</v>
      </c>
      <c r="B9" s="19">
        <v>22972.592000000001</v>
      </c>
      <c r="C9" s="19">
        <v>269523.78131499997</v>
      </c>
      <c r="D9" s="19">
        <v>5422.433</v>
      </c>
      <c r="E9" s="19">
        <v>297918.80631499999</v>
      </c>
      <c r="F9" s="19">
        <v>15397.773999999999</v>
      </c>
      <c r="G9" s="19">
        <v>277709.78531499999</v>
      </c>
      <c r="H9" s="19">
        <v>5559.6959999999999</v>
      </c>
      <c r="I9" s="19">
        <v>298667.25531499996</v>
      </c>
      <c r="O9" s="51"/>
      <c r="P9" s="51"/>
    </row>
    <row r="10" spans="1:16" s="50" customFormat="1" ht="16.5" customHeight="1" x14ac:dyDescent="0.2">
      <c r="A10" s="1" t="s">
        <v>432</v>
      </c>
      <c r="B10" s="21">
        <v>1008462.19</v>
      </c>
      <c r="C10" s="21">
        <v>1518596.8951799998</v>
      </c>
      <c r="D10" s="21">
        <v>239831.52550599998</v>
      </c>
      <c r="E10" s="21">
        <v>2766890.6106859995</v>
      </c>
      <c r="F10" s="21">
        <v>1048458.557</v>
      </c>
      <c r="G10" s="21">
        <v>1499373.41742768</v>
      </c>
      <c r="H10" s="21">
        <v>277630.19287500001</v>
      </c>
      <c r="I10" s="21">
        <v>2825462.1673026802</v>
      </c>
      <c r="O10" s="51"/>
      <c r="P10" s="51"/>
    </row>
    <row r="11" spans="1:16" s="50" customFormat="1" ht="16.5" customHeight="1" x14ac:dyDescent="0.2">
      <c r="A11" s="3" t="s">
        <v>433</v>
      </c>
      <c r="B11" s="19">
        <v>63637.614999999998</v>
      </c>
      <c r="C11" s="19">
        <v>1166308.1619099998</v>
      </c>
      <c r="D11" s="19">
        <v>146206.91550599999</v>
      </c>
      <c r="E11" s="19">
        <v>1376152.6924159997</v>
      </c>
      <c r="F11" s="19">
        <v>103427.883</v>
      </c>
      <c r="G11" s="19">
        <v>1113539.1791576801</v>
      </c>
      <c r="H11" s="19">
        <v>169959.630875</v>
      </c>
      <c r="I11" s="19">
        <v>1386926.6930326801</v>
      </c>
      <c r="O11" s="51"/>
      <c r="P11" s="51"/>
    </row>
    <row r="12" spans="1:16" s="50" customFormat="1" ht="16.5" customHeight="1" x14ac:dyDescent="0.2">
      <c r="A12" s="3" t="s">
        <v>434</v>
      </c>
      <c r="B12" s="19">
        <v>944824.57499999995</v>
      </c>
      <c r="C12" s="19">
        <v>352288.73326999997</v>
      </c>
      <c r="D12" s="19">
        <v>93624.61</v>
      </c>
      <c r="E12" s="19">
        <v>1390737.91827</v>
      </c>
      <c r="F12" s="19">
        <v>945030.674</v>
      </c>
      <c r="G12" s="19">
        <v>385834.23826999997</v>
      </c>
      <c r="H12" s="19">
        <v>107670.56200000001</v>
      </c>
      <c r="I12" s="19">
        <v>1438535.4742699999</v>
      </c>
      <c r="O12" s="51"/>
      <c r="P12" s="51"/>
    </row>
    <row r="13" spans="1:16" s="50" customFormat="1" ht="16.5" customHeight="1" x14ac:dyDescent="0.2">
      <c r="A13" s="1" t="s">
        <v>435</v>
      </c>
      <c r="B13" s="21">
        <v>268779.64899999998</v>
      </c>
      <c r="C13" s="21">
        <v>187654.22999999998</v>
      </c>
      <c r="D13" s="21">
        <v>652816.85170300002</v>
      </c>
      <c r="E13" s="21">
        <v>1109250.730703</v>
      </c>
      <c r="F13" s="21">
        <v>282360.88199999998</v>
      </c>
      <c r="G13" s="21">
        <v>171746.685</v>
      </c>
      <c r="H13" s="21">
        <v>664963.5382350001</v>
      </c>
      <c r="I13" s="21">
        <v>1119071.1052350001</v>
      </c>
      <c r="O13" s="51"/>
      <c r="P13" s="51"/>
    </row>
    <row r="14" spans="1:16" s="50" customFormat="1" ht="16.5" customHeight="1" x14ac:dyDescent="0.2">
      <c r="A14" s="3" t="s">
        <v>433</v>
      </c>
      <c r="B14" s="19">
        <v>68418.788</v>
      </c>
      <c r="C14" s="19">
        <v>82297.434999999998</v>
      </c>
      <c r="D14" s="19">
        <v>406493.353703</v>
      </c>
      <c r="E14" s="19">
        <v>557209.576703</v>
      </c>
      <c r="F14" s="19">
        <v>76932.421000000002</v>
      </c>
      <c r="G14" s="19">
        <v>81124.131999999998</v>
      </c>
      <c r="H14" s="19">
        <v>326639.70323500002</v>
      </c>
      <c r="I14" s="19">
        <v>484696.25623500004</v>
      </c>
      <c r="O14" s="51"/>
      <c r="P14" s="51"/>
    </row>
    <row r="15" spans="1:16" s="50" customFormat="1" ht="16.5" customHeight="1" x14ac:dyDescent="0.2">
      <c r="A15" s="3" t="s">
        <v>434</v>
      </c>
      <c r="B15" s="19">
        <v>200360.861</v>
      </c>
      <c r="C15" s="19">
        <v>105356.795</v>
      </c>
      <c r="D15" s="19">
        <v>246323.49799999999</v>
      </c>
      <c r="E15" s="19">
        <v>552041.15399999998</v>
      </c>
      <c r="F15" s="19">
        <v>205428.46100000001</v>
      </c>
      <c r="G15" s="19">
        <v>90622.553</v>
      </c>
      <c r="H15" s="19">
        <v>338323.83500000002</v>
      </c>
      <c r="I15" s="19">
        <v>634374.84900000005</v>
      </c>
      <c r="O15" s="51"/>
      <c r="P15" s="51"/>
    </row>
    <row r="16" spans="1:16" s="50" customFormat="1" ht="16.5" customHeight="1" x14ac:dyDescent="0.2">
      <c r="A16" s="1" t="s">
        <v>436</v>
      </c>
      <c r="B16" s="21">
        <v>28091.510999999999</v>
      </c>
      <c r="C16" s="21">
        <v>759830.25800000003</v>
      </c>
      <c r="D16" s="21">
        <v>16002.121999999999</v>
      </c>
      <c r="E16" s="21">
        <v>803923.89100000006</v>
      </c>
      <c r="F16" s="21">
        <v>26673.45</v>
      </c>
      <c r="G16" s="21">
        <v>712109.90079729923</v>
      </c>
      <c r="H16" s="21">
        <v>16429.804</v>
      </c>
      <c r="I16" s="21">
        <v>755213.15479729918</v>
      </c>
      <c r="O16" s="51"/>
      <c r="P16" s="51"/>
    </row>
    <row r="17" spans="1:16" s="50" customFormat="1" ht="16.5" customHeight="1" x14ac:dyDescent="0.2">
      <c r="A17" s="3" t="s">
        <v>437</v>
      </c>
      <c r="B17" s="19">
        <v>15748.522000000001</v>
      </c>
      <c r="C17" s="19">
        <v>729430.20400000003</v>
      </c>
      <c r="D17" s="19">
        <v>16002.121999999999</v>
      </c>
      <c r="E17" s="19">
        <v>761180.848</v>
      </c>
      <c r="F17" s="19">
        <v>12875.53</v>
      </c>
      <c r="G17" s="19">
        <v>684882.18379729928</v>
      </c>
      <c r="H17" s="19">
        <v>16429.804</v>
      </c>
      <c r="I17" s="19">
        <v>714187.51779729931</v>
      </c>
      <c r="O17" s="51"/>
      <c r="P17" s="51"/>
    </row>
    <row r="18" spans="1:16" s="50" customFormat="1" ht="16.5" customHeight="1" x14ac:dyDescent="0.2">
      <c r="A18" s="3" t="s">
        <v>438</v>
      </c>
      <c r="B18" s="19">
        <v>12342.989</v>
      </c>
      <c r="C18" s="19">
        <v>30400.054</v>
      </c>
      <c r="D18" s="19">
        <v>0</v>
      </c>
      <c r="E18" s="19">
        <v>42743.042999999998</v>
      </c>
      <c r="F18" s="19">
        <v>13797.92</v>
      </c>
      <c r="G18" s="19">
        <v>27227.717000000001</v>
      </c>
      <c r="H18" s="19">
        <v>0</v>
      </c>
      <c r="I18" s="19">
        <v>41025.637000000002</v>
      </c>
      <c r="O18" s="51"/>
      <c r="P18" s="51"/>
    </row>
    <row r="19" spans="1:16" s="50" customFormat="1" ht="16.5" customHeight="1" x14ac:dyDescent="0.2">
      <c r="A19" s="1" t="s">
        <v>439</v>
      </c>
      <c r="B19" s="21">
        <v>0</v>
      </c>
      <c r="C19" s="21">
        <v>0</v>
      </c>
      <c r="D19" s="21">
        <v>218.89400000000001</v>
      </c>
      <c r="E19" s="21">
        <v>218.89400000000001</v>
      </c>
      <c r="F19" s="21">
        <v>0</v>
      </c>
      <c r="G19" s="21">
        <v>0</v>
      </c>
      <c r="H19" s="21">
        <v>231.268</v>
      </c>
      <c r="I19" s="21">
        <v>231.268</v>
      </c>
      <c r="O19" s="51"/>
      <c r="P19" s="51"/>
    </row>
    <row r="20" spans="1:16" s="50" customFormat="1" ht="16.5" customHeight="1" x14ac:dyDescent="0.2">
      <c r="A20" s="3" t="s">
        <v>440</v>
      </c>
      <c r="B20" s="21">
        <v>0</v>
      </c>
      <c r="C20" s="21">
        <v>0</v>
      </c>
      <c r="D20" s="21">
        <v>9.1649999999999991</v>
      </c>
      <c r="E20" s="21">
        <v>9.1649999999999991</v>
      </c>
      <c r="F20" s="21">
        <v>0</v>
      </c>
      <c r="G20" s="21">
        <v>0</v>
      </c>
      <c r="H20" s="21">
        <v>24.18</v>
      </c>
      <c r="I20" s="21">
        <v>24.18</v>
      </c>
      <c r="O20" s="51"/>
      <c r="P20" s="51"/>
    </row>
    <row r="21" spans="1:16" s="50" customFormat="1" ht="16.5" customHeight="1" x14ac:dyDescent="0.2">
      <c r="A21" s="3" t="s">
        <v>441</v>
      </c>
      <c r="B21" s="21">
        <v>0</v>
      </c>
      <c r="C21" s="21">
        <v>0</v>
      </c>
      <c r="D21" s="21">
        <v>209.72900000000001</v>
      </c>
      <c r="E21" s="21">
        <v>209.72900000000001</v>
      </c>
      <c r="F21" s="21">
        <v>0</v>
      </c>
      <c r="G21" s="21">
        <v>0</v>
      </c>
      <c r="H21" s="21">
        <v>207.08799999999999</v>
      </c>
      <c r="I21" s="21">
        <v>207.08799999999999</v>
      </c>
      <c r="O21" s="51"/>
      <c r="P21" s="51"/>
    </row>
    <row r="22" spans="1:16" s="50" customFormat="1" ht="16.5" customHeight="1" x14ac:dyDescent="0.2">
      <c r="A22" s="1" t="s">
        <v>442</v>
      </c>
      <c r="B22" s="21">
        <v>0</v>
      </c>
      <c r="C22" s="21">
        <v>445.21800000000002</v>
      </c>
      <c r="D22" s="21">
        <v>0</v>
      </c>
      <c r="E22" s="21">
        <v>445.21800000000002</v>
      </c>
      <c r="F22" s="21">
        <v>0</v>
      </c>
      <c r="G22" s="21">
        <v>381.48200000000003</v>
      </c>
      <c r="H22" s="21">
        <v>0</v>
      </c>
      <c r="I22" s="21">
        <v>381.48200000000003</v>
      </c>
      <c r="O22" s="51"/>
      <c r="P22" s="51"/>
    </row>
    <row r="23" spans="1:16" s="50" customFormat="1" ht="16.5" customHeight="1" x14ac:dyDescent="0.2">
      <c r="A23" s="1" t="s">
        <v>443</v>
      </c>
      <c r="B23" s="21">
        <v>45140.555</v>
      </c>
      <c r="C23" s="21">
        <v>266533.28236056358</v>
      </c>
      <c r="D23" s="21">
        <v>84224.960829999996</v>
      </c>
      <c r="E23" s="21">
        <v>395898.79819056357</v>
      </c>
      <c r="F23" s="21">
        <v>47107.8</v>
      </c>
      <c r="G23" s="21">
        <v>269089.25723448821</v>
      </c>
      <c r="H23" s="21">
        <v>96577.446609000006</v>
      </c>
      <c r="I23" s="21">
        <v>412774.50384348817</v>
      </c>
      <c r="O23" s="51"/>
      <c r="P23" s="51"/>
    </row>
    <row r="24" spans="1:16" s="50" customFormat="1" ht="16.5" customHeight="1" x14ac:dyDescent="0.2">
      <c r="A24" s="1" t="s">
        <v>444</v>
      </c>
      <c r="B24" s="21">
        <v>14350.156000000001</v>
      </c>
      <c r="C24" s="21">
        <v>34718.417072999997</v>
      </c>
      <c r="D24" s="21">
        <v>59245.405231999997</v>
      </c>
      <c r="E24" s="21">
        <v>108313.978305</v>
      </c>
      <c r="F24" s="21">
        <v>14994.861000000001</v>
      </c>
      <c r="G24" s="21">
        <v>43949.015073000002</v>
      </c>
      <c r="H24" s="21">
        <v>65477.701642000007</v>
      </c>
      <c r="I24" s="21">
        <v>124421.57771500002</v>
      </c>
      <c r="O24" s="51"/>
      <c r="P24" s="51"/>
    </row>
    <row r="25" spans="1:16" s="50" customFormat="1" ht="16.5" customHeight="1" x14ac:dyDescent="0.2">
      <c r="A25" s="1" t="s">
        <v>445</v>
      </c>
      <c r="B25" s="21">
        <v>14200.457</v>
      </c>
      <c r="C25" s="21">
        <v>27980.866072999997</v>
      </c>
      <c r="D25" s="21">
        <v>54393.99783</v>
      </c>
      <c r="E25" s="21">
        <v>96575.320903</v>
      </c>
      <c r="F25" s="21">
        <v>14845.162</v>
      </c>
      <c r="G25" s="21">
        <v>37122.602073000002</v>
      </c>
      <c r="H25" s="21">
        <v>61581.096433000006</v>
      </c>
      <c r="I25" s="21">
        <v>113548.860506</v>
      </c>
      <c r="O25" s="51"/>
      <c r="P25" s="51"/>
    </row>
    <row r="26" spans="1:16" s="50" customFormat="1" ht="16.5" customHeight="1" x14ac:dyDescent="0.2">
      <c r="A26" s="3" t="s">
        <v>446</v>
      </c>
      <c r="B26" s="19">
        <v>13547.982</v>
      </c>
      <c r="C26" s="19">
        <v>17760.856133000001</v>
      </c>
      <c r="D26" s="19">
        <v>44517.048862999996</v>
      </c>
      <c r="E26" s="19">
        <v>75825.886996000001</v>
      </c>
      <c r="F26" s="19">
        <v>14194.300999999999</v>
      </c>
      <c r="G26" s="19">
        <v>22355.307133000002</v>
      </c>
      <c r="H26" s="19">
        <v>48251.992532000004</v>
      </c>
      <c r="I26" s="19">
        <v>84801.600665000005</v>
      </c>
      <c r="O26" s="51"/>
      <c r="P26" s="51"/>
    </row>
    <row r="27" spans="1:16" s="50" customFormat="1" ht="16.5" customHeight="1" x14ac:dyDescent="0.2">
      <c r="A27" s="3" t="s">
        <v>447</v>
      </c>
      <c r="B27" s="19">
        <v>0</v>
      </c>
      <c r="C27" s="19">
        <v>385.48899999999998</v>
      </c>
      <c r="D27" s="19">
        <v>0</v>
      </c>
      <c r="E27" s="19">
        <v>385.48899999999998</v>
      </c>
      <c r="F27" s="19">
        <v>0</v>
      </c>
      <c r="G27" s="19">
        <v>440.57799999999997</v>
      </c>
      <c r="H27" s="19">
        <v>0</v>
      </c>
      <c r="I27" s="19">
        <v>440.57799999999997</v>
      </c>
      <c r="O27" s="51"/>
      <c r="P27" s="51"/>
    </row>
    <row r="28" spans="1:16" s="50" customFormat="1" ht="16.5" customHeight="1" x14ac:dyDescent="0.2">
      <c r="A28" s="3" t="s">
        <v>448</v>
      </c>
      <c r="B28" s="19">
        <v>0</v>
      </c>
      <c r="C28" s="19">
        <v>7271.598</v>
      </c>
      <c r="D28" s="19">
        <v>0</v>
      </c>
      <c r="E28" s="19">
        <v>7271.598</v>
      </c>
      <c r="F28" s="19">
        <v>0</v>
      </c>
      <c r="G28" s="19">
        <v>11680.092000000001</v>
      </c>
      <c r="H28" s="19">
        <v>0</v>
      </c>
      <c r="I28" s="19">
        <v>11680.092000000001</v>
      </c>
      <c r="O28" s="51"/>
      <c r="P28" s="51"/>
    </row>
    <row r="29" spans="1:16" s="50" customFormat="1" ht="16.5" customHeight="1" x14ac:dyDescent="0.2">
      <c r="A29" s="3" t="s">
        <v>449</v>
      </c>
      <c r="B29" s="19">
        <v>652.47500000000036</v>
      </c>
      <c r="C29" s="19">
        <v>2562.9229399999967</v>
      </c>
      <c r="D29" s="19">
        <v>9876.9489670000039</v>
      </c>
      <c r="E29" s="19">
        <v>13092.346907000001</v>
      </c>
      <c r="F29" s="19">
        <v>650.86100000000079</v>
      </c>
      <c r="G29" s="19">
        <v>2646.6249399999997</v>
      </c>
      <c r="H29" s="19">
        <v>13329.103901000002</v>
      </c>
      <c r="I29" s="19">
        <v>16626.589841000001</v>
      </c>
      <c r="O29" s="51"/>
      <c r="P29" s="51"/>
    </row>
    <row r="30" spans="1:16" s="50" customFormat="1" ht="16.5" customHeight="1" x14ac:dyDescent="0.2">
      <c r="A30" s="1" t="s">
        <v>450</v>
      </c>
      <c r="B30" s="21">
        <v>149.69900000000001</v>
      </c>
      <c r="C30" s="21">
        <v>6737.5510000000004</v>
      </c>
      <c r="D30" s="21">
        <v>4851.4074019999998</v>
      </c>
      <c r="E30" s="21">
        <v>11738.657402000001</v>
      </c>
      <c r="F30" s="21">
        <v>149.69900000000001</v>
      </c>
      <c r="G30" s="21">
        <v>6826.4129999999996</v>
      </c>
      <c r="H30" s="21">
        <v>3896.6052089999998</v>
      </c>
      <c r="I30" s="21">
        <v>10872.717208999999</v>
      </c>
      <c r="O30" s="51"/>
      <c r="P30" s="51"/>
    </row>
    <row r="31" spans="1:16" s="50" customFormat="1" ht="16.5" customHeight="1" x14ac:dyDescent="0.2">
      <c r="A31" s="3" t="s">
        <v>451</v>
      </c>
      <c r="B31" s="19">
        <v>149.69900000000001</v>
      </c>
      <c r="C31" s="19">
        <v>1944.8820000000001</v>
      </c>
      <c r="D31" s="19">
        <v>1349.6264879999999</v>
      </c>
      <c r="E31" s="19">
        <v>3444.207488</v>
      </c>
      <c r="F31" s="19">
        <v>149.69900000000001</v>
      </c>
      <c r="G31" s="19">
        <v>1937.0740000000001</v>
      </c>
      <c r="H31" s="19">
        <v>2289.7436289999996</v>
      </c>
      <c r="I31" s="19">
        <v>4376.5166289999997</v>
      </c>
      <c r="O31" s="51"/>
      <c r="P31" s="51"/>
    </row>
    <row r="32" spans="1:16" s="50" customFormat="1" ht="16.5" customHeight="1" x14ac:dyDescent="0.2">
      <c r="A32" s="3" t="s">
        <v>452</v>
      </c>
      <c r="B32" s="19">
        <v>0</v>
      </c>
      <c r="C32" s="19">
        <v>4792.6689999999999</v>
      </c>
      <c r="D32" s="19">
        <v>3501.7809139999999</v>
      </c>
      <c r="E32" s="19">
        <v>8294.4499140000007</v>
      </c>
      <c r="F32" s="19">
        <v>0</v>
      </c>
      <c r="G32" s="19">
        <v>4889.3389999999999</v>
      </c>
      <c r="H32" s="19">
        <v>1606.8615800000002</v>
      </c>
      <c r="I32" s="19">
        <v>6496.2005800000006</v>
      </c>
      <c r="O32" s="51"/>
      <c r="P32" s="51"/>
    </row>
    <row r="33" spans="1:16" s="50" customFormat="1" ht="16.5" customHeight="1" x14ac:dyDescent="0.2">
      <c r="A33" s="1" t="s">
        <v>453</v>
      </c>
      <c r="B33" s="21">
        <v>1395504.5199999998</v>
      </c>
      <c r="C33" s="21">
        <v>4379436.0905664796</v>
      </c>
      <c r="D33" s="21">
        <v>1143942.0340469999</v>
      </c>
      <c r="E33" s="21">
        <v>6918882.6446134793</v>
      </c>
      <c r="F33" s="21">
        <v>1440786.3530000001</v>
      </c>
      <c r="G33" s="21">
        <v>4448912.2415394699</v>
      </c>
      <c r="H33" s="21">
        <v>1209891.8849310004</v>
      </c>
      <c r="I33" s="21">
        <v>7099590.47947047</v>
      </c>
      <c r="J33" s="51"/>
      <c r="O33" s="51"/>
      <c r="P33" s="51"/>
    </row>
    <row r="34" spans="1:16" s="50" customFormat="1" ht="16.5" customHeight="1" x14ac:dyDescent="0.2">
      <c r="A34" s="1" t="s">
        <v>454</v>
      </c>
      <c r="B34" s="21">
        <v>80568.664999999994</v>
      </c>
      <c r="C34" s="21">
        <v>58853.226479999998</v>
      </c>
      <c r="D34" s="21">
        <v>840451.52213699999</v>
      </c>
      <c r="E34" s="21">
        <v>979873.41361699998</v>
      </c>
      <c r="F34" s="21">
        <v>68736.474000000002</v>
      </c>
      <c r="G34" s="21">
        <v>58849.966480000003</v>
      </c>
      <c r="H34" s="21">
        <v>898157.27099999995</v>
      </c>
      <c r="I34" s="21">
        <v>1025743.7114799999</v>
      </c>
      <c r="O34" s="51"/>
      <c r="P34" s="51"/>
    </row>
    <row r="35" spans="1:16" s="50" customFormat="1" ht="16.5" customHeight="1" x14ac:dyDescent="0.2">
      <c r="A35" s="3" t="s">
        <v>455</v>
      </c>
      <c r="B35" s="19">
        <v>370.75</v>
      </c>
      <c r="C35" s="19">
        <v>39196.794999999998</v>
      </c>
      <c r="D35" s="19">
        <v>79641.608999999997</v>
      </c>
      <c r="E35" s="19">
        <v>119209.15399999999</v>
      </c>
      <c r="F35" s="19">
        <v>510.27600000000001</v>
      </c>
      <c r="G35" s="19">
        <v>39193.535000000003</v>
      </c>
      <c r="H35" s="19">
        <v>0</v>
      </c>
      <c r="I35" s="19">
        <v>39703.811000000002</v>
      </c>
      <c r="O35" s="51"/>
      <c r="P35" s="51"/>
    </row>
    <row r="36" spans="1:16" s="50" customFormat="1" ht="16.5" customHeight="1" x14ac:dyDescent="0.2">
      <c r="A36" s="3" t="s">
        <v>456</v>
      </c>
      <c r="B36" s="19">
        <v>80197.914999999994</v>
      </c>
      <c r="C36" s="19">
        <v>19656.431479999999</v>
      </c>
      <c r="D36" s="19">
        <v>760809.91313699994</v>
      </c>
      <c r="E36" s="19">
        <v>860664.25961699989</v>
      </c>
      <c r="F36" s="19">
        <v>68226.198000000004</v>
      </c>
      <c r="G36" s="19">
        <v>19656.431479999999</v>
      </c>
      <c r="H36" s="19">
        <v>898157.27099999995</v>
      </c>
      <c r="I36" s="19">
        <v>986039.90047999995</v>
      </c>
      <c r="O36" s="51"/>
      <c r="P36" s="51"/>
    </row>
    <row r="37" spans="1:16" s="50" customFormat="1" ht="16.5" customHeight="1" x14ac:dyDescent="0.2">
      <c r="A37" s="1" t="s">
        <v>457</v>
      </c>
      <c r="B37" s="21">
        <v>0</v>
      </c>
      <c r="C37" s="21">
        <v>869.29399999999998</v>
      </c>
      <c r="D37" s="21">
        <v>5711.5630000000001</v>
      </c>
      <c r="E37" s="21">
        <v>6580.857</v>
      </c>
      <c r="F37" s="21">
        <v>0</v>
      </c>
      <c r="G37" s="21">
        <v>872.25099999999998</v>
      </c>
      <c r="H37" s="21">
        <v>5804.41</v>
      </c>
      <c r="I37" s="21">
        <v>6676.6610000000001</v>
      </c>
      <c r="O37" s="51"/>
      <c r="P37" s="51"/>
    </row>
    <row r="38" spans="1:16" s="50" customFormat="1" ht="16.5" customHeight="1" x14ac:dyDescent="0.2">
      <c r="A38" s="3" t="s">
        <v>458</v>
      </c>
      <c r="B38" s="19">
        <v>0</v>
      </c>
      <c r="C38" s="19">
        <v>32.884999999999998</v>
      </c>
      <c r="D38" s="19">
        <v>0</v>
      </c>
      <c r="E38" s="19">
        <v>32.884999999999998</v>
      </c>
      <c r="F38" s="19">
        <v>0</v>
      </c>
      <c r="G38" s="19">
        <v>15.842000000000001</v>
      </c>
      <c r="H38" s="19">
        <v>0</v>
      </c>
      <c r="I38" s="19">
        <v>15.842000000000001</v>
      </c>
      <c r="O38" s="51"/>
      <c r="P38" s="51"/>
    </row>
    <row r="39" spans="1:16" s="50" customFormat="1" ht="16.5" customHeight="1" x14ac:dyDescent="0.2">
      <c r="A39" s="3" t="s">
        <v>459</v>
      </c>
      <c r="B39" s="19">
        <v>0</v>
      </c>
      <c r="C39" s="19">
        <v>836.40899999999999</v>
      </c>
      <c r="D39" s="19">
        <v>5711.5630000000001</v>
      </c>
      <c r="E39" s="19">
        <v>6547.9719999999998</v>
      </c>
      <c r="F39" s="19">
        <v>0</v>
      </c>
      <c r="G39" s="19">
        <v>856.40899999999999</v>
      </c>
      <c r="H39" s="19">
        <v>5804.41</v>
      </c>
      <c r="I39" s="19">
        <v>6660.8189999999995</v>
      </c>
      <c r="O39" s="51"/>
      <c r="P39" s="51"/>
    </row>
    <row r="40" spans="1:16" s="50" customFormat="1" ht="16.5" customHeight="1" x14ac:dyDescent="0.2">
      <c r="A40" s="1" t="s">
        <v>460</v>
      </c>
      <c r="B40" s="21">
        <v>1012552.633</v>
      </c>
      <c r="C40" s="21">
        <v>152670.72500000001</v>
      </c>
      <c r="D40" s="21">
        <v>101635.23199799999</v>
      </c>
      <c r="E40" s="21">
        <v>1266858.5899980001</v>
      </c>
      <c r="F40" s="21">
        <v>1073631.503</v>
      </c>
      <c r="G40" s="21">
        <v>115755</v>
      </c>
      <c r="H40" s="21">
        <v>87426.22099999999</v>
      </c>
      <c r="I40" s="21">
        <v>1276812.7239999999</v>
      </c>
      <c r="O40" s="51"/>
      <c r="P40" s="51"/>
    </row>
    <row r="41" spans="1:16" s="50" customFormat="1" ht="16.5" customHeight="1" x14ac:dyDescent="0.2">
      <c r="A41" s="3" t="s">
        <v>433</v>
      </c>
      <c r="B41" s="19">
        <v>762608.71400000004</v>
      </c>
      <c r="C41" s="19">
        <v>88732.212</v>
      </c>
      <c r="D41" s="19">
        <v>27556.601999999999</v>
      </c>
      <c r="E41" s="19">
        <v>878897.52799999993</v>
      </c>
      <c r="F41" s="19">
        <v>977038.36499999999</v>
      </c>
      <c r="G41" s="19">
        <v>41819.582999999999</v>
      </c>
      <c r="H41" s="19">
        <v>20879.215</v>
      </c>
      <c r="I41" s="19">
        <v>1039737.1629999999</v>
      </c>
      <c r="O41" s="51"/>
      <c r="P41" s="51"/>
    </row>
    <row r="42" spans="1:16" s="50" customFormat="1" ht="16.5" customHeight="1" x14ac:dyDescent="0.2">
      <c r="A42" s="3" t="s">
        <v>434</v>
      </c>
      <c r="B42" s="19">
        <v>249943.91899999999</v>
      </c>
      <c r="C42" s="19">
        <v>63938.512999999999</v>
      </c>
      <c r="D42" s="19">
        <v>74078.629997999989</v>
      </c>
      <c r="E42" s="19">
        <v>387961.06199799996</v>
      </c>
      <c r="F42" s="19">
        <v>96593.138000000006</v>
      </c>
      <c r="G42" s="19">
        <v>73935.417000000001</v>
      </c>
      <c r="H42" s="19">
        <v>66547.005999999994</v>
      </c>
      <c r="I42" s="19">
        <v>237075.56099999999</v>
      </c>
      <c r="O42" s="51"/>
      <c r="P42" s="51"/>
    </row>
    <row r="43" spans="1:16" s="50" customFormat="1" ht="16.5" customHeight="1" x14ac:dyDescent="0.2">
      <c r="A43" s="1" t="s">
        <v>461</v>
      </c>
      <c r="B43" s="21">
        <v>0</v>
      </c>
      <c r="C43" s="21">
        <v>0</v>
      </c>
      <c r="D43" s="21">
        <v>0</v>
      </c>
      <c r="E43" s="21">
        <v>0</v>
      </c>
      <c r="F43" s="21">
        <v>0</v>
      </c>
      <c r="G43" s="21">
        <v>0</v>
      </c>
      <c r="H43" s="21">
        <v>0</v>
      </c>
      <c r="I43" s="21">
        <v>0</v>
      </c>
      <c r="O43" s="51"/>
      <c r="P43" s="51"/>
    </row>
    <row r="44" spans="1:16" s="50" customFormat="1" ht="16.5" customHeight="1" x14ac:dyDescent="0.2">
      <c r="A44" s="1" t="s">
        <v>462</v>
      </c>
      <c r="B44" s="21">
        <v>67884.95</v>
      </c>
      <c r="C44" s="21">
        <v>247286.55148370849</v>
      </c>
      <c r="D44" s="21">
        <v>169344.93820199999</v>
      </c>
      <c r="E44" s="21">
        <v>484516.43968570849</v>
      </c>
      <c r="F44" s="21">
        <v>69871.538</v>
      </c>
      <c r="G44" s="21">
        <v>232686.26778322237</v>
      </c>
      <c r="H44" s="21">
        <v>190273.16241699998</v>
      </c>
      <c r="I44" s="21">
        <v>492830.96820022236</v>
      </c>
      <c r="O44" s="51"/>
      <c r="P44" s="51"/>
    </row>
    <row r="45" spans="1:16" s="50" customFormat="1" ht="16.5" customHeight="1" x14ac:dyDescent="0.2">
      <c r="A45" s="1" t="s">
        <v>463</v>
      </c>
      <c r="B45" s="21">
        <v>234498.272</v>
      </c>
      <c r="C45" s="21">
        <v>3919756.2889333535</v>
      </c>
      <c r="D45" s="21">
        <v>26798.778709999984</v>
      </c>
      <c r="E45" s="21">
        <v>4181053.3396433536</v>
      </c>
      <c r="F45" s="21">
        <v>228546.83799999999</v>
      </c>
      <c r="G45" s="21">
        <v>4040748.751296232</v>
      </c>
      <c r="H45" s="21">
        <v>28230.820514000003</v>
      </c>
      <c r="I45" s="21">
        <v>4297526.409810232</v>
      </c>
      <c r="O45" s="51"/>
      <c r="P45" s="51"/>
    </row>
    <row r="46" spans="1:16" s="50" customFormat="1" ht="16.5" customHeight="1" x14ac:dyDescent="0.2">
      <c r="A46" s="3" t="s">
        <v>437</v>
      </c>
      <c r="B46" s="19">
        <v>16677.744999999999</v>
      </c>
      <c r="C46" s="19">
        <v>1923625.6359999999</v>
      </c>
      <c r="D46" s="19">
        <v>18289.849999999999</v>
      </c>
      <c r="E46" s="19">
        <v>1958593.2310000001</v>
      </c>
      <c r="F46" s="19">
        <v>16677.744999999999</v>
      </c>
      <c r="G46" s="19">
        <v>1945136.6219295389</v>
      </c>
      <c r="H46" s="19">
        <v>19289.849999999999</v>
      </c>
      <c r="I46" s="19">
        <v>1981104.2169295391</v>
      </c>
      <c r="O46" s="51"/>
      <c r="P46" s="51"/>
    </row>
    <row r="47" spans="1:16" s="50" customFormat="1" ht="16.5" customHeight="1" x14ac:dyDescent="0.2">
      <c r="A47" s="3" t="s">
        <v>438</v>
      </c>
      <c r="B47" s="19">
        <v>82119.101999999999</v>
      </c>
      <c r="C47" s="19">
        <v>1380870.98422</v>
      </c>
      <c r="D47" s="19">
        <v>48847.785099999994</v>
      </c>
      <c r="E47" s="19">
        <v>1511837.8713199999</v>
      </c>
      <c r="F47" s="19">
        <v>82119.101999999999</v>
      </c>
      <c r="G47" s="19">
        <v>1506533.8349766273</v>
      </c>
      <c r="H47" s="19">
        <v>50126.785100000001</v>
      </c>
      <c r="I47" s="19">
        <v>1638779.7220766272</v>
      </c>
      <c r="O47" s="51"/>
      <c r="P47" s="51"/>
    </row>
    <row r="48" spans="1:16" s="50" customFormat="1" ht="16.5" customHeight="1" x14ac:dyDescent="0.2">
      <c r="A48" s="3" t="s">
        <v>464</v>
      </c>
      <c r="B48" s="19">
        <v>45361.857000000004</v>
      </c>
      <c r="C48" s="19">
        <v>277244.05710912362</v>
      </c>
      <c r="D48" s="19">
        <v>-60157.147104000003</v>
      </c>
      <c r="E48" s="19">
        <v>262448.76700512366</v>
      </c>
      <c r="F48" s="19">
        <v>68468.811000000002</v>
      </c>
      <c r="G48" s="19">
        <v>304273.03614811582</v>
      </c>
      <c r="H48" s="19">
        <v>-66007.363008999993</v>
      </c>
      <c r="I48" s="19">
        <v>306734.48413911578</v>
      </c>
      <c r="O48" s="51"/>
      <c r="P48" s="51"/>
    </row>
    <row r="49" spans="1:16" s="50" customFormat="1" ht="16.5" customHeight="1" x14ac:dyDescent="0.2">
      <c r="A49" s="3" t="s">
        <v>465</v>
      </c>
      <c r="B49" s="19">
        <v>30139.850999999999</v>
      </c>
      <c r="C49" s="19">
        <v>314382.88360423001</v>
      </c>
      <c r="D49" s="19">
        <v>-157.47105799999972</v>
      </c>
      <c r="E49" s="19">
        <v>344365.26354623004</v>
      </c>
      <c r="F49" s="19">
        <v>5765.82</v>
      </c>
      <c r="G49" s="19">
        <v>286652.22524404968</v>
      </c>
      <c r="H49" s="19">
        <v>2977.2091249999999</v>
      </c>
      <c r="I49" s="19">
        <v>295395.25436904968</v>
      </c>
      <c r="O49" s="51"/>
      <c r="P49" s="51"/>
    </row>
    <row r="50" spans="1:16" s="50" customFormat="1" ht="16.5" customHeight="1" x14ac:dyDescent="0.2">
      <c r="A50" s="3" t="s">
        <v>466</v>
      </c>
      <c r="B50" s="19">
        <v>34356.574999999997</v>
      </c>
      <c r="C50" s="19">
        <v>23929.412</v>
      </c>
      <c r="D50" s="19">
        <v>18901.044772000001</v>
      </c>
      <c r="E50" s="19">
        <v>77187.031771999988</v>
      </c>
      <c r="F50" s="19">
        <v>38241.296999999999</v>
      </c>
      <c r="G50" s="19">
        <v>13953.339</v>
      </c>
      <c r="H50" s="19">
        <v>21547.933298</v>
      </c>
      <c r="I50" s="19">
        <v>73742.569298000002</v>
      </c>
      <c r="O50" s="51"/>
      <c r="P50" s="51"/>
    </row>
    <row r="51" spans="1:16" s="50" customFormat="1" ht="16.5" customHeight="1" thickBot="1" x14ac:dyDescent="0.25">
      <c r="A51" s="261" t="s">
        <v>467</v>
      </c>
      <c r="B51" s="43">
        <v>25843.142</v>
      </c>
      <c r="C51" s="43">
        <v>-296.68400000000003</v>
      </c>
      <c r="D51" s="43">
        <v>1074.7170000000001</v>
      </c>
      <c r="E51" s="43">
        <v>26621.174999999999</v>
      </c>
      <c r="F51" s="43">
        <v>17274.062999999998</v>
      </c>
      <c r="G51" s="43">
        <v>-15800.306002099998</v>
      </c>
      <c r="H51" s="43">
        <v>296.40600000000001</v>
      </c>
      <c r="I51" s="43">
        <v>1770.1629978999999</v>
      </c>
      <c r="O51" s="51"/>
      <c r="P51" s="51"/>
    </row>
    <row r="52" spans="1:16" ht="15.75" thickTop="1" x14ac:dyDescent="0.25">
      <c r="A52" s="404" t="s">
        <v>528</v>
      </c>
      <c r="B52" s="404"/>
      <c r="C52" s="404"/>
      <c r="D52" s="404"/>
      <c r="E52" s="404"/>
      <c r="F52" s="404"/>
      <c r="G52" s="404"/>
      <c r="H52" s="404"/>
      <c r="I52" s="404"/>
    </row>
    <row r="53" spans="1:16" x14ac:dyDescent="0.25">
      <c r="A53" s="405" t="s">
        <v>530</v>
      </c>
      <c r="B53" s="405"/>
      <c r="C53" s="405"/>
      <c r="D53" s="405"/>
      <c r="E53" s="405"/>
    </row>
    <row r="54" spans="1:16" x14ac:dyDescent="0.25">
      <c r="D54" s="17"/>
      <c r="E54" s="17"/>
    </row>
    <row r="55" spans="1:16" x14ac:dyDescent="0.25">
      <c r="A55" s="17"/>
      <c r="B55" s="17"/>
      <c r="C55" s="17"/>
      <c r="D55" s="17"/>
      <c r="E55" s="17"/>
    </row>
    <row r="59" spans="1:16" x14ac:dyDescent="0.25">
      <c r="A59" s="10"/>
    </row>
  </sheetData>
  <mergeCells count="7">
    <mergeCell ref="A1:I1"/>
    <mergeCell ref="F3:I3"/>
    <mergeCell ref="A2:I2"/>
    <mergeCell ref="A52:I52"/>
    <mergeCell ref="A53:E53"/>
    <mergeCell ref="A3:A4"/>
    <mergeCell ref="B3:E3"/>
  </mergeCells>
  <pageMargins left="0.7" right="0.7" top="0.75" bottom="0.75" header="0.3" footer="0.3"/>
  <pageSetup paperSize="9" scale="65" orientation="portrait" r:id="rId1"/>
  <headerFooter>
    <oddFooter>&amp;C&amp;A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882AC-4A91-40F7-A09F-7D3D36A974B0}">
  <sheetPr>
    <pageSetUpPr fitToPage="1"/>
  </sheetPr>
  <dimension ref="A1:G21"/>
  <sheetViews>
    <sheetView view="pageBreakPreview" zoomScale="115" zoomScaleNormal="100" zoomScaleSheetLayoutView="115" workbookViewId="0">
      <selection sqref="A1:G1"/>
    </sheetView>
  </sheetViews>
  <sheetFormatPr defaultRowHeight="15" x14ac:dyDescent="0.25"/>
  <cols>
    <col min="1" max="1" width="59.28515625" customWidth="1"/>
    <col min="2" max="5" width="12.28515625" customWidth="1"/>
  </cols>
  <sheetData>
    <row r="1" spans="1:7" ht="18.75" x14ac:dyDescent="0.25">
      <c r="A1" s="338" t="s">
        <v>583</v>
      </c>
      <c r="B1" s="338"/>
      <c r="C1" s="338"/>
      <c r="D1" s="338"/>
      <c r="E1" s="338"/>
      <c r="F1" s="338"/>
      <c r="G1" s="338"/>
    </row>
    <row r="2" spans="1:7" ht="15.75" thickBot="1" x14ac:dyDescent="0.3">
      <c r="A2" s="406" t="s">
        <v>1</v>
      </c>
      <c r="B2" s="406"/>
      <c r="C2" s="406"/>
      <c r="D2" s="406"/>
      <c r="E2" s="406"/>
      <c r="F2" s="406"/>
      <c r="G2" s="406"/>
    </row>
    <row r="3" spans="1:7" ht="16.5" thickTop="1" thickBot="1" x14ac:dyDescent="0.3">
      <c r="A3" s="186" t="s">
        <v>468</v>
      </c>
      <c r="B3" s="187">
        <v>45627</v>
      </c>
      <c r="C3" s="187">
        <v>45747</v>
      </c>
      <c r="D3" s="187">
        <v>45811</v>
      </c>
      <c r="E3" s="187">
        <v>45903</v>
      </c>
      <c r="F3" s="187">
        <v>46022</v>
      </c>
      <c r="G3" s="188">
        <v>46112</v>
      </c>
    </row>
    <row r="4" spans="1:7" s="50" customFormat="1" ht="24.75" customHeight="1" thickTop="1" x14ac:dyDescent="0.2">
      <c r="A4" s="1" t="s">
        <v>469</v>
      </c>
      <c r="B4" s="21">
        <v>254284.12299999999</v>
      </c>
      <c r="C4" s="21">
        <v>88983.738000000012</v>
      </c>
      <c r="D4" s="21">
        <v>102166.70299999999</v>
      </c>
      <c r="E4" s="21">
        <v>116384.26100000001</v>
      </c>
      <c r="F4" s="21">
        <v>119800.18500000001</v>
      </c>
      <c r="G4" s="21">
        <v>146908.97100000002</v>
      </c>
    </row>
    <row r="5" spans="1:7" s="50" customFormat="1" ht="24.75" customHeight="1" x14ac:dyDescent="0.2">
      <c r="A5" s="4" t="s">
        <v>470</v>
      </c>
      <c r="B5" s="19">
        <v>36709.616999999998</v>
      </c>
      <c r="C5" s="19">
        <v>18094.025000000001</v>
      </c>
      <c r="D5" s="19">
        <v>18190.457999999999</v>
      </c>
      <c r="E5" s="19">
        <v>16622.827000000001</v>
      </c>
      <c r="F5" s="19">
        <v>6426.9359999999997</v>
      </c>
      <c r="G5" s="19">
        <v>29353.513999999999</v>
      </c>
    </row>
    <row r="6" spans="1:7" s="50" customFormat="1" ht="24.75" customHeight="1" x14ac:dyDescent="0.2">
      <c r="A6" s="4" t="s">
        <v>471</v>
      </c>
      <c r="B6" s="19">
        <v>217574.50599999999</v>
      </c>
      <c r="C6" s="19">
        <v>70889.713000000003</v>
      </c>
      <c r="D6" s="19">
        <v>83976.244999999995</v>
      </c>
      <c r="E6" s="19">
        <v>99761.434000000008</v>
      </c>
      <c r="F6" s="19">
        <v>113373.24900000001</v>
      </c>
      <c r="G6" s="19">
        <v>117555.45699999999</v>
      </c>
    </row>
    <row r="7" spans="1:7" s="50" customFormat="1" ht="24.75" customHeight="1" x14ac:dyDescent="0.2">
      <c r="A7" s="1" t="s">
        <v>472</v>
      </c>
      <c r="B7" s="21">
        <v>114963.26500000001</v>
      </c>
      <c r="C7" s="21">
        <v>103478.97699999998</v>
      </c>
      <c r="D7" s="21">
        <v>134411.90599999999</v>
      </c>
      <c r="E7" s="21">
        <v>175965.90100000001</v>
      </c>
      <c r="F7" s="21">
        <v>218578.55</v>
      </c>
      <c r="G7" s="21">
        <v>206984.954</v>
      </c>
    </row>
    <row r="8" spans="1:7" s="50" customFormat="1" ht="24.75" customHeight="1" x14ac:dyDescent="0.2">
      <c r="A8" s="4" t="s">
        <v>473</v>
      </c>
      <c r="B8" s="19">
        <v>5127.2489999999998</v>
      </c>
      <c r="C8" s="19">
        <v>142.001</v>
      </c>
      <c r="D8" s="19">
        <v>6193.19</v>
      </c>
      <c r="E8" s="19">
        <v>5880.5529999999999</v>
      </c>
      <c r="F8" s="19">
        <v>7637.1850000000004</v>
      </c>
      <c r="G8" s="19">
        <v>6529.5240000000003</v>
      </c>
    </row>
    <row r="9" spans="1:7" s="50" customFormat="1" ht="24.75" customHeight="1" x14ac:dyDescent="0.2">
      <c r="A9" s="4" t="s">
        <v>474</v>
      </c>
      <c r="B9" s="19">
        <v>42036.798000000003</v>
      </c>
      <c r="C9" s="19">
        <v>48177.618000000002</v>
      </c>
      <c r="D9" s="19">
        <v>66041.25</v>
      </c>
      <c r="E9" s="19">
        <v>60609.016000000003</v>
      </c>
      <c r="F9" s="19">
        <v>77751.191999999995</v>
      </c>
      <c r="G9" s="19">
        <v>55525.991999999998</v>
      </c>
    </row>
    <row r="10" spans="1:7" s="50" customFormat="1" ht="24.75" customHeight="1" x14ac:dyDescent="0.2">
      <c r="A10" s="4" t="s">
        <v>475</v>
      </c>
      <c r="B10" s="19">
        <v>60832.696000000004</v>
      </c>
      <c r="C10" s="19">
        <v>52618.420000000006</v>
      </c>
      <c r="D10" s="19">
        <v>58811.963000000003</v>
      </c>
      <c r="E10" s="19">
        <v>106784.817</v>
      </c>
      <c r="F10" s="19">
        <v>128962.83</v>
      </c>
      <c r="G10" s="19">
        <v>143319.99</v>
      </c>
    </row>
    <row r="11" spans="1:7" s="50" customFormat="1" ht="24.75" customHeight="1" x14ac:dyDescent="0.2">
      <c r="A11" s="4" t="s">
        <v>476</v>
      </c>
      <c r="B11" s="19">
        <v>1136.8209999999999</v>
      </c>
      <c r="C11" s="19">
        <v>1221.9280000000001</v>
      </c>
      <c r="D11" s="19">
        <v>1022.842</v>
      </c>
      <c r="E11" s="19">
        <v>1138.3150000000001</v>
      </c>
      <c r="F11" s="19">
        <v>1232.425</v>
      </c>
      <c r="G11" s="19">
        <v>347.48899999999998</v>
      </c>
    </row>
    <row r="12" spans="1:7" s="50" customFormat="1" ht="24.75" customHeight="1" x14ac:dyDescent="0.2">
      <c r="A12" s="4" t="s">
        <v>477</v>
      </c>
      <c r="B12" s="19">
        <v>5829.701</v>
      </c>
      <c r="C12" s="19">
        <v>1319.01</v>
      </c>
      <c r="D12" s="19">
        <v>2342.6610000000001</v>
      </c>
      <c r="E12" s="19">
        <v>1553.2</v>
      </c>
      <c r="F12" s="19">
        <v>2994.9180000000001</v>
      </c>
      <c r="G12" s="19">
        <v>1261.9590000000001</v>
      </c>
    </row>
    <row r="13" spans="1:7" s="50" customFormat="1" ht="24.75" customHeight="1" x14ac:dyDescent="0.2">
      <c r="A13" s="1" t="s">
        <v>478</v>
      </c>
      <c r="B13" s="21">
        <v>29480.995999999999</v>
      </c>
      <c r="C13" s="21">
        <v>21870.496999999999</v>
      </c>
      <c r="D13" s="21">
        <v>17516.044000000002</v>
      </c>
      <c r="E13" s="21">
        <v>19298.035</v>
      </c>
      <c r="F13" s="21">
        <v>30571.728999999999</v>
      </c>
      <c r="G13" s="21">
        <v>36924.921999999999</v>
      </c>
    </row>
    <row r="14" spans="1:7" s="50" customFormat="1" ht="24.75" customHeight="1" x14ac:dyDescent="0.2">
      <c r="A14" s="1" t="s">
        <v>479</v>
      </c>
      <c r="B14" s="21">
        <v>23700.269</v>
      </c>
      <c r="C14" s="21">
        <v>25482.489000000001</v>
      </c>
      <c r="D14" s="21">
        <v>22995.241000000002</v>
      </c>
      <c r="E14" s="21">
        <v>23888.004000000001</v>
      </c>
      <c r="F14" s="21">
        <v>33100.589</v>
      </c>
      <c r="G14" s="21">
        <v>38475.608</v>
      </c>
    </row>
    <row r="15" spans="1:7" s="50" customFormat="1" ht="24.75" customHeight="1" x14ac:dyDescent="0.2">
      <c r="A15" s="1" t="s">
        <v>480</v>
      </c>
      <c r="B15" s="21">
        <v>4604.1059999999998</v>
      </c>
      <c r="C15" s="21">
        <v>240.321</v>
      </c>
      <c r="D15" s="21">
        <v>390.88400000000001</v>
      </c>
      <c r="E15" s="21">
        <v>289.88299999999998</v>
      </c>
      <c r="F15" s="21">
        <v>296.55700000000002</v>
      </c>
      <c r="G15" s="21">
        <v>25.96</v>
      </c>
    </row>
    <row r="16" spans="1:7" s="50" customFormat="1" ht="24.75" customHeight="1" x14ac:dyDescent="0.2">
      <c r="A16" s="1" t="s">
        <v>481</v>
      </c>
      <c r="B16" s="21">
        <v>404960.20199999999</v>
      </c>
      <c r="C16" s="21">
        <v>601437.22626000002</v>
      </c>
      <c r="D16" s="21">
        <v>507759.26348000002</v>
      </c>
      <c r="E16" s="21">
        <v>488506.45088000002</v>
      </c>
      <c r="F16" s="21">
        <v>444805.89161699999</v>
      </c>
      <c r="G16" s="21">
        <v>464150.10648000002</v>
      </c>
    </row>
    <row r="17" spans="1:7" s="50" customFormat="1" ht="24.75" customHeight="1" x14ac:dyDescent="0.2">
      <c r="A17" s="1" t="s">
        <v>482</v>
      </c>
      <c r="B17" s="21">
        <v>48713.315000000002</v>
      </c>
      <c r="C17" s="21">
        <v>48920.544999999998</v>
      </c>
      <c r="D17" s="21">
        <v>51873.544000000002</v>
      </c>
      <c r="E17" s="21">
        <v>59018.283000000003</v>
      </c>
      <c r="F17" s="21">
        <v>130501.183</v>
      </c>
      <c r="G17" s="21">
        <v>130002.39</v>
      </c>
    </row>
    <row r="18" spans="1:7" s="50" customFormat="1" ht="24.75" customHeight="1" x14ac:dyDescent="0.2">
      <c r="A18" s="1" t="s">
        <v>483</v>
      </c>
      <c r="B18" s="21">
        <v>1907.192</v>
      </c>
      <c r="C18" s="21">
        <v>2075.0059999999999</v>
      </c>
      <c r="D18" s="21">
        <v>2114.31</v>
      </c>
      <c r="E18" s="21">
        <v>2202.7040000000002</v>
      </c>
      <c r="F18" s="21">
        <v>2218.4690000000001</v>
      </c>
      <c r="G18" s="21">
        <v>2270.9870000000001</v>
      </c>
    </row>
    <row r="19" spans="1:7" s="50" customFormat="1" ht="24.75" customHeight="1" thickBot="1" x14ac:dyDescent="0.25">
      <c r="A19" s="206" t="s">
        <v>484</v>
      </c>
      <c r="B19" s="207">
        <v>0.26</v>
      </c>
      <c r="C19" s="23">
        <v>0.26</v>
      </c>
      <c r="D19" s="23">
        <v>0.26</v>
      </c>
      <c r="E19" s="23">
        <v>0.26</v>
      </c>
      <c r="F19" s="23">
        <v>0.26</v>
      </c>
      <c r="G19" s="23">
        <v>0.31300000000010186</v>
      </c>
    </row>
    <row r="20" spans="1:7" s="50" customFormat="1" ht="24.75" customHeight="1" thickTop="1" thickBot="1" x14ac:dyDescent="0.25">
      <c r="A20" s="208" t="s">
        <v>226</v>
      </c>
      <c r="B20" s="23">
        <v>882613.728</v>
      </c>
      <c r="C20" s="23">
        <v>892489.05926000013</v>
      </c>
      <c r="D20" s="23">
        <v>839228.15548000019</v>
      </c>
      <c r="E20" s="23">
        <v>885553.78188000014</v>
      </c>
      <c r="F20" s="23">
        <v>979873.41361699998</v>
      </c>
      <c r="G20" s="23">
        <v>1025743.7114800001</v>
      </c>
    </row>
    <row r="21" spans="1:7" ht="15.75" thickTop="1" x14ac:dyDescent="0.25">
      <c r="A21" s="404" t="s">
        <v>528</v>
      </c>
      <c r="B21" s="404"/>
      <c r="C21" s="404"/>
      <c r="D21" s="404"/>
      <c r="E21" s="404"/>
      <c r="F21" s="404"/>
      <c r="G21" s="404"/>
    </row>
  </sheetData>
  <mergeCells count="3">
    <mergeCell ref="A2:G2"/>
    <mergeCell ref="A21:G21"/>
    <mergeCell ref="A1:G1"/>
  </mergeCells>
  <pageMargins left="0.7" right="0.7" top="0.75" bottom="0.75" header="0.3" footer="0.3"/>
  <pageSetup paperSize="9" scale="69" orientation="portrait" r:id="rId1"/>
  <headerFooter>
    <oddFooter>&amp;C&amp;A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7BFD8-9321-405A-A8F4-6638EDAEC2DD}">
  <sheetPr>
    <pageSetUpPr fitToPage="1"/>
  </sheetPr>
  <dimension ref="A1:G25"/>
  <sheetViews>
    <sheetView view="pageBreakPreview" zoomScaleNormal="100" zoomScaleSheetLayoutView="100" workbookViewId="0">
      <selection sqref="A1:G1"/>
    </sheetView>
  </sheetViews>
  <sheetFormatPr defaultRowHeight="15" x14ac:dyDescent="0.25"/>
  <cols>
    <col min="1" max="1" width="56.28515625" customWidth="1"/>
    <col min="2" max="2" width="12.7109375" customWidth="1"/>
    <col min="3" max="3" width="14.42578125" bestFit="1" customWidth="1"/>
    <col min="4" max="4" width="12.28515625" customWidth="1"/>
    <col min="5" max="5" width="10.28515625" customWidth="1"/>
    <col min="6" max="6" width="14.42578125" bestFit="1" customWidth="1"/>
  </cols>
  <sheetData>
    <row r="1" spans="1:7" ht="18.75" x14ac:dyDescent="0.25">
      <c r="A1" s="338" t="s">
        <v>485</v>
      </c>
      <c r="B1" s="338"/>
      <c r="C1" s="338"/>
      <c r="D1" s="338"/>
      <c r="E1" s="338"/>
      <c r="F1" s="338"/>
      <c r="G1" s="338"/>
    </row>
    <row r="2" spans="1:7" ht="15.75" thickBot="1" x14ac:dyDescent="0.3">
      <c r="A2" s="339" t="s">
        <v>1</v>
      </c>
      <c r="B2" s="339"/>
      <c r="C2" s="339"/>
      <c r="D2" s="339"/>
      <c r="E2" s="339"/>
      <c r="F2" s="339"/>
      <c r="G2" s="339"/>
    </row>
    <row r="3" spans="1:7" ht="16.5" thickTop="1" thickBot="1" x14ac:dyDescent="0.3">
      <c r="A3" s="340" t="s">
        <v>468</v>
      </c>
      <c r="B3" s="407" t="s">
        <v>584</v>
      </c>
      <c r="C3" s="408"/>
      <c r="D3" s="408"/>
      <c r="E3" s="407" t="s">
        <v>607</v>
      </c>
      <c r="F3" s="408"/>
      <c r="G3" s="408"/>
    </row>
    <row r="4" spans="1:7" ht="15.75" thickBot="1" x14ac:dyDescent="0.3">
      <c r="A4" s="393"/>
      <c r="B4" s="265" t="s">
        <v>486</v>
      </c>
      <c r="C4" s="208" t="s">
        <v>487</v>
      </c>
      <c r="D4" s="208" t="s">
        <v>226</v>
      </c>
      <c r="E4" s="265" t="s">
        <v>486</v>
      </c>
      <c r="F4" s="208" t="s">
        <v>487</v>
      </c>
      <c r="G4" s="208" t="s">
        <v>226</v>
      </c>
    </row>
    <row r="5" spans="1:7" s="50" customFormat="1" ht="32.25" customHeight="1" thickTop="1" x14ac:dyDescent="0.2">
      <c r="A5" s="1" t="s">
        <v>488</v>
      </c>
      <c r="B5" s="21">
        <v>297500.87099999998</v>
      </c>
      <c r="C5" s="21">
        <v>8583.0460000000003</v>
      </c>
      <c r="D5" s="21">
        <v>306083.91699999996</v>
      </c>
      <c r="E5" s="21">
        <v>410813.16899999999</v>
      </c>
      <c r="F5" s="21">
        <v>9264.4459999999999</v>
      </c>
      <c r="G5" s="21">
        <v>420077.61499999999</v>
      </c>
    </row>
    <row r="6" spans="1:7" s="50" customFormat="1" ht="32.25" customHeight="1" x14ac:dyDescent="0.2">
      <c r="A6" s="4" t="s">
        <v>489</v>
      </c>
      <c r="B6" s="19">
        <v>4201.3609999999999</v>
      </c>
      <c r="C6" s="19">
        <v>1771.02</v>
      </c>
      <c r="D6" s="19">
        <v>5972.3809999999994</v>
      </c>
      <c r="E6" s="19">
        <v>3876.1030000000001</v>
      </c>
      <c r="F6" s="19">
        <v>2189.8409999999999</v>
      </c>
      <c r="G6" s="19">
        <v>6065.9439999999995</v>
      </c>
    </row>
    <row r="7" spans="1:7" s="50" customFormat="1" ht="32.25" customHeight="1" x14ac:dyDescent="0.2">
      <c r="A7" s="4" t="s">
        <v>490</v>
      </c>
      <c r="B7" s="19">
        <v>293299.51</v>
      </c>
      <c r="C7" s="19">
        <v>6812.0259999999998</v>
      </c>
      <c r="D7" s="19">
        <v>300111.53600000002</v>
      </c>
      <c r="E7" s="19">
        <v>406937.06599999999</v>
      </c>
      <c r="F7" s="19">
        <v>7074.6049999999996</v>
      </c>
      <c r="G7" s="19">
        <v>414011.67099999997</v>
      </c>
    </row>
    <row r="8" spans="1:7" s="50" customFormat="1" ht="32.25" customHeight="1" x14ac:dyDescent="0.2">
      <c r="A8" s="1" t="s">
        <v>472</v>
      </c>
      <c r="B8" s="21">
        <v>113148.394</v>
      </c>
      <c r="C8" s="21">
        <v>46959.259999999995</v>
      </c>
      <c r="D8" s="21">
        <v>160107.65399999998</v>
      </c>
      <c r="E8" s="21">
        <v>107483.95699999999</v>
      </c>
      <c r="F8" s="21">
        <v>38853.529000000002</v>
      </c>
      <c r="G8" s="21">
        <v>146337.486</v>
      </c>
    </row>
    <row r="9" spans="1:7" s="50" customFormat="1" ht="32.25" customHeight="1" x14ac:dyDescent="0.2">
      <c r="A9" s="4" t="s">
        <v>491</v>
      </c>
      <c r="B9" s="19">
        <v>92195.066999999995</v>
      </c>
      <c r="C9" s="19">
        <v>5521.77</v>
      </c>
      <c r="D9" s="19">
        <v>97716.837</v>
      </c>
      <c r="E9" s="19">
        <v>70497.847999999998</v>
      </c>
      <c r="F9" s="19">
        <v>506.91399999999999</v>
      </c>
      <c r="G9" s="19">
        <v>71004.762000000002</v>
      </c>
    </row>
    <row r="10" spans="1:7" s="50" customFormat="1" ht="32.25" customHeight="1" x14ac:dyDescent="0.2">
      <c r="A10" s="4" t="s">
        <v>474</v>
      </c>
      <c r="B10" s="19">
        <v>15909.268</v>
      </c>
      <c r="C10" s="19">
        <v>113.461</v>
      </c>
      <c r="D10" s="19">
        <v>16022.728999999999</v>
      </c>
      <c r="E10" s="19">
        <v>29897.594000000001</v>
      </c>
      <c r="F10" s="19">
        <v>284.43099999999998</v>
      </c>
      <c r="G10" s="19">
        <v>30182.025000000001</v>
      </c>
    </row>
    <row r="11" spans="1:7" s="50" customFormat="1" ht="32.25" customHeight="1" x14ac:dyDescent="0.2">
      <c r="A11" s="4" t="s">
        <v>475</v>
      </c>
      <c r="B11" s="19">
        <v>3654.873</v>
      </c>
      <c r="C11" s="19">
        <v>41323.328999999998</v>
      </c>
      <c r="D11" s="19">
        <v>44978.201999999997</v>
      </c>
      <c r="E11" s="19">
        <v>4449.2290000000003</v>
      </c>
      <c r="F11" s="19">
        <v>38062.184000000001</v>
      </c>
      <c r="G11" s="19">
        <v>42511.413</v>
      </c>
    </row>
    <row r="12" spans="1:7" s="50" customFormat="1" ht="32.25" customHeight="1" x14ac:dyDescent="0.2">
      <c r="A12" s="4" t="s">
        <v>476</v>
      </c>
      <c r="B12" s="19">
        <v>1389.1759999999999</v>
      </c>
      <c r="C12" s="19">
        <v>0.7</v>
      </c>
      <c r="D12" s="19">
        <v>1389.876</v>
      </c>
      <c r="E12" s="19">
        <v>2639.2759999999998</v>
      </c>
      <c r="F12" s="19">
        <v>0</v>
      </c>
      <c r="G12" s="19">
        <v>2639.2759999999998</v>
      </c>
    </row>
    <row r="13" spans="1:7" s="50" customFormat="1" ht="32.25" customHeight="1" x14ac:dyDescent="0.2">
      <c r="A13" s="4" t="s">
        <v>477</v>
      </c>
      <c r="B13" s="19">
        <v>0.01</v>
      </c>
      <c r="C13" s="19">
        <v>0</v>
      </c>
      <c r="D13" s="19">
        <v>0.01</v>
      </c>
      <c r="E13" s="19">
        <v>0.01</v>
      </c>
      <c r="F13" s="19">
        <v>0</v>
      </c>
      <c r="G13" s="19">
        <v>0.01</v>
      </c>
    </row>
    <row r="14" spans="1:7" s="50" customFormat="1" ht="32.25" customHeight="1" x14ac:dyDescent="0.2">
      <c r="A14" s="1" t="s">
        <v>478</v>
      </c>
      <c r="B14" s="21">
        <v>0</v>
      </c>
      <c r="C14" s="21">
        <v>0</v>
      </c>
      <c r="D14" s="21">
        <v>0</v>
      </c>
      <c r="E14" s="21">
        <v>0</v>
      </c>
      <c r="F14" s="21">
        <v>0</v>
      </c>
      <c r="G14" s="21">
        <v>0</v>
      </c>
    </row>
    <row r="15" spans="1:7" s="50" customFormat="1" ht="32.25" customHeight="1" x14ac:dyDescent="0.2">
      <c r="A15" s="1" t="s">
        <v>479</v>
      </c>
      <c r="B15" s="21">
        <v>0</v>
      </c>
      <c r="C15" s="21">
        <v>0</v>
      </c>
      <c r="D15" s="21">
        <v>0</v>
      </c>
      <c r="E15" s="21">
        <v>0</v>
      </c>
      <c r="F15" s="21">
        <v>0</v>
      </c>
      <c r="G15" s="21">
        <v>0</v>
      </c>
    </row>
    <row r="16" spans="1:7" s="50" customFormat="1" ht="32.25" customHeight="1" x14ac:dyDescent="0.2">
      <c r="A16" s="1" t="s">
        <v>480</v>
      </c>
      <c r="B16" s="21">
        <v>0</v>
      </c>
      <c r="C16" s="21">
        <v>0</v>
      </c>
      <c r="D16" s="21">
        <v>0</v>
      </c>
      <c r="E16" s="21">
        <v>0</v>
      </c>
      <c r="F16" s="21">
        <v>0</v>
      </c>
      <c r="G16" s="21">
        <v>0</v>
      </c>
    </row>
    <row r="17" spans="1:7" s="50" customFormat="1" ht="32.25" customHeight="1" x14ac:dyDescent="0.2">
      <c r="A17" s="1" t="s">
        <v>481</v>
      </c>
      <c r="B17" s="21">
        <v>127650.773</v>
      </c>
      <c r="C17" s="21">
        <v>31954.554</v>
      </c>
      <c r="D17" s="21">
        <v>159605.32699999999</v>
      </c>
      <c r="E17" s="21">
        <v>111106.495</v>
      </c>
      <c r="F17" s="21">
        <v>16932.006000000001</v>
      </c>
      <c r="G17" s="21">
        <v>128038.50099999999</v>
      </c>
    </row>
    <row r="18" spans="1:7" s="50" customFormat="1" ht="32.25" customHeight="1" x14ac:dyDescent="0.2">
      <c r="A18" s="1" t="s">
        <v>482</v>
      </c>
      <c r="B18" s="21">
        <v>0</v>
      </c>
      <c r="C18" s="21">
        <v>0</v>
      </c>
      <c r="D18" s="21">
        <v>0</v>
      </c>
      <c r="E18" s="21">
        <v>0</v>
      </c>
      <c r="F18" s="21">
        <v>0</v>
      </c>
      <c r="G18" s="21">
        <v>0</v>
      </c>
    </row>
    <row r="19" spans="1:7" s="50" customFormat="1" ht="32.25" customHeight="1" x14ac:dyDescent="0.2">
      <c r="A19" s="1" t="s">
        <v>492</v>
      </c>
      <c r="B19" s="21">
        <v>0</v>
      </c>
      <c r="C19" s="21">
        <v>0</v>
      </c>
      <c r="D19" s="21">
        <v>0</v>
      </c>
      <c r="E19" s="21">
        <v>0</v>
      </c>
      <c r="F19" s="21">
        <v>0</v>
      </c>
      <c r="G19" s="21">
        <v>0</v>
      </c>
    </row>
    <row r="20" spans="1:7" s="50" customFormat="1" ht="32.25" customHeight="1" x14ac:dyDescent="0.2">
      <c r="A20" s="2" t="s">
        <v>493</v>
      </c>
      <c r="B20" s="21">
        <v>0</v>
      </c>
      <c r="C20" s="21">
        <v>119.208</v>
      </c>
      <c r="D20" s="21">
        <v>119.208</v>
      </c>
      <c r="E20" s="21">
        <v>0</v>
      </c>
      <c r="F20" s="21">
        <v>205.55799999999999</v>
      </c>
      <c r="G20" s="21">
        <v>205.55799999999999</v>
      </c>
    </row>
    <row r="21" spans="1:7" s="50" customFormat="1" ht="32.25" customHeight="1" thickBot="1" x14ac:dyDescent="0.25">
      <c r="A21" s="206" t="s">
        <v>494</v>
      </c>
      <c r="B21" s="23">
        <v>435076.79570299998</v>
      </c>
      <c r="C21" s="23">
        <v>48257.828999999998</v>
      </c>
      <c r="D21" s="23">
        <v>483334.62470299995</v>
      </c>
      <c r="E21" s="23">
        <v>369467.22623500001</v>
      </c>
      <c r="F21" s="23">
        <v>54944.739000000001</v>
      </c>
      <c r="G21" s="23">
        <v>424411.96523500001</v>
      </c>
    </row>
    <row r="22" spans="1:7" s="50" customFormat="1" ht="32.25" customHeight="1" thickTop="1" thickBot="1" x14ac:dyDescent="0.25">
      <c r="A22" s="208" t="s">
        <v>226</v>
      </c>
      <c r="B22" s="264">
        <v>973376.83370299998</v>
      </c>
      <c r="C22" s="264">
        <v>135873.897</v>
      </c>
      <c r="D22" s="264">
        <v>1109250.730703</v>
      </c>
      <c r="E22" s="264">
        <v>998870.82623500004</v>
      </c>
      <c r="F22" s="264">
        <v>120200.27800000001</v>
      </c>
      <c r="G22" s="264">
        <v>1119071.104235</v>
      </c>
    </row>
    <row r="23" spans="1:7" ht="15.75" thickTop="1" x14ac:dyDescent="0.25">
      <c r="A23" s="404" t="s">
        <v>528</v>
      </c>
      <c r="B23" s="404"/>
      <c r="C23" s="404"/>
      <c r="D23" s="404"/>
      <c r="E23" s="404"/>
      <c r="F23" s="404"/>
      <c r="G23" s="404"/>
    </row>
    <row r="24" spans="1:7" x14ac:dyDescent="0.25">
      <c r="A24" s="405" t="s">
        <v>505</v>
      </c>
      <c r="B24" s="405"/>
      <c r="C24" s="405"/>
      <c r="D24" s="405"/>
      <c r="E24" s="78"/>
    </row>
    <row r="25" spans="1:7" x14ac:dyDescent="0.25">
      <c r="A25" s="405" t="s">
        <v>495</v>
      </c>
      <c r="B25" s="405"/>
      <c r="C25" s="405"/>
      <c r="D25" s="405"/>
      <c r="E25" s="78"/>
    </row>
  </sheetData>
  <mergeCells count="8">
    <mergeCell ref="A1:G1"/>
    <mergeCell ref="E3:G3"/>
    <mergeCell ref="A2:G2"/>
    <mergeCell ref="A23:G23"/>
    <mergeCell ref="A25:D25"/>
    <mergeCell ref="A3:A4"/>
    <mergeCell ref="B3:D3"/>
    <mergeCell ref="A24:D24"/>
  </mergeCells>
  <pageMargins left="0.7" right="0.7" top="0.75" bottom="0.75" header="0.3" footer="0.3"/>
  <pageSetup paperSize="9" scale="68" orientation="portrait" r:id="rId1"/>
  <headerFooter>
    <oddFooter>&amp;C&amp;A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pageSetUpPr fitToPage="1"/>
  </sheetPr>
  <dimension ref="A1:AD57"/>
  <sheetViews>
    <sheetView view="pageBreakPreview" zoomScale="130" zoomScaleNormal="100" zoomScaleSheetLayoutView="130" workbookViewId="0">
      <selection activeCell="B4" sqref="B4:C5"/>
    </sheetView>
  </sheetViews>
  <sheetFormatPr defaultRowHeight="15" x14ac:dyDescent="0.25"/>
  <cols>
    <col min="1" max="1" width="44.28515625" bestFit="1" customWidth="1"/>
    <col min="2" max="3" width="11" customWidth="1"/>
    <col min="4" max="4" width="11.42578125" style="26" hidden="1" customWidth="1"/>
    <col min="5" max="5" width="11" customWidth="1"/>
    <col min="6" max="6" width="11" style="26" customWidth="1"/>
    <col min="7" max="9" width="11" customWidth="1"/>
  </cols>
  <sheetData>
    <row r="1" spans="1:30" x14ac:dyDescent="0.25">
      <c r="A1" s="115"/>
      <c r="B1" s="272"/>
      <c r="C1" s="270"/>
      <c r="D1" s="272"/>
      <c r="E1" s="272"/>
      <c r="F1" s="272"/>
      <c r="G1" s="272"/>
      <c r="H1" s="272"/>
      <c r="I1" s="270"/>
    </row>
    <row r="2" spans="1:30" ht="22.5" x14ac:dyDescent="0.25">
      <c r="A2" s="302" t="s">
        <v>42</v>
      </c>
      <c r="B2" s="302"/>
      <c r="C2" s="302"/>
      <c r="D2" s="302"/>
      <c r="E2" s="302"/>
      <c r="F2" s="302"/>
      <c r="G2" s="302"/>
      <c r="H2" s="302"/>
      <c r="I2" s="302"/>
    </row>
    <row r="3" spans="1:30" ht="15.75" thickBot="1" x14ac:dyDescent="0.3">
      <c r="A3" s="303" t="s">
        <v>1</v>
      </c>
      <c r="B3" s="303"/>
      <c r="C3" s="303"/>
      <c r="D3" s="303"/>
      <c r="E3" s="303"/>
      <c r="F3" s="303"/>
      <c r="G3" s="303"/>
      <c r="H3" s="303"/>
      <c r="I3" s="303"/>
    </row>
    <row r="4" spans="1:30" ht="16.5" thickTop="1" thickBot="1" x14ac:dyDescent="0.3">
      <c r="A4" s="316" t="s">
        <v>571</v>
      </c>
      <c r="B4" s="313">
        <v>45467</v>
      </c>
      <c r="C4" s="313">
        <v>45833</v>
      </c>
      <c r="D4" s="269">
        <v>45838</v>
      </c>
      <c r="E4" s="307">
        <v>46203</v>
      </c>
      <c r="F4" s="308"/>
      <c r="G4" s="308"/>
      <c r="H4" s="308"/>
      <c r="I4" s="308"/>
    </row>
    <row r="5" spans="1:30" ht="16.5" thickTop="1" thickBot="1" x14ac:dyDescent="0.3">
      <c r="A5" s="317"/>
      <c r="B5" s="318"/>
      <c r="C5" s="314"/>
      <c r="D5" s="273">
        <v>45838</v>
      </c>
      <c r="E5" s="273">
        <v>46081</v>
      </c>
      <c r="F5" s="271">
        <v>46112</v>
      </c>
      <c r="G5" s="271">
        <v>46142</v>
      </c>
      <c r="H5" s="271">
        <v>46173</v>
      </c>
      <c r="I5" s="271">
        <v>46203</v>
      </c>
    </row>
    <row r="6" spans="1:30" ht="19.5" customHeight="1" thickTop="1" x14ac:dyDescent="0.25">
      <c r="A6" s="124" t="s">
        <v>43</v>
      </c>
      <c r="B6" s="202">
        <v>2753.203</v>
      </c>
      <c r="C6" s="202">
        <v>2995.7069999999999</v>
      </c>
      <c r="D6" s="202">
        <v>2995.7069999999999</v>
      </c>
      <c r="E6" s="202">
        <v>2025.5350000000001</v>
      </c>
      <c r="F6" s="202">
        <v>2113.0369999999998</v>
      </c>
      <c r="G6" s="202">
        <v>9596.4840000000004</v>
      </c>
      <c r="H6" s="202">
        <v>38281.472000000002</v>
      </c>
      <c r="I6" s="202">
        <v>4390.9920000000002</v>
      </c>
      <c r="V6" s="70"/>
      <c r="W6" s="70"/>
      <c r="X6" s="70"/>
      <c r="Y6" s="70"/>
      <c r="Z6" s="70"/>
      <c r="AA6" s="70"/>
      <c r="AB6" s="70"/>
      <c r="AC6" s="70"/>
      <c r="AD6" s="70"/>
    </row>
    <row r="7" spans="1:30" ht="19.5" customHeight="1" x14ac:dyDescent="0.25">
      <c r="A7" s="136" t="s">
        <v>44</v>
      </c>
      <c r="B7" s="125">
        <v>228.83199999999999</v>
      </c>
      <c r="C7" s="125">
        <v>337.04599999999999</v>
      </c>
      <c r="D7" s="125">
        <v>337.04599999999999</v>
      </c>
      <c r="E7" s="125">
        <v>312.32799999999997</v>
      </c>
      <c r="F7" s="125">
        <v>299.53399999999999</v>
      </c>
      <c r="G7" s="125">
        <v>300.517</v>
      </c>
      <c r="H7" s="125">
        <v>36452.192999999999</v>
      </c>
      <c r="I7" s="125">
        <v>1150.721</v>
      </c>
      <c r="V7" s="70"/>
      <c r="W7" s="70"/>
      <c r="X7" s="70"/>
      <c r="Y7" s="70"/>
      <c r="Z7" s="70"/>
      <c r="AA7" s="70"/>
      <c r="AB7" s="70"/>
      <c r="AC7" s="70"/>
      <c r="AD7" s="70"/>
    </row>
    <row r="8" spans="1:30" ht="19.5" customHeight="1" x14ac:dyDescent="0.25">
      <c r="A8" s="127" t="s">
        <v>33</v>
      </c>
      <c r="B8" s="128">
        <v>31.175000000000001</v>
      </c>
      <c r="C8" s="128">
        <v>150.739</v>
      </c>
      <c r="D8" s="128">
        <v>150.739</v>
      </c>
      <c r="E8" s="128">
        <v>128.48500000000001</v>
      </c>
      <c r="F8" s="128">
        <v>115.663</v>
      </c>
      <c r="G8" s="128">
        <v>116.794</v>
      </c>
      <c r="H8" s="128">
        <v>33727.61</v>
      </c>
      <c r="I8" s="128">
        <v>166.636</v>
      </c>
      <c r="V8" s="70"/>
      <c r="W8" s="70"/>
      <c r="X8" s="70"/>
      <c r="Y8" s="70"/>
      <c r="Z8" s="70"/>
      <c r="AA8" s="70"/>
      <c r="AB8" s="70"/>
      <c r="AC8" s="70"/>
      <c r="AD8" s="70"/>
    </row>
    <row r="9" spans="1:30" ht="19.5" customHeight="1" x14ac:dyDescent="0.25">
      <c r="A9" s="137" t="s">
        <v>605</v>
      </c>
      <c r="B9" s="128">
        <v>0</v>
      </c>
      <c r="C9" s="128">
        <v>0</v>
      </c>
      <c r="D9" s="128">
        <v>0</v>
      </c>
      <c r="E9" s="128">
        <v>0</v>
      </c>
      <c r="F9" s="128">
        <v>0</v>
      </c>
      <c r="G9" s="128">
        <v>0</v>
      </c>
      <c r="H9" s="128">
        <v>0</v>
      </c>
      <c r="I9" s="128">
        <v>0</v>
      </c>
      <c r="V9" s="70"/>
      <c r="W9" s="70"/>
      <c r="X9" s="70"/>
      <c r="Y9" s="70"/>
      <c r="Z9" s="70"/>
      <c r="AA9" s="70"/>
      <c r="AB9" s="70"/>
      <c r="AC9" s="70"/>
      <c r="AD9" s="70"/>
    </row>
    <row r="10" spans="1:30" ht="19.5" customHeight="1" x14ac:dyDescent="0.25">
      <c r="A10" s="127" t="s">
        <v>35</v>
      </c>
      <c r="B10" s="128">
        <v>174.86799999999999</v>
      </c>
      <c r="C10" s="128">
        <v>163.58000000000001</v>
      </c>
      <c r="D10" s="128">
        <v>163.58000000000001</v>
      </c>
      <c r="E10" s="128">
        <v>161.01499999999999</v>
      </c>
      <c r="F10" s="128">
        <v>161.01499999999999</v>
      </c>
      <c r="G10" s="128">
        <v>161.01499999999999</v>
      </c>
      <c r="H10" s="128">
        <v>1901.874</v>
      </c>
      <c r="I10" s="128">
        <v>161.441</v>
      </c>
      <c r="V10" s="70"/>
      <c r="W10" s="70"/>
      <c r="X10" s="70"/>
      <c r="Y10" s="70"/>
      <c r="Z10" s="70"/>
      <c r="AA10" s="70"/>
      <c r="AB10" s="70"/>
      <c r="AC10" s="70"/>
      <c r="AD10" s="70"/>
    </row>
    <row r="11" spans="1:30" ht="19.5" customHeight="1" x14ac:dyDescent="0.25">
      <c r="A11" s="127" t="s">
        <v>36</v>
      </c>
      <c r="B11" s="128">
        <v>22.789000000000001</v>
      </c>
      <c r="C11" s="128">
        <v>22.727</v>
      </c>
      <c r="D11" s="128">
        <v>22.727</v>
      </c>
      <c r="E11" s="128">
        <v>22.827999999999999</v>
      </c>
      <c r="F11" s="128">
        <v>22.856000000000002</v>
      </c>
      <c r="G11" s="128">
        <v>22.707999999999998</v>
      </c>
      <c r="H11" s="128">
        <v>822.70899999999995</v>
      </c>
      <c r="I11" s="128">
        <v>822.64400000000001</v>
      </c>
      <c r="V11" s="70"/>
      <c r="W11" s="70"/>
      <c r="X11" s="70"/>
      <c r="Y11" s="70"/>
      <c r="Z11" s="70"/>
      <c r="AA11" s="70"/>
      <c r="AB11" s="70"/>
      <c r="AC11" s="70"/>
      <c r="AD11" s="70"/>
    </row>
    <row r="12" spans="1:30" ht="19.5" customHeight="1" x14ac:dyDescent="0.25">
      <c r="A12" s="124" t="s">
        <v>45</v>
      </c>
      <c r="B12" s="125">
        <v>2524.3710000000001</v>
      </c>
      <c r="C12" s="125">
        <v>2658.6610000000001</v>
      </c>
      <c r="D12" s="125">
        <v>2658.6610000000001</v>
      </c>
      <c r="E12" s="125">
        <v>1713.2070000000001</v>
      </c>
      <c r="F12" s="125">
        <v>1813.5029999999999</v>
      </c>
      <c r="G12" s="125">
        <v>9295.9670000000006</v>
      </c>
      <c r="H12" s="125">
        <v>1829.279</v>
      </c>
      <c r="I12" s="125">
        <v>3240.2710000000002</v>
      </c>
      <c r="V12" s="70"/>
      <c r="W12" s="70"/>
      <c r="X12" s="70"/>
      <c r="Y12" s="70"/>
      <c r="Z12" s="70"/>
      <c r="AA12" s="70"/>
      <c r="AB12" s="70"/>
      <c r="AC12" s="70"/>
      <c r="AD12" s="70"/>
    </row>
    <row r="13" spans="1:30" ht="19.5" customHeight="1" x14ac:dyDescent="0.25">
      <c r="A13" s="127" t="s">
        <v>33</v>
      </c>
      <c r="B13" s="128">
        <v>1966.068</v>
      </c>
      <c r="C13" s="128">
        <v>2030.444</v>
      </c>
      <c r="D13" s="128">
        <v>2030.444</v>
      </c>
      <c r="E13" s="128">
        <v>1499.471</v>
      </c>
      <c r="F13" s="128">
        <v>1281.877</v>
      </c>
      <c r="G13" s="128">
        <v>1445.873</v>
      </c>
      <c r="H13" s="128">
        <v>1301.7180000000001</v>
      </c>
      <c r="I13" s="128">
        <v>1608.7650000000001</v>
      </c>
      <c r="V13" s="70"/>
      <c r="W13" s="70"/>
      <c r="X13" s="70"/>
      <c r="Y13" s="70"/>
      <c r="Z13" s="70"/>
      <c r="AA13" s="70"/>
      <c r="AB13" s="70"/>
      <c r="AC13" s="70"/>
      <c r="AD13" s="70"/>
    </row>
    <row r="14" spans="1:30" ht="19.5" customHeight="1" x14ac:dyDescent="0.25">
      <c r="A14" s="127" t="s">
        <v>34</v>
      </c>
      <c r="B14" s="128">
        <v>0</v>
      </c>
      <c r="C14" s="128">
        <v>0</v>
      </c>
      <c r="D14" s="128">
        <v>0</v>
      </c>
      <c r="E14" s="128">
        <v>0</v>
      </c>
      <c r="F14" s="128">
        <v>0</v>
      </c>
      <c r="G14" s="128">
        <v>0</v>
      </c>
      <c r="H14" s="128">
        <v>0</v>
      </c>
      <c r="I14" s="128">
        <v>0</v>
      </c>
      <c r="V14" s="70"/>
      <c r="W14" s="70"/>
      <c r="X14" s="70"/>
      <c r="Y14" s="70"/>
      <c r="Z14" s="70"/>
      <c r="AA14" s="70"/>
      <c r="AB14" s="70"/>
      <c r="AC14" s="70"/>
      <c r="AD14" s="70"/>
    </row>
    <row r="15" spans="1:30" ht="19.5" customHeight="1" x14ac:dyDescent="0.25">
      <c r="A15" s="127" t="s">
        <v>35</v>
      </c>
      <c r="B15" s="128">
        <v>0</v>
      </c>
      <c r="C15" s="128">
        <v>0</v>
      </c>
      <c r="D15" s="128">
        <v>0</v>
      </c>
      <c r="E15" s="128">
        <v>0</v>
      </c>
      <c r="F15" s="128">
        <v>0</v>
      </c>
      <c r="G15" s="128">
        <v>0</v>
      </c>
      <c r="H15" s="128">
        <v>0</v>
      </c>
      <c r="I15" s="128">
        <v>0</v>
      </c>
      <c r="V15" s="70"/>
      <c r="W15" s="70"/>
      <c r="X15" s="70"/>
      <c r="Y15" s="70"/>
      <c r="Z15" s="70"/>
      <c r="AA15" s="70"/>
      <c r="AB15" s="70"/>
      <c r="AC15" s="70"/>
      <c r="AD15" s="70"/>
    </row>
    <row r="16" spans="1:30" ht="19.5" customHeight="1" x14ac:dyDescent="0.25">
      <c r="A16" s="127" t="s">
        <v>36</v>
      </c>
      <c r="B16" s="128">
        <v>558.303</v>
      </c>
      <c r="C16" s="128">
        <v>628.21699999999998</v>
      </c>
      <c r="D16" s="128">
        <v>628.21699999999998</v>
      </c>
      <c r="E16" s="128">
        <v>213.73599999999999</v>
      </c>
      <c r="F16" s="128">
        <v>531.62599999999998</v>
      </c>
      <c r="G16" s="128">
        <v>7850.0940000000001</v>
      </c>
      <c r="H16" s="128">
        <v>527.56100000000004</v>
      </c>
      <c r="I16" s="128">
        <v>1631.5060000000001</v>
      </c>
      <c r="V16" s="70"/>
      <c r="W16" s="70"/>
      <c r="X16" s="70"/>
      <c r="Y16" s="70"/>
      <c r="Z16" s="70"/>
      <c r="AA16" s="70"/>
      <c r="AB16" s="70"/>
      <c r="AC16" s="70"/>
      <c r="AD16" s="70"/>
    </row>
    <row r="17" spans="1:30" ht="19.5" customHeight="1" x14ac:dyDescent="0.25">
      <c r="A17" s="124" t="s">
        <v>46</v>
      </c>
      <c r="B17" s="128">
        <v>0</v>
      </c>
      <c r="C17" s="128">
        <v>0</v>
      </c>
      <c r="D17" s="128">
        <v>0</v>
      </c>
      <c r="E17" s="128">
        <v>0</v>
      </c>
      <c r="F17" s="128">
        <v>0</v>
      </c>
      <c r="G17" s="128">
        <v>0</v>
      </c>
      <c r="H17" s="128">
        <v>0</v>
      </c>
      <c r="I17" s="128">
        <v>0</v>
      </c>
      <c r="V17" s="70"/>
      <c r="W17" s="70"/>
      <c r="X17" s="70"/>
      <c r="Y17" s="70"/>
      <c r="Z17" s="70"/>
      <c r="AA17" s="70"/>
      <c r="AB17" s="70"/>
      <c r="AC17" s="70"/>
      <c r="AD17" s="70"/>
    </row>
    <row r="18" spans="1:30" ht="19.5" customHeight="1" x14ac:dyDescent="0.25">
      <c r="A18" s="127" t="s">
        <v>33</v>
      </c>
      <c r="B18" s="128">
        <v>0</v>
      </c>
      <c r="C18" s="128">
        <v>0</v>
      </c>
      <c r="D18" s="128">
        <v>0</v>
      </c>
      <c r="E18" s="128">
        <v>0</v>
      </c>
      <c r="F18" s="128">
        <v>0</v>
      </c>
      <c r="G18" s="128">
        <v>0</v>
      </c>
      <c r="H18" s="128">
        <v>0</v>
      </c>
      <c r="I18" s="128">
        <v>0</v>
      </c>
      <c r="V18" s="70"/>
      <c r="W18" s="70"/>
      <c r="X18" s="70"/>
      <c r="Y18" s="70"/>
      <c r="Z18" s="70"/>
      <c r="AA18" s="70"/>
      <c r="AB18" s="70"/>
      <c r="AC18" s="70"/>
      <c r="AD18" s="70"/>
    </row>
    <row r="19" spans="1:30" ht="19.5" customHeight="1" x14ac:dyDescent="0.25">
      <c r="A19" s="127" t="s">
        <v>34</v>
      </c>
      <c r="B19" s="128">
        <v>0</v>
      </c>
      <c r="C19" s="128">
        <v>0</v>
      </c>
      <c r="D19" s="128">
        <v>0</v>
      </c>
      <c r="E19" s="128">
        <v>0</v>
      </c>
      <c r="F19" s="128">
        <v>0</v>
      </c>
      <c r="G19" s="128">
        <v>0</v>
      </c>
      <c r="H19" s="128">
        <v>0</v>
      </c>
      <c r="I19" s="128">
        <v>0</v>
      </c>
      <c r="V19" s="70"/>
      <c r="W19" s="70"/>
      <c r="X19" s="70"/>
      <c r="Y19" s="70"/>
      <c r="Z19" s="70"/>
      <c r="AA19" s="70"/>
      <c r="AB19" s="70"/>
      <c r="AC19" s="70"/>
      <c r="AD19" s="70"/>
    </row>
    <row r="20" spans="1:30" ht="19.5" customHeight="1" x14ac:dyDescent="0.25">
      <c r="A20" s="127" t="s">
        <v>35</v>
      </c>
      <c r="B20" s="128">
        <v>0</v>
      </c>
      <c r="C20" s="128">
        <v>0</v>
      </c>
      <c r="D20" s="128">
        <v>0</v>
      </c>
      <c r="E20" s="128">
        <v>0</v>
      </c>
      <c r="F20" s="128">
        <v>0</v>
      </c>
      <c r="G20" s="128">
        <v>0</v>
      </c>
      <c r="H20" s="128">
        <v>0</v>
      </c>
      <c r="I20" s="128">
        <v>0</v>
      </c>
      <c r="V20" s="70"/>
      <c r="W20" s="70"/>
      <c r="X20" s="70"/>
      <c r="Y20" s="70"/>
      <c r="Z20" s="70"/>
      <c r="AA20" s="70"/>
      <c r="AB20" s="70"/>
      <c r="AC20" s="70"/>
      <c r="AD20" s="70"/>
    </row>
    <row r="21" spans="1:30" ht="19.5" customHeight="1" x14ac:dyDescent="0.25">
      <c r="A21" s="127" t="s">
        <v>36</v>
      </c>
      <c r="B21" s="128">
        <v>0</v>
      </c>
      <c r="C21" s="128">
        <v>0</v>
      </c>
      <c r="D21" s="128">
        <v>0</v>
      </c>
      <c r="E21" s="128">
        <v>0</v>
      </c>
      <c r="F21" s="128">
        <v>0</v>
      </c>
      <c r="G21" s="128">
        <v>0</v>
      </c>
      <c r="H21" s="128">
        <v>0</v>
      </c>
      <c r="I21" s="128">
        <v>0</v>
      </c>
      <c r="V21" s="70"/>
      <c r="W21" s="70"/>
      <c r="X21" s="70"/>
      <c r="Y21" s="70"/>
      <c r="Z21" s="70"/>
      <c r="AA21" s="70"/>
      <c r="AB21" s="70"/>
      <c r="AC21" s="70"/>
      <c r="AD21" s="70"/>
    </row>
    <row r="22" spans="1:30" ht="19.5" customHeight="1" x14ac:dyDescent="0.25">
      <c r="A22" s="124" t="s">
        <v>47</v>
      </c>
      <c r="B22" s="125">
        <v>126316.099</v>
      </c>
      <c r="C22" s="125">
        <v>126794.83900000001</v>
      </c>
      <c r="D22" s="125">
        <v>126794.83900000001</v>
      </c>
      <c r="E22" s="125">
        <v>127022.003</v>
      </c>
      <c r="F22" s="125">
        <v>126085.425</v>
      </c>
      <c r="G22" s="125">
        <v>128243.686</v>
      </c>
      <c r="H22" s="125">
        <v>126177.538</v>
      </c>
      <c r="I22" s="125">
        <v>126378.914</v>
      </c>
      <c r="V22" s="70"/>
      <c r="W22" s="70"/>
      <c r="X22" s="70"/>
      <c r="Y22" s="70"/>
      <c r="Z22" s="70"/>
      <c r="AA22" s="70"/>
      <c r="AB22" s="70"/>
      <c r="AC22" s="70"/>
      <c r="AD22" s="70"/>
    </row>
    <row r="23" spans="1:30" ht="19.5" customHeight="1" x14ac:dyDescent="0.25">
      <c r="A23" s="130" t="s">
        <v>48</v>
      </c>
      <c r="B23" s="128">
        <v>0</v>
      </c>
      <c r="C23" s="128">
        <v>0</v>
      </c>
      <c r="D23" s="128">
        <v>0</v>
      </c>
      <c r="E23" s="128">
        <v>0</v>
      </c>
      <c r="F23" s="128">
        <v>0</v>
      </c>
      <c r="G23" s="128">
        <v>0</v>
      </c>
      <c r="H23" s="128">
        <v>0</v>
      </c>
      <c r="I23" s="128">
        <v>0</v>
      </c>
      <c r="V23" s="70"/>
      <c r="W23" s="70"/>
      <c r="X23" s="70"/>
      <c r="Y23" s="70"/>
      <c r="Z23" s="70"/>
      <c r="AA23" s="70"/>
      <c r="AB23" s="70"/>
      <c r="AC23" s="70"/>
      <c r="AD23" s="70"/>
    </row>
    <row r="24" spans="1:30" ht="19.5" customHeight="1" x14ac:dyDescent="0.25">
      <c r="A24" s="124" t="s">
        <v>49</v>
      </c>
      <c r="B24" s="128">
        <v>0</v>
      </c>
      <c r="C24" s="128">
        <v>0</v>
      </c>
      <c r="D24" s="128">
        <v>0</v>
      </c>
      <c r="E24" s="128">
        <v>0</v>
      </c>
      <c r="F24" s="128">
        <v>0</v>
      </c>
      <c r="G24" s="128">
        <v>0</v>
      </c>
      <c r="H24" s="128">
        <v>0</v>
      </c>
      <c r="I24" s="128">
        <v>0</v>
      </c>
      <c r="V24" s="70"/>
      <c r="W24" s="70"/>
      <c r="X24" s="70"/>
      <c r="Y24" s="70"/>
      <c r="Z24" s="70"/>
      <c r="AA24" s="70"/>
      <c r="AB24" s="70"/>
      <c r="AC24" s="70"/>
      <c r="AD24" s="70"/>
    </row>
    <row r="25" spans="1:30" ht="19.5" customHeight="1" x14ac:dyDescent="0.25">
      <c r="A25" s="130" t="s">
        <v>48</v>
      </c>
      <c r="B25" s="128">
        <v>0</v>
      </c>
      <c r="C25" s="128">
        <v>0</v>
      </c>
      <c r="D25" s="128">
        <v>0</v>
      </c>
      <c r="E25" s="128">
        <v>0</v>
      </c>
      <c r="F25" s="128">
        <v>0</v>
      </c>
      <c r="G25" s="128">
        <v>0</v>
      </c>
      <c r="H25" s="128">
        <v>0</v>
      </c>
      <c r="I25" s="128">
        <v>0</v>
      </c>
      <c r="V25" s="70"/>
      <c r="W25" s="70"/>
      <c r="X25" s="70"/>
      <c r="Y25" s="70"/>
      <c r="Z25" s="70"/>
      <c r="AA25" s="70"/>
      <c r="AB25" s="70"/>
      <c r="AC25" s="70"/>
      <c r="AD25" s="70"/>
    </row>
    <row r="26" spans="1:30" ht="19.5" customHeight="1" x14ac:dyDescent="0.25">
      <c r="A26" s="124" t="s">
        <v>50</v>
      </c>
      <c r="B26" s="125">
        <v>609731.59499999997</v>
      </c>
      <c r="C26" s="125">
        <v>101304.723</v>
      </c>
      <c r="D26" s="125">
        <v>101304.723</v>
      </c>
      <c r="E26" s="125">
        <v>29149.246999999999</v>
      </c>
      <c r="F26" s="125">
        <v>71912.248000000007</v>
      </c>
      <c r="G26" s="125">
        <v>83933.282000000007</v>
      </c>
      <c r="H26" s="125">
        <v>39418.226999999999</v>
      </c>
      <c r="I26" s="125">
        <v>109157.66099999999</v>
      </c>
      <c r="V26" s="70"/>
      <c r="W26" s="70"/>
      <c r="X26" s="70"/>
      <c r="Y26" s="70"/>
      <c r="Z26" s="70"/>
      <c r="AA26" s="70"/>
      <c r="AB26" s="70"/>
      <c r="AC26" s="70"/>
      <c r="AD26" s="70"/>
    </row>
    <row r="27" spans="1:30" ht="19.5" customHeight="1" x14ac:dyDescent="0.25">
      <c r="A27" s="130" t="s">
        <v>48</v>
      </c>
      <c r="B27" s="128">
        <v>0</v>
      </c>
      <c r="C27" s="128">
        <v>0</v>
      </c>
      <c r="D27" s="128">
        <v>0</v>
      </c>
      <c r="E27" s="128">
        <v>0</v>
      </c>
      <c r="F27" s="128">
        <v>0</v>
      </c>
      <c r="G27" s="128">
        <v>0</v>
      </c>
      <c r="H27" s="128">
        <v>0</v>
      </c>
      <c r="I27" s="128">
        <v>0</v>
      </c>
      <c r="V27" s="70"/>
      <c r="W27" s="70"/>
      <c r="X27" s="70"/>
      <c r="Y27" s="70"/>
      <c r="Z27" s="70"/>
      <c r="AA27" s="70"/>
      <c r="AB27" s="70"/>
      <c r="AC27" s="70"/>
      <c r="AD27" s="70"/>
    </row>
    <row r="28" spans="1:30" ht="19.5" customHeight="1" x14ac:dyDescent="0.25">
      <c r="A28" s="124" t="s">
        <v>51</v>
      </c>
      <c r="B28" s="128">
        <v>0</v>
      </c>
      <c r="C28" s="128">
        <v>0</v>
      </c>
      <c r="D28" s="128">
        <v>0</v>
      </c>
      <c r="E28" s="128">
        <v>0</v>
      </c>
      <c r="F28" s="128">
        <v>0</v>
      </c>
      <c r="G28" s="128">
        <v>0</v>
      </c>
      <c r="H28" s="128">
        <v>0</v>
      </c>
      <c r="I28" s="128">
        <v>0</v>
      </c>
      <c r="V28" s="70"/>
      <c r="W28" s="70"/>
      <c r="X28" s="70"/>
      <c r="Y28" s="70"/>
      <c r="Z28" s="70"/>
      <c r="AA28" s="70"/>
      <c r="AB28" s="70"/>
      <c r="AC28" s="70"/>
      <c r="AD28" s="70"/>
    </row>
    <row r="29" spans="1:30" ht="19.5" customHeight="1" x14ac:dyDescent="0.25">
      <c r="A29" s="130" t="s">
        <v>48</v>
      </c>
      <c r="B29" s="128">
        <v>0</v>
      </c>
      <c r="C29" s="128">
        <v>0</v>
      </c>
      <c r="D29" s="128">
        <v>0</v>
      </c>
      <c r="E29" s="128">
        <v>0</v>
      </c>
      <c r="F29" s="128">
        <v>0</v>
      </c>
      <c r="G29" s="128">
        <v>0</v>
      </c>
      <c r="H29" s="128">
        <v>0</v>
      </c>
      <c r="I29" s="128">
        <v>0</v>
      </c>
      <c r="V29" s="70"/>
      <c r="W29" s="70"/>
      <c r="X29" s="70"/>
      <c r="Y29" s="70"/>
      <c r="Z29" s="70"/>
      <c r="AA29" s="70"/>
      <c r="AB29" s="70"/>
      <c r="AC29" s="70"/>
      <c r="AD29" s="70"/>
    </row>
    <row r="30" spans="1:30" ht="19.5" customHeight="1" x14ac:dyDescent="0.25">
      <c r="A30" s="124" t="s">
        <v>52</v>
      </c>
      <c r="B30" s="128">
        <v>0</v>
      </c>
      <c r="C30" s="128">
        <v>0</v>
      </c>
      <c r="D30" s="128">
        <v>0</v>
      </c>
      <c r="E30" s="128">
        <v>0</v>
      </c>
      <c r="F30" s="128">
        <v>0</v>
      </c>
      <c r="G30" s="128">
        <v>0</v>
      </c>
      <c r="H30" s="128">
        <v>0</v>
      </c>
      <c r="I30" s="128">
        <v>0</v>
      </c>
      <c r="V30" s="70"/>
      <c r="W30" s="70"/>
      <c r="X30" s="70"/>
      <c r="Y30" s="70"/>
      <c r="Z30" s="70"/>
      <c r="AA30" s="70"/>
      <c r="AB30" s="70"/>
      <c r="AC30" s="70"/>
      <c r="AD30" s="70"/>
    </row>
    <row r="31" spans="1:30" ht="19.5" customHeight="1" x14ac:dyDescent="0.25">
      <c r="A31" s="130" t="s">
        <v>48</v>
      </c>
      <c r="B31" s="128">
        <v>0</v>
      </c>
      <c r="C31" s="128">
        <v>0</v>
      </c>
      <c r="D31" s="128">
        <v>0</v>
      </c>
      <c r="E31" s="128">
        <v>0</v>
      </c>
      <c r="F31" s="128">
        <v>0</v>
      </c>
      <c r="G31" s="128">
        <v>0</v>
      </c>
      <c r="H31" s="128">
        <v>0</v>
      </c>
      <c r="I31" s="128">
        <v>0</v>
      </c>
      <c r="V31" s="70"/>
      <c r="W31" s="70"/>
      <c r="X31" s="70"/>
      <c r="Y31" s="70"/>
      <c r="Z31" s="70"/>
      <c r="AA31" s="70"/>
      <c r="AB31" s="70"/>
      <c r="AC31" s="70"/>
      <c r="AD31" s="70"/>
    </row>
    <row r="32" spans="1:30" ht="19.5" customHeight="1" x14ac:dyDescent="0.25">
      <c r="A32" s="124" t="s">
        <v>53</v>
      </c>
      <c r="B32" s="125">
        <v>5448106.3509999998</v>
      </c>
      <c r="C32" s="125">
        <v>5950324.915</v>
      </c>
      <c r="D32" s="125">
        <v>5950324.915</v>
      </c>
      <c r="E32" s="125">
        <v>6050176.5060000001</v>
      </c>
      <c r="F32" s="125">
        <v>5805400.7699999996</v>
      </c>
      <c r="G32" s="125">
        <v>5943713.7609999999</v>
      </c>
      <c r="H32" s="125">
        <v>6065195.9500000002</v>
      </c>
      <c r="I32" s="125">
        <v>5999759.7599999998</v>
      </c>
      <c r="V32" s="70"/>
      <c r="W32" s="70"/>
      <c r="X32" s="70"/>
      <c r="Y32" s="70"/>
      <c r="Z32" s="70"/>
      <c r="AA32" s="70"/>
      <c r="AB32" s="70"/>
      <c r="AC32" s="70"/>
      <c r="AD32" s="70"/>
    </row>
    <row r="33" spans="1:30" ht="19.5" customHeight="1" x14ac:dyDescent="0.25">
      <c r="A33" s="127" t="s">
        <v>54</v>
      </c>
      <c r="B33" s="128">
        <v>100000</v>
      </c>
      <c r="C33" s="128">
        <v>100000</v>
      </c>
      <c r="D33" s="128">
        <v>100000</v>
      </c>
      <c r="E33" s="128">
        <v>100000</v>
      </c>
      <c r="F33" s="128">
        <v>100000</v>
      </c>
      <c r="G33" s="128">
        <v>100000</v>
      </c>
      <c r="H33" s="128">
        <v>100000</v>
      </c>
      <c r="I33" s="128">
        <v>100000</v>
      </c>
      <c r="V33" s="70"/>
      <c r="W33" s="70"/>
      <c r="X33" s="70"/>
      <c r="Y33" s="70"/>
      <c r="Z33" s="70"/>
      <c r="AA33" s="70"/>
      <c r="AB33" s="70"/>
      <c r="AC33" s="70"/>
      <c r="AD33" s="70"/>
    </row>
    <row r="34" spans="1:30" ht="19.5" customHeight="1" x14ac:dyDescent="0.25">
      <c r="A34" s="127" t="s">
        <v>55</v>
      </c>
      <c r="B34" s="128">
        <v>2809224.6779999998</v>
      </c>
      <c r="C34" s="128">
        <v>2429697.4070000001</v>
      </c>
      <c r="D34" s="128">
        <v>2429697.4070000001</v>
      </c>
      <c r="E34" s="128">
        <v>1218489.121</v>
      </c>
      <c r="F34" s="128">
        <v>1451948.004</v>
      </c>
      <c r="G34" s="128">
        <v>1593283.561</v>
      </c>
      <c r="H34" s="128">
        <v>1755329.98</v>
      </c>
      <c r="I34" s="128">
        <v>1946608.9879999999</v>
      </c>
      <c r="V34" s="70"/>
      <c r="W34" s="70"/>
      <c r="X34" s="70"/>
      <c r="Y34" s="70"/>
      <c r="Z34" s="70"/>
      <c r="AA34" s="70"/>
      <c r="AB34" s="70"/>
      <c r="AC34" s="70"/>
      <c r="AD34" s="70"/>
    </row>
    <row r="35" spans="1:30" ht="19.5" customHeight="1" x14ac:dyDescent="0.25">
      <c r="A35" s="127" t="s">
        <v>56</v>
      </c>
      <c r="B35" s="128">
        <v>977632.44499999995</v>
      </c>
      <c r="C35" s="128">
        <v>1162785.5090000001</v>
      </c>
      <c r="D35" s="128">
        <v>1162785.5090000001</v>
      </c>
      <c r="E35" s="128">
        <v>1163901.514</v>
      </c>
      <c r="F35" s="128">
        <v>1163901.514</v>
      </c>
      <c r="G35" s="128">
        <v>1163901.514</v>
      </c>
      <c r="H35" s="128">
        <v>1163901.514</v>
      </c>
      <c r="I35" s="128">
        <v>1163901.514</v>
      </c>
      <c r="V35" s="70"/>
      <c r="W35" s="70"/>
      <c r="X35" s="70"/>
      <c r="Y35" s="70"/>
      <c r="Z35" s="70"/>
      <c r="AA35" s="70"/>
      <c r="AB35" s="70"/>
      <c r="AC35" s="70"/>
      <c r="AD35" s="70"/>
    </row>
    <row r="36" spans="1:30" ht="19.5" customHeight="1" x14ac:dyDescent="0.25">
      <c r="A36" s="127" t="s">
        <v>579</v>
      </c>
      <c r="B36" s="128">
        <v>0</v>
      </c>
      <c r="C36" s="128">
        <v>0</v>
      </c>
      <c r="D36" s="128">
        <v>0</v>
      </c>
      <c r="E36" s="128">
        <v>0</v>
      </c>
      <c r="F36" s="128">
        <v>0</v>
      </c>
      <c r="G36" s="128">
        <v>0</v>
      </c>
      <c r="H36" s="128">
        <v>0</v>
      </c>
      <c r="I36" s="128">
        <v>0</v>
      </c>
      <c r="V36" s="70"/>
      <c r="W36" s="70"/>
      <c r="X36" s="70"/>
      <c r="Y36" s="70"/>
      <c r="Z36" s="70"/>
      <c r="AA36" s="70"/>
      <c r="AB36" s="70"/>
      <c r="AC36" s="70"/>
      <c r="AD36" s="70"/>
    </row>
    <row r="37" spans="1:30" ht="19.5" customHeight="1" x14ac:dyDescent="0.25">
      <c r="A37" s="127" t="s">
        <v>580</v>
      </c>
      <c r="B37" s="128">
        <v>1561249.2279999999</v>
      </c>
      <c r="C37" s="128">
        <v>2257841.9989999998</v>
      </c>
      <c r="D37" s="128">
        <v>2257841.9989999998</v>
      </c>
      <c r="E37" s="128">
        <v>3567785.8709999998</v>
      </c>
      <c r="F37" s="128">
        <v>3089551.2519999999</v>
      </c>
      <c r="G37" s="128">
        <v>3086528.6860000002</v>
      </c>
      <c r="H37" s="128">
        <v>3045964.4559999998</v>
      </c>
      <c r="I37" s="128">
        <v>2789249.2579999999</v>
      </c>
      <c r="V37" s="70"/>
      <c r="W37" s="70"/>
      <c r="X37" s="70"/>
      <c r="Y37" s="70"/>
      <c r="Z37" s="70"/>
      <c r="AA37" s="70"/>
      <c r="AB37" s="70"/>
      <c r="AC37" s="70"/>
      <c r="AD37" s="70"/>
    </row>
    <row r="38" spans="1:30" ht="19.5" customHeight="1" x14ac:dyDescent="0.25">
      <c r="A38" s="124" t="s">
        <v>58</v>
      </c>
      <c r="B38" s="125">
        <v>9753.6259100000007</v>
      </c>
      <c r="C38" s="125">
        <v>52898.949800000002</v>
      </c>
      <c r="D38" s="125">
        <v>52898.949800000002</v>
      </c>
      <c r="E38" s="125">
        <v>50629.83279</v>
      </c>
      <c r="F38" s="125">
        <v>-44190.529880000002</v>
      </c>
      <c r="G38" s="125">
        <v>44923.109259999997</v>
      </c>
      <c r="H38" s="125">
        <v>53359.722670000003</v>
      </c>
      <c r="I38" s="125">
        <v>51514.056680000002</v>
      </c>
      <c r="V38" s="70"/>
      <c r="W38" s="70"/>
      <c r="X38" s="70"/>
      <c r="Y38" s="70"/>
      <c r="Z38" s="70"/>
      <c r="AA38" s="70"/>
      <c r="AB38" s="70"/>
      <c r="AC38" s="70"/>
      <c r="AD38" s="70"/>
    </row>
    <row r="39" spans="1:30" ht="19.5" customHeight="1" x14ac:dyDescent="0.25">
      <c r="A39" s="127" t="s">
        <v>41</v>
      </c>
      <c r="B39" s="128">
        <v>288168.66600000003</v>
      </c>
      <c r="C39" s="128">
        <v>332245.25799999997</v>
      </c>
      <c r="D39" s="128">
        <v>332245.25799999997</v>
      </c>
      <c r="E39" s="128">
        <v>370431.196</v>
      </c>
      <c r="F39" s="128">
        <v>293186.29800000001</v>
      </c>
      <c r="G39" s="128">
        <v>357833.609</v>
      </c>
      <c r="H39" s="128">
        <v>363848.85100000002</v>
      </c>
      <c r="I39" s="128">
        <v>384895.05499999999</v>
      </c>
      <c r="V39" s="70"/>
      <c r="W39" s="70"/>
      <c r="X39" s="70"/>
      <c r="Y39" s="70"/>
      <c r="Z39" s="70"/>
      <c r="AA39" s="70"/>
      <c r="AB39" s="70"/>
      <c r="AC39" s="70"/>
      <c r="AD39" s="70"/>
    </row>
    <row r="40" spans="1:30" ht="19.5" customHeight="1" thickBot="1" x14ac:dyDescent="0.3">
      <c r="A40" s="138" t="s">
        <v>59</v>
      </c>
      <c r="B40" s="139">
        <v>278415.04009999998</v>
      </c>
      <c r="C40" s="139">
        <v>279346.30820000003</v>
      </c>
      <c r="D40" s="139">
        <v>279346.30820000003</v>
      </c>
      <c r="E40" s="139">
        <v>319801.36320000002</v>
      </c>
      <c r="F40" s="139">
        <v>337376.82789999997</v>
      </c>
      <c r="G40" s="139">
        <v>312910.49969999999</v>
      </c>
      <c r="H40" s="139">
        <v>310489.12829999998</v>
      </c>
      <c r="I40" s="139">
        <v>333380.99829999998</v>
      </c>
      <c r="V40" s="70"/>
      <c r="W40" s="70"/>
      <c r="X40" s="70"/>
      <c r="Y40" s="70"/>
      <c r="Z40" s="70"/>
      <c r="AA40" s="70"/>
      <c r="AB40" s="70"/>
      <c r="AC40" s="70"/>
      <c r="AD40" s="70"/>
    </row>
    <row r="41" spans="1:30" ht="15.75" thickTop="1" x14ac:dyDescent="0.25">
      <c r="A41" s="315" t="s">
        <v>528</v>
      </c>
      <c r="B41" s="315"/>
      <c r="C41" s="315"/>
      <c r="D41" s="315"/>
      <c r="E41" s="315"/>
      <c r="F41" s="315"/>
      <c r="G41" s="315"/>
      <c r="H41" s="315"/>
      <c r="I41" s="315"/>
    </row>
    <row r="42" spans="1:30" x14ac:dyDescent="0.25">
      <c r="A42" s="311" t="s">
        <v>547</v>
      </c>
      <c r="B42" s="311"/>
      <c r="C42" s="311"/>
      <c r="D42" s="311"/>
      <c r="E42" s="311"/>
      <c r="F42" s="311"/>
      <c r="G42" s="189"/>
      <c r="H42" s="189"/>
      <c r="I42" s="190"/>
    </row>
    <row r="43" spans="1:30" x14ac:dyDescent="0.25">
      <c r="A43" s="309" t="s">
        <v>606</v>
      </c>
      <c r="B43" s="309"/>
      <c r="C43" s="309"/>
      <c r="D43" s="309"/>
      <c r="E43" s="309"/>
      <c r="F43" s="309"/>
      <c r="G43" s="309"/>
      <c r="H43" s="309"/>
      <c r="I43" s="309"/>
    </row>
    <row r="44" spans="1:30" x14ac:dyDescent="0.25">
      <c r="A44" s="309" t="s">
        <v>560</v>
      </c>
      <c r="B44" s="309"/>
      <c r="C44" s="309"/>
      <c r="D44" s="309"/>
      <c r="E44" s="309"/>
      <c r="F44" s="309"/>
      <c r="G44" s="309"/>
      <c r="H44" s="309"/>
      <c r="I44" s="309"/>
    </row>
    <row r="45" spans="1:30" x14ac:dyDescent="0.25">
      <c r="A45" s="197" t="s">
        <v>60</v>
      </c>
      <c r="B45" s="198"/>
      <c r="C45" s="198"/>
      <c r="D45" s="198"/>
      <c r="E45" s="198"/>
      <c r="F45" s="199"/>
      <c r="G45" s="199"/>
      <c r="H45" s="199"/>
      <c r="I45" s="200"/>
    </row>
    <row r="46" spans="1:30" x14ac:dyDescent="0.25">
      <c r="A46" s="309" t="s">
        <v>561</v>
      </c>
      <c r="B46" s="309"/>
      <c r="C46" s="309"/>
      <c r="D46" s="309"/>
      <c r="E46" s="309"/>
      <c r="F46" s="309"/>
      <c r="G46" s="199"/>
      <c r="H46" s="199"/>
      <c r="I46" s="200"/>
    </row>
    <row r="47" spans="1:30" x14ac:dyDescent="0.25">
      <c r="A47" s="309" t="s">
        <v>562</v>
      </c>
      <c r="B47" s="309"/>
      <c r="C47" s="309"/>
      <c r="D47" s="309"/>
      <c r="E47" s="309"/>
      <c r="F47" s="93"/>
      <c r="G47" s="199"/>
      <c r="H47" s="199"/>
      <c r="I47" s="200"/>
    </row>
    <row r="48" spans="1:30" ht="15" customHeight="1" x14ac:dyDescent="0.25">
      <c r="A48" s="299" t="s">
        <v>563</v>
      </c>
      <c r="B48" s="299"/>
      <c r="C48" s="299"/>
      <c r="D48" s="299"/>
      <c r="E48" s="299"/>
      <c r="F48" s="199"/>
      <c r="G48" s="199"/>
      <c r="H48" s="199"/>
      <c r="I48" s="200"/>
    </row>
    <row r="49" spans="1:9" x14ac:dyDescent="0.25">
      <c r="A49" s="309" t="s">
        <v>564</v>
      </c>
      <c r="B49" s="309"/>
      <c r="C49" s="309"/>
      <c r="D49" s="309"/>
      <c r="E49" s="309"/>
      <c r="F49" s="199"/>
      <c r="G49" s="199"/>
      <c r="H49" s="199"/>
      <c r="I49" s="200"/>
    </row>
    <row r="50" spans="1:9" x14ac:dyDescent="0.25">
      <c r="A50" s="309" t="s">
        <v>565</v>
      </c>
      <c r="B50" s="309"/>
      <c r="C50" s="309"/>
      <c r="D50" s="309"/>
      <c r="E50" s="309"/>
      <c r="F50" s="199"/>
      <c r="G50" s="199"/>
      <c r="H50" s="199"/>
      <c r="I50" s="200"/>
    </row>
    <row r="51" spans="1:9" ht="20.25" customHeight="1" x14ac:dyDescent="0.25">
      <c r="A51" s="312" t="s">
        <v>566</v>
      </c>
      <c r="B51" s="312"/>
      <c r="C51" s="312"/>
      <c r="D51" s="312"/>
      <c r="E51" s="312"/>
      <c r="F51" s="312"/>
      <c r="G51" s="312"/>
      <c r="H51" s="312"/>
      <c r="I51" s="312"/>
    </row>
    <row r="52" spans="1:9" x14ac:dyDescent="0.25">
      <c r="A52" s="309" t="s">
        <v>567</v>
      </c>
      <c r="B52" s="309"/>
      <c r="C52" s="309"/>
      <c r="D52" s="309"/>
      <c r="E52" s="309"/>
      <c r="F52" s="199"/>
      <c r="G52" s="199"/>
      <c r="H52" s="199"/>
      <c r="I52" s="200"/>
    </row>
    <row r="53" spans="1:9" x14ac:dyDescent="0.25">
      <c r="A53" s="93" t="s">
        <v>568</v>
      </c>
      <c r="B53" s="93"/>
      <c r="C53" s="93"/>
      <c r="D53" s="93"/>
      <c r="E53" s="93"/>
      <c r="F53" s="199"/>
      <c r="G53" s="199"/>
      <c r="H53" s="199"/>
      <c r="I53" s="200"/>
    </row>
    <row r="54" spans="1:9" x14ac:dyDescent="0.25">
      <c r="A54" s="299" t="s">
        <v>569</v>
      </c>
      <c r="B54" s="299"/>
      <c r="C54" s="299"/>
      <c r="D54" s="299"/>
      <c r="E54" s="299"/>
      <c r="F54" s="199"/>
      <c r="G54" s="199"/>
      <c r="H54" s="199"/>
      <c r="I54" s="200"/>
    </row>
    <row r="55" spans="1:9" x14ac:dyDescent="0.25">
      <c r="A55" s="309" t="s">
        <v>61</v>
      </c>
      <c r="B55" s="309"/>
      <c r="C55" s="309"/>
      <c r="D55" s="309"/>
      <c r="E55" s="309"/>
      <c r="F55" s="199"/>
      <c r="G55" s="199"/>
      <c r="H55" s="199"/>
      <c r="I55" s="200"/>
    </row>
    <row r="56" spans="1:9" x14ac:dyDescent="0.25">
      <c r="A56" s="309" t="s">
        <v>531</v>
      </c>
      <c r="B56" s="309"/>
      <c r="C56" s="309"/>
      <c r="D56" s="309"/>
      <c r="E56" s="309"/>
      <c r="F56" s="309"/>
      <c r="G56" s="199"/>
      <c r="H56" s="199"/>
      <c r="I56" s="200"/>
    </row>
    <row r="57" spans="1:9" x14ac:dyDescent="0.25">
      <c r="A57" s="310" t="s">
        <v>532</v>
      </c>
      <c r="B57" s="309"/>
      <c r="C57" s="309"/>
      <c r="D57" s="309"/>
      <c r="E57" s="309"/>
      <c r="F57" s="309"/>
      <c r="G57" s="199"/>
      <c r="H57" s="199"/>
      <c r="I57" s="200"/>
    </row>
  </sheetData>
  <mergeCells count="19">
    <mergeCell ref="A2:I2"/>
    <mergeCell ref="A51:I51"/>
    <mergeCell ref="C4:C5"/>
    <mergeCell ref="A41:I41"/>
    <mergeCell ref="A43:I43"/>
    <mergeCell ref="A44:I44"/>
    <mergeCell ref="A4:A5"/>
    <mergeCell ref="A3:I3"/>
    <mergeCell ref="B4:B5"/>
    <mergeCell ref="E4:I4"/>
    <mergeCell ref="A56:F56"/>
    <mergeCell ref="A57:F57"/>
    <mergeCell ref="A42:F42"/>
    <mergeCell ref="A46:F46"/>
    <mergeCell ref="A49:E49"/>
    <mergeCell ref="A50:E50"/>
    <mergeCell ref="A52:E52"/>
    <mergeCell ref="A55:E55"/>
    <mergeCell ref="A47:E47"/>
  </mergeCells>
  <hyperlinks>
    <hyperlink ref="A45" r:id="rId1" xr:uid="{00000000-0004-0000-0100-000000000000}"/>
    <hyperlink ref="A57" r:id="rId2" xr:uid="{00000000-0004-0000-0100-000001000000}"/>
  </hyperlinks>
  <pageMargins left="0.7" right="0.7" top="0.75" bottom="0.75" header="0.3" footer="0.3"/>
  <pageSetup paperSize="9" scale="72" orientation="portrait" r:id="rId3"/>
  <headerFooter>
    <oddFooter>&amp;C&amp;A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51DF8-0806-4B62-A7B5-B86859A89C58}">
  <sheetPr>
    <pageSetUpPr fitToPage="1"/>
  </sheetPr>
  <dimension ref="A1:G44"/>
  <sheetViews>
    <sheetView view="pageBreakPreview" zoomScaleNormal="100" zoomScaleSheetLayoutView="100" workbookViewId="0">
      <selection activeCell="J11" sqref="J11"/>
    </sheetView>
  </sheetViews>
  <sheetFormatPr defaultRowHeight="15" x14ac:dyDescent="0.25"/>
  <cols>
    <col min="1" max="1" width="54.42578125" customWidth="1"/>
    <col min="2" max="4" width="12.28515625" customWidth="1"/>
    <col min="5" max="5" width="9.28515625" customWidth="1"/>
    <col min="6" max="6" width="10.42578125" customWidth="1"/>
  </cols>
  <sheetData>
    <row r="1" spans="1:7" ht="18.75" x14ac:dyDescent="0.25">
      <c r="A1" s="338" t="s">
        <v>496</v>
      </c>
      <c r="B1" s="338"/>
      <c r="C1" s="338"/>
      <c r="D1" s="338"/>
      <c r="E1" s="338"/>
      <c r="F1" s="338"/>
      <c r="G1" s="338"/>
    </row>
    <row r="2" spans="1:7" ht="18.75" x14ac:dyDescent="0.25">
      <c r="A2" s="338" t="s">
        <v>497</v>
      </c>
      <c r="B2" s="338"/>
      <c r="C2" s="338"/>
      <c r="D2" s="338"/>
      <c r="E2" s="338"/>
      <c r="F2" s="338"/>
      <c r="G2" s="338"/>
    </row>
    <row r="3" spans="1:7" ht="15.75" thickBot="1" x14ac:dyDescent="0.3">
      <c r="A3" s="339" t="s">
        <v>1</v>
      </c>
      <c r="B3" s="339"/>
      <c r="C3" s="339"/>
      <c r="D3" s="339"/>
      <c r="E3" s="339"/>
      <c r="F3" s="339"/>
      <c r="G3" s="339"/>
    </row>
    <row r="4" spans="1:7" ht="16.5" thickTop="1" thickBot="1" x14ac:dyDescent="0.3">
      <c r="A4" s="340" t="s">
        <v>498</v>
      </c>
      <c r="B4" s="407" t="s">
        <v>584</v>
      </c>
      <c r="C4" s="408"/>
      <c r="D4" s="408"/>
      <c r="E4" s="407" t="s">
        <v>607</v>
      </c>
      <c r="F4" s="408"/>
      <c r="G4" s="408"/>
    </row>
    <row r="5" spans="1:7" x14ac:dyDescent="0.25">
      <c r="A5" s="392"/>
      <c r="B5" s="409" t="s">
        <v>486</v>
      </c>
      <c r="C5" s="111" t="s">
        <v>499</v>
      </c>
      <c r="D5" s="411" t="s">
        <v>226</v>
      </c>
      <c r="E5" s="409" t="s">
        <v>486</v>
      </c>
      <c r="F5" s="111" t="s">
        <v>499</v>
      </c>
      <c r="G5" s="411" t="s">
        <v>226</v>
      </c>
    </row>
    <row r="6" spans="1:7" ht="15.75" thickBot="1" x14ac:dyDescent="0.3">
      <c r="A6" s="393"/>
      <c r="B6" s="410"/>
      <c r="C6" s="208" t="s">
        <v>500</v>
      </c>
      <c r="D6" s="412"/>
      <c r="E6" s="410"/>
      <c r="F6" s="208" t="s">
        <v>500</v>
      </c>
      <c r="G6" s="412"/>
    </row>
    <row r="7" spans="1:7" s="50" customFormat="1" ht="16.5" customHeight="1" thickTop="1" x14ac:dyDescent="0.2">
      <c r="A7" s="1" t="s">
        <v>501</v>
      </c>
      <c r="B7" s="21">
        <v>2101287.6066859998</v>
      </c>
      <c r="C7" s="21">
        <v>665602.95400000003</v>
      </c>
      <c r="D7" s="21">
        <v>2766890.5606859997</v>
      </c>
      <c r="E7" s="21">
        <v>2177994.0770549998</v>
      </c>
      <c r="F7" s="21">
        <v>647468.26024768001</v>
      </c>
      <c r="G7" s="21">
        <v>2825462.3373026797</v>
      </c>
    </row>
    <row r="8" spans="1:7" s="50" customFormat="1" ht="16.5" customHeight="1" x14ac:dyDescent="0.2">
      <c r="A8" s="2" t="s">
        <v>469</v>
      </c>
      <c r="B8" s="21">
        <v>91346.433000000005</v>
      </c>
      <c r="C8" s="21">
        <v>61859.1</v>
      </c>
      <c r="D8" s="21">
        <v>153205.533</v>
      </c>
      <c r="E8" s="21">
        <v>92275.305000000008</v>
      </c>
      <c r="F8" s="21">
        <v>78543.021999999997</v>
      </c>
      <c r="G8" s="21">
        <v>170818.32699999999</v>
      </c>
    </row>
    <row r="9" spans="1:7" s="50" customFormat="1" ht="16.5" customHeight="1" x14ac:dyDescent="0.2">
      <c r="A9" s="267" t="s">
        <v>489</v>
      </c>
      <c r="B9" s="19">
        <v>10267.994000000001</v>
      </c>
      <c r="C9" s="19">
        <v>19800.190999999999</v>
      </c>
      <c r="D9" s="19">
        <v>30068.184999999998</v>
      </c>
      <c r="E9" s="19">
        <v>10268.319</v>
      </c>
      <c r="F9" s="19">
        <v>30992.028999999999</v>
      </c>
      <c r="G9" s="19">
        <v>41260.347999999998</v>
      </c>
    </row>
    <row r="10" spans="1:7" s="50" customFormat="1" ht="16.5" customHeight="1" x14ac:dyDescent="0.2">
      <c r="A10" s="267" t="s">
        <v>471</v>
      </c>
      <c r="B10" s="19">
        <v>81078.438999999998</v>
      </c>
      <c r="C10" s="19">
        <v>42058.909</v>
      </c>
      <c r="D10" s="19">
        <v>123137.348</v>
      </c>
      <c r="E10" s="19">
        <v>82006.986000000004</v>
      </c>
      <c r="F10" s="19">
        <v>47550.993000000002</v>
      </c>
      <c r="G10" s="19">
        <v>129557.97900000001</v>
      </c>
    </row>
    <row r="11" spans="1:7" s="50" customFormat="1" ht="16.5" customHeight="1" x14ac:dyDescent="0.2">
      <c r="A11" s="2" t="s">
        <v>472</v>
      </c>
      <c r="B11" s="21">
        <v>36792.060999999994</v>
      </c>
      <c r="C11" s="21">
        <v>118971.33799999999</v>
      </c>
      <c r="D11" s="21">
        <v>155763.39899999998</v>
      </c>
      <c r="E11" s="21">
        <v>32058.542000000001</v>
      </c>
      <c r="F11" s="21">
        <v>90683.30278718</v>
      </c>
      <c r="G11" s="21">
        <v>122741.84478718</v>
      </c>
    </row>
    <row r="12" spans="1:7" s="50" customFormat="1" ht="16.5" customHeight="1" x14ac:dyDescent="0.2">
      <c r="A12" s="267" t="s">
        <v>491</v>
      </c>
      <c r="B12" s="19">
        <v>22738.478999999999</v>
      </c>
      <c r="C12" s="19">
        <v>45680.555999999997</v>
      </c>
      <c r="D12" s="19">
        <v>68419.035000000003</v>
      </c>
      <c r="E12" s="19">
        <v>18857.802</v>
      </c>
      <c r="F12" s="19">
        <v>27980.295787179999</v>
      </c>
      <c r="G12" s="19">
        <v>46838.097787179999</v>
      </c>
    </row>
    <row r="13" spans="1:7" s="50" customFormat="1" ht="16.5" customHeight="1" x14ac:dyDescent="0.2">
      <c r="A13" s="267" t="s">
        <v>474</v>
      </c>
      <c r="B13" s="19">
        <v>12315.236999999999</v>
      </c>
      <c r="C13" s="19">
        <v>39375.417999999998</v>
      </c>
      <c r="D13" s="19">
        <v>51690.654999999999</v>
      </c>
      <c r="E13" s="19">
        <v>11854.215</v>
      </c>
      <c r="F13" s="19">
        <v>17933.468000000001</v>
      </c>
      <c r="G13" s="19">
        <v>29787.683000000001</v>
      </c>
    </row>
    <row r="14" spans="1:7" s="50" customFormat="1" ht="16.5" customHeight="1" x14ac:dyDescent="0.2">
      <c r="A14" s="267" t="s">
        <v>475</v>
      </c>
      <c r="B14" s="19">
        <v>1671.7190000000001</v>
      </c>
      <c r="C14" s="19">
        <v>33910.546000000002</v>
      </c>
      <c r="D14" s="19">
        <v>35582.264999999999</v>
      </c>
      <c r="E14" s="19">
        <v>1284.8599999999999</v>
      </c>
      <c r="F14" s="19">
        <v>44764.644999999997</v>
      </c>
      <c r="G14" s="19">
        <v>46049.504999999997</v>
      </c>
    </row>
    <row r="15" spans="1:7" s="50" customFormat="1" ht="16.5" customHeight="1" x14ac:dyDescent="0.2">
      <c r="A15" s="267" t="s">
        <v>476</v>
      </c>
      <c r="B15" s="19">
        <v>0</v>
      </c>
      <c r="C15" s="19">
        <v>0</v>
      </c>
      <c r="D15" s="19">
        <v>0</v>
      </c>
      <c r="E15" s="19">
        <v>0</v>
      </c>
      <c r="F15" s="19">
        <v>0</v>
      </c>
      <c r="G15" s="19">
        <v>0</v>
      </c>
    </row>
    <row r="16" spans="1:7" s="50" customFormat="1" ht="16.5" customHeight="1" x14ac:dyDescent="0.2">
      <c r="A16" s="267" t="s">
        <v>477</v>
      </c>
      <c r="B16" s="19">
        <v>66.626000000000005</v>
      </c>
      <c r="C16" s="19">
        <v>4.8179999999999996</v>
      </c>
      <c r="D16" s="19">
        <v>71.444000000000003</v>
      </c>
      <c r="E16" s="19">
        <v>61.664999999999999</v>
      </c>
      <c r="F16" s="19">
        <v>4.8940000000000001</v>
      </c>
      <c r="G16" s="19">
        <v>66.558999999999997</v>
      </c>
    </row>
    <row r="17" spans="1:7" s="50" customFormat="1" ht="16.5" customHeight="1" x14ac:dyDescent="0.2">
      <c r="A17" s="2" t="s">
        <v>478</v>
      </c>
      <c r="B17" s="21">
        <v>1973149.1126859998</v>
      </c>
      <c r="C17" s="21">
        <v>484772.516</v>
      </c>
      <c r="D17" s="21">
        <v>2457921.6286859997</v>
      </c>
      <c r="E17" s="21">
        <v>2053660.2300549999</v>
      </c>
      <c r="F17" s="21">
        <v>478241.93546050001</v>
      </c>
      <c r="G17" s="21">
        <v>2531902.1655155001</v>
      </c>
    </row>
    <row r="18" spans="1:7" s="50" customFormat="1" ht="16.5" customHeight="1" x14ac:dyDescent="0.2">
      <c r="A18" s="2" t="s">
        <v>479</v>
      </c>
      <c r="B18" s="21">
        <v>0</v>
      </c>
      <c r="C18" s="21">
        <v>0</v>
      </c>
      <c r="D18" s="21">
        <v>0</v>
      </c>
      <c r="E18" s="21">
        <v>0</v>
      </c>
      <c r="F18" s="21">
        <v>0</v>
      </c>
      <c r="G18" s="21">
        <v>0</v>
      </c>
    </row>
    <row r="19" spans="1:7" s="50" customFormat="1" ht="16.5" customHeight="1" x14ac:dyDescent="0.2">
      <c r="A19" s="2" t="s">
        <v>480</v>
      </c>
      <c r="B19" s="21">
        <v>0</v>
      </c>
      <c r="C19" s="21">
        <v>0</v>
      </c>
      <c r="D19" s="21">
        <v>0</v>
      </c>
      <c r="E19" s="21">
        <v>0</v>
      </c>
      <c r="F19" s="21">
        <v>0</v>
      </c>
      <c r="G19" s="21">
        <v>0</v>
      </c>
    </row>
    <row r="20" spans="1:7" s="50" customFormat="1" ht="16.5" customHeight="1" x14ac:dyDescent="0.2">
      <c r="A20" s="2" t="s">
        <v>481</v>
      </c>
      <c r="B20" s="21">
        <v>0</v>
      </c>
      <c r="C20" s="21">
        <v>0</v>
      </c>
      <c r="D20" s="21">
        <v>0</v>
      </c>
      <c r="E20" s="21">
        <v>0</v>
      </c>
      <c r="F20" s="21">
        <v>0</v>
      </c>
      <c r="G20" s="21">
        <v>0</v>
      </c>
    </row>
    <row r="21" spans="1:7" s="50" customFormat="1" ht="16.5" customHeight="1" x14ac:dyDescent="0.2">
      <c r="A21" s="2" t="s">
        <v>502</v>
      </c>
      <c r="B21" s="21">
        <v>0</v>
      </c>
      <c r="C21" s="21">
        <v>0</v>
      </c>
      <c r="D21" s="21">
        <v>0</v>
      </c>
      <c r="E21" s="21">
        <v>0</v>
      </c>
      <c r="F21" s="21">
        <v>0</v>
      </c>
      <c r="G21" s="21">
        <v>0</v>
      </c>
    </row>
    <row r="22" spans="1:7" s="50" customFormat="1" ht="16.5" customHeight="1" x14ac:dyDescent="0.2">
      <c r="A22" s="2" t="s">
        <v>492</v>
      </c>
      <c r="B22" s="21">
        <v>0</v>
      </c>
      <c r="C22" s="21">
        <v>0</v>
      </c>
      <c r="D22" s="21">
        <v>0</v>
      </c>
      <c r="E22" s="21">
        <v>0</v>
      </c>
      <c r="F22" s="21">
        <v>0</v>
      </c>
      <c r="G22" s="21">
        <v>0</v>
      </c>
    </row>
    <row r="23" spans="1:7" s="50" customFormat="1" ht="16.5" customHeight="1" x14ac:dyDescent="0.2">
      <c r="A23" s="2" t="s">
        <v>484</v>
      </c>
      <c r="B23" s="21">
        <v>0</v>
      </c>
      <c r="C23" s="21">
        <v>0</v>
      </c>
      <c r="D23" s="21">
        <v>0</v>
      </c>
      <c r="E23" s="21">
        <v>0</v>
      </c>
      <c r="F23" s="21">
        <v>0</v>
      </c>
      <c r="G23" s="21">
        <v>0</v>
      </c>
    </row>
    <row r="24" spans="1:7" s="50" customFormat="1" ht="16.5" customHeight="1" x14ac:dyDescent="0.2">
      <c r="A24" s="1" t="s">
        <v>503</v>
      </c>
      <c r="B24" s="21">
        <v>46956.850000000006</v>
      </c>
      <c r="C24" s="21">
        <v>756967.04099999997</v>
      </c>
      <c r="D24" s="21">
        <v>803923.89099999995</v>
      </c>
      <c r="E24" s="21">
        <v>45952.803</v>
      </c>
      <c r="F24" s="21">
        <v>709260.35179729923</v>
      </c>
      <c r="G24" s="21">
        <v>755213.15479729918</v>
      </c>
    </row>
    <row r="25" spans="1:7" s="50" customFormat="1" ht="16.5" customHeight="1" x14ac:dyDescent="0.2">
      <c r="A25" s="2" t="s">
        <v>469</v>
      </c>
      <c r="B25" s="21">
        <v>11524.853125</v>
      </c>
      <c r="C25" s="21">
        <v>716919.89199999999</v>
      </c>
      <c r="D25" s="21">
        <v>728444.74512500002</v>
      </c>
      <c r="E25" s="21">
        <v>9620.0791250000002</v>
      </c>
      <c r="F25" s="21">
        <v>676845.22779729916</v>
      </c>
      <c r="G25" s="21">
        <v>686465.30692229921</v>
      </c>
    </row>
    <row r="26" spans="1:7" s="50" customFormat="1" ht="16.5" customHeight="1" x14ac:dyDescent="0.2">
      <c r="A26" s="267" t="s">
        <v>470</v>
      </c>
      <c r="B26" s="19">
        <v>746.11800000000005</v>
      </c>
      <c r="C26" s="19">
        <v>370774.74599999998</v>
      </c>
      <c r="D26" s="19">
        <v>371520.864</v>
      </c>
      <c r="E26" s="19">
        <v>528.89700000000005</v>
      </c>
      <c r="F26" s="19">
        <v>331510.69913939998</v>
      </c>
      <c r="G26" s="19">
        <v>332039.59613939998</v>
      </c>
    </row>
    <row r="27" spans="1:7" s="50" customFormat="1" ht="16.5" customHeight="1" x14ac:dyDescent="0.2">
      <c r="A27" s="267" t="s">
        <v>471</v>
      </c>
      <c r="B27" s="19">
        <v>10778.735124999999</v>
      </c>
      <c r="C27" s="19">
        <v>346145.14600000001</v>
      </c>
      <c r="D27" s="19">
        <v>356923.88112500001</v>
      </c>
      <c r="E27" s="19">
        <v>9091.1821249999994</v>
      </c>
      <c r="F27" s="19">
        <v>345334.52865789918</v>
      </c>
      <c r="G27" s="19">
        <v>354425.71078289917</v>
      </c>
    </row>
    <row r="28" spans="1:7" s="50" customFormat="1" ht="16.5" customHeight="1" x14ac:dyDescent="0.2">
      <c r="A28" s="2" t="s">
        <v>472</v>
      </c>
      <c r="B28" s="21">
        <v>33657.894875000005</v>
      </c>
      <c r="C28" s="21">
        <v>39471.883999999998</v>
      </c>
      <c r="D28" s="21">
        <v>73129.778875000004</v>
      </c>
      <c r="E28" s="21">
        <v>34558.621875000004</v>
      </c>
      <c r="F28" s="21">
        <v>31958.02</v>
      </c>
      <c r="G28" s="21">
        <v>66516.641875000001</v>
      </c>
    </row>
    <row r="29" spans="1:7" s="50" customFormat="1" ht="16.5" customHeight="1" x14ac:dyDescent="0.2">
      <c r="A29" s="267" t="s">
        <v>473</v>
      </c>
      <c r="B29" s="19">
        <v>5274.1580000000004</v>
      </c>
      <c r="C29" s="19">
        <v>8866.5429999999997</v>
      </c>
      <c r="D29" s="19">
        <v>14140.701000000001</v>
      </c>
      <c r="E29" s="19">
        <v>4946.7250000000004</v>
      </c>
      <c r="F29" s="19">
        <v>2785.549</v>
      </c>
      <c r="G29" s="19">
        <v>7732.2740000000003</v>
      </c>
    </row>
    <row r="30" spans="1:7" s="50" customFormat="1" ht="16.5" customHeight="1" x14ac:dyDescent="0.2">
      <c r="A30" s="267" t="s">
        <v>474</v>
      </c>
      <c r="B30" s="19">
        <v>6817.7030000000004</v>
      </c>
      <c r="C30" s="19">
        <v>6149.8029999999999</v>
      </c>
      <c r="D30" s="19">
        <v>12967.506000000001</v>
      </c>
      <c r="E30" s="19">
        <v>8017.5230000000001</v>
      </c>
      <c r="F30" s="19">
        <v>6337.634</v>
      </c>
      <c r="G30" s="19">
        <v>14355.156999999999</v>
      </c>
    </row>
    <row r="31" spans="1:7" s="50" customFormat="1" ht="16.5" customHeight="1" x14ac:dyDescent="0.2">
      <c r="A31" s="267" t="s">
        <v>475</v>
      </c>
      <c r="B31" s="19">
        <v>18301.449000000001</v>
      </c>
      <c r="C31" s="19">
        <v>23702.116000000002</v>
      </c>
      <c r="D31" s="19">
        <v>42003.565000000002</v>
      </c>
      <c r="E31" s="19">
        <v>18729.131000000001</v>
      </c>
      <c r="F31" s="19">
        <v>22199.715</v>
      </c>
      <c r="G31" s="19">
        <v>40928.846000000005</v>
      </c>
    </row>
    <row r="32" spans="1:7" s="50" customFormat="1" ht="16.5" customHeight="1" x14ac:dyDescent="0.2">
      <c r="A32" s="267" t="s">
        <v>476</v>
      </c>
      <c r="B32" s="19">
        <v>3187.8758750000002</v>
      </c>
      <c r="C32" s="19">
        <v>0</v>
      </c>
      <c r="D32" s="19">
        <v>3187.8758750000002</v>
      </c>
      <c r="E32" s="19">
        <v>2788.5338750000001</v>
      </c>
      <c r="F32" s="19">
        <v>0</v>
      </c>
      <c r="G32" s="19">
        <v>2788.5338750000001</v>
      </c>
    </row>
    <row r="33" spans="1:7" s="50" customFormat="1" ht="16.5" customHeight="1" x14ac:dyDescent="0.2">
      <c r="A33" s="267" t="s">
        <v>477</v>
      </c>
      <c r="B33" s="19">
        <v>76.709000000000003</v>
      </c>
      <c r="C33" s="19">
        <v>753.42200000000003</v>
      </c>
      <c r="D33" s="19">
        <v>830.13100000000009</v>
      </c>
      <c r="E33" s="19">
        <v>76.709000000000003</v>
      </c>
      <c r="F33" s="19">
        <v>635.12199999999996</v>
      </c>
      <c r="G33" s="19">
        <v>711.8309999999999</v>
      </c>
    </row>
    <row r="34" spans="1:7" s="50" customFormat="1" ht="16.5" customHeight="1" x14ac:dyDescent="0.2">
      <c r="A34" s="2" t="s">
        <v>478</v>
      </c>
      <c r="B34" s="21">
        <v>0</v>
      </c>
      <c r="C34" s="21">
        <v>0</v>
      </c>
      <c r="D34" s="21">
        <v>0</v>
      </c>
      <c r="E34" s="21">
        <v>0</v>
      </c>
      <c r="F34" s="21">
        <v>0</v>
      </c>
      <c r="G34" s="21">
        <v>0</v>
      </c>
    </row>
    <row r="35" spans="1:7" s="50" customFormat="1" ht="16.5" customHeight="1" x14ac:dyDescent="0.2">
      <c r="A35" s="2" t="s">
        <v>479</v>
      </c>
      <c r="B35" s="21">
        <v>0</v>
      </c>
      <c r="C35" s="21">
        <v>0</v>
      </c>
      <c r="D35" s="21">
        <v>0</v>
      </c>
      <c r="E35" s="21">
        <v>0</v>
      </c>
      <c r="F35" s="21">
        <v>0</v>
      </c>
      <c r="G35" s="21">
        <v>0</v>
      </c>
    </row>
    <row r="36" spans="1:7" s="50" customFormat="1" ht="16.5" customHeight="1" x14ac:dyDescent="0.2">
      <c r="A36" s="2" t="s">
        <v>480</v>
      </c>
      <c r="B36" s="21">
        <v>0</v>
      </c>
      <c r="C36" s="21">
        <v>0</v>
      </c>
      <c r="D36" s="21">
        <v>0</v>
      </c>
      <c r="E36" s="21">
        <v>0</v>
      </c>
      <c r="F36" s="21">
        <v>0</v>
      </c>
      <c r="G36" s="21">
        <v>0</v>
      </c>
    </row>
    <row r="37" spans="1:7" s="50" customFormat="1" ht="16.5" customHeight="1" x14ac:dyDescent="0.2">
      <c r="A37" s="2" t="s">
        <v>481</v>
      </c>
      <c r="B37" s="21">
        <v>0</v>
      </c>
      <c r="C37" s="21">
        <v>0</v>
      </c>
      <c r="D37" s="21">
        <v>0</v>
      </c>
      <c r="E37" s="21">
        <v>0</v>
      </c>
      <c r="F37" s="21">
        <v>0</v>
      </c>
      <c r="G37" s="21">
        <v>0</v>
      </c>
    </row>
    <row r="38" spans="1:7" s="50" customFormat="1" ht="16.5" customHeight="1" x14ac:dyDescent="0.2">
      <c r="A38" s="2" t="s">
        <v>502</v>
      </c>
      <c r="B38" s="21">
        <v>0</v>
      </c>
      <c r="C38" s="21">
        <v>0</v>
      </c>
      <c r="D38" s="21">
        <v>0</v>
      </c>
      <c r="E38" s="21">
        <v>0</v>
      </c>
      <c r="F38" s="21">
        <v>0</v>
      </c>
      <c r="G38" s="21">
        <v>0</v>
      </c>
    </row>
    <row r="39" spans="1:7" s="50" customFormat="1" ht="16.5" customHeight="1" thickBot="1" x14ac:dyDescent="0.25">
      <c r="A39" s="266" t="s">
        <v>483</v>
      </c>
      <c r="B39" s="23">
        <v>1774.1020000000001</v>
      </c>
      <c r="C39" s="23">
        <v>575.26499999999999</v>
      </c>
      <c r="D39" s="23">
        <v>2349.3670000000002</v>
      </c>
      <c r="E39" s="23">
        <v>1774.1020000000001</v>
      </c>
      <c r="F39" s="23">
        <v>457.10399999999998</v>
      </c>
      <c r="G39" s="23">
        <v>2231.2060000000001</v>
      </c>
    </row>
    <row r="40" spans="1:7" s="50" customFormat="1" ht="16.5" customHeight="1" thickTop="1" thickBot="1" x14ac:dyDescent="0.25">
      <c r="A40" s="208" t="s">
        <v>504</v>
      </c>
      <c r="B40" s="264">
        <v>2148244.4566859999</v>
      </c>
      <c r="C40" s="264">
        <v>1422569.9950000001</v>
      </c>
      <c r="D40" s="264">
        <v>3570814.4516859995</v>
      </c>
      <c r="E40" s="264">
        <v>2223946.8800549996</v>
      </c>
      <c r="F40" s="264">
        <v>1356728.6120449794</v>
      </c>
      <c r="G40" s="264">
        <v>3580675.492099979</v>
      </c>
    </row>
    <row r="41" spans="1:7" ht="15.75" thickTop="1" x14ac:dyDescent="0.25">
      <c r="A41" s="413" t="s">
        <v>528</v>
      </c>
      <c r="B41" s="413"/>
      <c r="C41" s="413"/>
      <c r="D41" s="413"/>
      <c r="E41" s="413"/>
      <c r="F41" s="413"/>
      <c r="G41" s="413"/>
    </row>
    <row r="42" spans="1:7" x14ac:dyDescent="0.25">
      <c r="A42" s="405" t="s">
        <v>505</v>
      </c>
      <c r="B42" s="405"/>
      <c r="C42" s="405"/>
      <c r="D42" s="405"/>
    </row>
    <row r="43" spans="1:7" x14ac:dyDescent="0.25">
      <c r="A43" s="405" t="s">
        <v>495</v>
      </c>
      <c r="B43" s="405"/>
      <c r="C43" s="405"/>
      <c r="D43" s="405"/>
    </row>
    <row r="44" spans="1:7" x14ac:dyDescent="0.25">
      <c r="A44" s="405"/>
      <c r="B44" s="405"/>
      <c r="C44" s="405"/>
      <c r="D44" s="405"/>
    </row>
  </sheetData>
  <mergeCells count="14">
    <mergeCell ref="A43:D43"/>
    <mergeCell ref="A44:D44"/>
    <mergeCell ref="A4:A6"/>
    <mergeCell ref="B4:D4"/>
    <mergeCell ref="B5:B6"/>
    <mergeCell ref="A42:D42"/>
    <mergeCell ref="A41:G41"/>
    <mergeCell ref="A1:G1"/>
    <mergeCell ref="A2:G2"/>
    <mergeCell ref="E4:G4"/>
    <mergeCell ref="E5:E6"/>
    <mergeCell ref="G5:G6"/>
    <mergeCell ref="A3:G3"/>
    <mergeCell ref="D5:D6"/>
  </mergeCells>
  <pageMargins left="0.7" right="0.7" top="0.75" bottom="0.75" header="0.3" footer="0.3"/>
  <pageSetup paperSize="9" scale="73" orientation="portrait" r:id="rId1"/>
  <headerFooter>
    <oddFooter>&amp;C&amp;A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pageSetUpPr fitToPage="1"/>
  </sheetPr>
  <dimension ref="A1:AG51"/>
  <sheetViews>
    <sheetView view="pageBreakPreview" topLeftCell="A25" zoomScale="115" zoomScaleNormal="100" zoomScaleSheetLayoutView="115" workbookViewId="0">
      <selection activeCell="C13" sqref="C13"/>
    </sheetView>
  </sheetViews>
  <sheetFormatPr defaultColWidth="8.85546875" defaultRowHeight="15" x14ac:dyDescent="0.25"/>
  <cols>
    <col min="1" max="1" width="8.85546875" style="26"/>
    <col min="2" max="2" width="33.7109375" style="26" bestFit="1" customWidth="1"/>
    <col min="3" max="4" width="12.140625" style="26" customWidth="1"/>
    <col min="5" max="5" width="12.140625" style="26" hidden="1" customWidth="1"/>
    <col min="6" max="10" width="12.140625" style="26" customWidth="1"/>
    <col min="11" max="11" width="30.28515625" style="26" bestFit="1" customWidth="1"/>
    <col min="12" max="29" width="8.85546875" style="26"/>
    <col min="30" max="30" width="9.85546875" style="26" bestFit="1" customWidth="1"/>
    <col min="31" max="16384" width="8.85546875" style="26"/>
  </cols>
  <sheetData>
    <row r="1" spans="1:33" x14ac:dyDescent="0.25">
      <c r="C1" s="272"/>
      <c r="D1" s="270"/>
      <c r="E1" s="272"/>
      <c r="F1" s="272"/>
      <c r="G1" s="272"/>
      <c r="H1" s="272"/>
      <c r="I1" s="272"/>
      <c r="J1" s="270"/>
    </row>
    <row r="2" spans="1:33" ht="22.5" x14ac:dyDescent="0.25">
      <c r="B2" s="302" t="s">
        <v>62</v>
      </c>
      <c r="C2" s="302"/>
      <c r="D2" s="302"/>
      <c r="E2" s="302"/>
      <c r="F2" s="302"/>
      <c r="G2" s="302"/>
      <c r="H2" s="302"/>
      <c r="I2" s="302"/>
      <c r="J2" s="302"/>
    </row>
    <row r="3" spans="1:33" ht="15.75" thickBot="1" x14ac:dyDescent="0.3">
      <c r="B3" s="319" t="s">
        <v>1</v>
      </c>
      <c r="C3" s="319"/>
      <c r="D3" s="319"/>
      <c r="E3" s="319"/>
      <c r="F3" s="319"/>
      <c r="G3" s="319"/>
      <c r="H3" s="319"/>
      <c r="I3" s="319"/>
      <c r="J3" s="319"/>
    </row>
    <row r="4" spans="1:33" ht="15.6" customHeight="1" thickTop="1" thickBot="1" x14ac:dyDescent="0.3">
      <c r="B4" s="320" t="s">
        <v>571</v>
      </c>
      <c r="C4" s="313">
        <v>45467</v>
      </c>
      <c r="D4" s="313">
        <v>45833</v>
      </c>
      <c r="E4" s="295">
        <v>45808</v>
      </c>
      <c r="F4" s="321">
        <v>46173</v>
      </c>
      <c r="G4" s="322"/>
      <c r="H4" s="322"/>
      <c r="I4" s="322"/>
      <c r="J4" s="322"/>
    </row>
    <row r="5" spans="1:33" ht="16.5" thickTop="1" thickBot="1" x14ac:dyDescent="0.3">
      <c r="B5" s="317"/>
      <c r="C5" s="318"/>
      <c r="D5" s="314"/>
      <c r="E5" s="296">
        <v>45808</v>
      </c>
      <c r="F5" s="294">
        <v>46081</v>
      </c>
      <c r="G5" s="294">
        <v>46112</v>
      </c>
      <c r="H5" s="294">
        <v>46142</v>
      </c>
      <c r="I5" s="294">
        <v>46173</v>
      </c>
      <c r="J5" s="294" t="s">
        <v>608</v>
      </c>
    </row>
    <row r="6" spans="1:33" ht="22.5" customHeight="1" thickTop="1" x14ac:dyDescent="0.25">
      <c r="A6"/>
      <c r="B6" s="124" t="s">
        <v>3</v>
      </c>
      <c r="C6" s="202">
        <v>-889912.50069999998</v>
      </c>
      <c r="D6" s="202">
        <v>-1053372.9240000001</v>
      </c>
      <c r="E6" s="202">
        <v>-525371.28</v>
      </c>
      <c r="F6" s="202">
        <v>-1468398.447003</v>
      </c>
      <c r="G6" s="202">
        <v>-1276547.5333499997</v>
      </c>
      <c r="H6" s="202">
        <v>-1449959.8127499998</v>
      </c>
      <c r="I6" s="202">
        <v>-1266863.969601</v>
      </c>
      <c r="J6" s="202">
        <v>-1314281.756912</v>
      </c>
      <c r="K6"/>
      <c r="L6"/>
      <c r="U6" s="274"/>
      <c r="V6" s="274"/>
      <c r="W6" s="274"/>
      <c r="X6" s="274"/>
      <c r="Y6" s="274"/>
      <c r="Z6" s="274"/>
      <c r="AA6" s="274"/>
      <c r="AB6" s="274"/>
      <c r="AC6" s="274"/>
      <c r="AD6" s="274"/>
      <c r="AE6" s="274"/>
      <c r="AF6" s="274"/>
      <c r="AG6" s="274"/>
    </row>
    <row r="7" spans="1:33" ht="22.5" customHeight="1" x14ac:dyDescent="0.25">
      <c r="A7"/>
      <c r="B7" s="124" t="s">
        <v>4</v>
      </c>
      <c r="C7" s="140">
        <v>1153266.2860000001</v>
      </c>
      <c r="D7" s="140">
        <v>1009017.4350000001</v>
      </c>
      <c r="E7" s="140">
        <v>977575.99699999997</v>
      </c>
      <c r="F7" s="140">
        <v>958902.4289970001</v>
      </c>
      <c r="G7" s="140">
        <v>1112209.9355410002</v>
      </c>
      <c r="H7" s="140">
        <v>1126283.5615970001</v>
      </c>
      <c r="I7" s="140">
        <v>1197415.3132510001</v>
      </c>
      <c r="J7" s="140">
        <v>1057724.4986410001</v>
      </c>
      <c r="K7"/>
      <c r="L7"/>
      <c r="U7" s="274"/>
      <c r="V7" s="274"/>
      <c r="W7" s="274"/>
      <c r="X7" s="274"/>
      <c r="Y7" s="274"/>
      <c r="Z7" s="274"/>
      <c r="AA7" s="274"/>
      <c r="AB7" s="274"/>
      <c r="AC7" s="274"/>
    </row>
    <row r="8" spans="1:33" ht="22.5" customHeight="1" x14ac:dyDescent="0.25">
      <c r="A8"/>
      <c r="B8" s="127" t="s">
        <v>63</v>
      </c>
      <c r="C8" s="141">
        <v>82844.534320000006</v>
      </c>
      <c r="D8" s="141">
        <v>58528.775000000001</v>
      </c>
      <c r="E8" s="141">
        <v>63556.313000000002</v>
      </c>
      <c r="F8" s="141">
        <v>68798.722997000004</v>
      </c>
      <c r="G8" s="141">
        <v>75885.936845999997</v>
      </c>
      <c r="H8" s="141">
        <v>76342.778230999989</v>
      </c>
      <c r="I8" s="141">
        <v>66224.595539000016</v>
      </c>
      <c r="J8" s="141">
        <v>62206.917554000007</v>
      </c>
      <c r="K8"/>
      <c r="L8"/>
      <c r="U8" s="274"/>
      <c r="V8" s="274"/>
      <c r="W8" s="274"/>
      <c r="X8" s="274"/>
      <c r="Y8" s="274"/>
      <c r="Z8" s="274"/>
      <c r="AA8" s="274"/>
      <c r="AB8" s="274"/>
      <c r="AC8" s="274"/>
    </row>
    <row r="9" spans="1:33" ht="22.5" customHeight="1" x14ac:dyDescent="0.25">
      <c r="A9"/>
      <c r="B9" s="127" t="s">
        <v>64</v>
      </c>
      <c r="C9" s="141">
        <v>470383.81099999999</v>
      </c>
      <c r="D9" s="141">
        <v>347730.72090000001</v>
      </c>
      <c r="E9" s="141">
        <v>316457.25900000002</v>
      </c>
      <c r="F9" s="141">
        <v>259852.935</v>
      </c>
      <c r="G9" s="141">
        <v>403334.80217000004</v>
      </c>
      <c r="H9" s="141">
        <v>430236.63535399997</v>
      </c>
      <c r="I9" s="141">
        <v>509045.18035600003</v>
      </c>
      <c r="J9" s="141">
        <v>380544.479918</v>
      </c>
      <c r="K9"/>
      <c r="L9"/>
      <c r="U9" s="274"/>
      <c r="V9" s="274"/>
      <c r="W9" s="274"/>
      <c r="X9" s="274"/>
      <c r="Y9" s="274"/>
      <c r="Z9" s="274"/>
      <c r="AA9" s="274"/>
      <c r="AB9" s="274"/>
      <c r="AC9" s="274"/>
    </row>
    <row r="10" spans="1:33" ht="22.5" customHeight="1" x14ac:dyDescent="0.25">
      <c r="A10"/>
      <c r="B10" s="127" t="s">
        <v>65</v>
      </c>
      <c r="C10" s="141">
        <v>249516.87700000001</v>
      </c>
      <c r="D10" s="141">
        <v>262304.40899999999</v>
      </c>
      <c r="E10" s="141">
        <v>250363.84299999999</v>
      </c>
      <c r="F10" s="141">
        <v>257718.02</v>
      </c>
      <c r="G10" s="141">
        <v>250146.06400000001</v>
      </c>
      <c r="H10" s="141">
        <v>230909.5</v>
      </c>
      <c r="I10" s="141">
        <v>236266.459</v>
      </c>
      <c r="J10" s="141">
        <v>233302.46599999999</v>
      </c>
      <c r="K10"/>
      <c r="L10"/>
      <c r="U10" s="274"/>
      <c r="V10" s="274"/>
      <c r="W10" s="274"/>
      <c r="X10" s="274"/>
      <c r="Y10" s="274"/>
      <c r="Z10" s="274"/>
      <c r="AA10" s="274"/>
      <c r="AB10" s="274"/>
      <c r="AC10" s="274"/>
    </row>
    <row r="11" spans="1:33" ht="22.5" customHeight="1" x14ac:dyDescent="0.25">
      <c r="A11"/>
      <c r="B11" s="127" t="s">
        <v>66</v>
      </c>
      <c r="C11" s="141">
        <v>9053.7360000000008</v>
      </c>
      <c r="D11" s="141">
        <v>6395.0280000000002</v>
      </c>
      <c r="E11" s="141">
        <v>8444.8940000000002</v>
      </c>
      <c r="F11" s="141">
        <v>7009.7060000000001</v>
      </c>
      <c r="G11" s="141">
        <v>15655.8</v>
      </c>
      <c r="H11" s="141">
        <v>27311.712</v>
      </c>
      <c r="I11" s="141">
        <v>21893.768</v>
      </c>
      <c r="J11" s="141">
        <v>9889.0570000000007</v>
      </c>
      <c r="K11"/>
      <c r="L11"/>
      <c r="U11" s="274"/>
      <c r="V11" s="274"/>
      <c r="W11" s="274"/>
      <c r="X11" s="274"/>
      <c r="Y11" s="274"/>
      <c r="Z11" s="274"/>
      <c r="AA11" s="274"/>
      <c r="AB11" s="274"/>
      <c r="AC11" s="274"/>
    </row>
    <row r="12" spans="1:33" ht="22.5" customHeight="1" x14ac:dyDescent="0.25">
      <c r="A12"/>
      <c r="B12" s="127" t="s">
        <v>67</v>
      </c>
      <c r="C12" s="141">
        <v>2456.181</v>
      </c>
      <c r="D12" s="141">
        <v>2647.8040000000001</v>
      </c>
      <c r="E12" s="141">
        <v>2300.9490000000001</v>
      </c>
      <c r="F12" s="141">
        <v>1273.155</v>
      </c>
      <c r="G12" s="141">
        <v>1796.3385250000008</v>
      </c>
      <c r="H12" s="141">
        <v>1513.6070120000002</v>
      </c>
      <c r="I12" s="141">
        <v>1434.019356</v>
      </c>
      <c r="J12" s="141">
        <v>2168.9661690000003</v>
      </c>
      <c r="K12"/>
      <c r="L12"/>
      <c r="U12" s="274"/>
      <c r="V12" s="274"/>
      <c r="W12" s="274"/>
      <c r="X12" s="274"/>
      <c r="Y12" s="274"/>
      <c r="Z12" s="274"/>
      <c r="AA12" s="274"/>
      <c r="AB12" s="274"/>
      <c r="AC12" s="274"/>
    </row>
    <row r="13" spans="1:33" ht="22.5" customHeight="1" x14ac:dyDescent="0.25">
      <c r="A13"/>
      <c r="B13" s="127" t="s">
        <v>68</v>
      </c>
      <c r="C13" s="141">
        <v>334835.02100000001</v>
      </c>
      <c r="D13" s="141">
        <v>325162.74</v>
      </c>
      <c r="E13" s="141">
        <v>330707.12699999998</v>
      </c>
      <c r="F13" s="141">
        <v>360257.07900000003</v>
      </c>
      <c r="G13" s="141">
        <v>360709.13699999999</v>
      </c>
      <c r="H13" s="141">
        <v>355310.65899999999</v>
      </c>
      <c r="I13" s="141">
        <v>357896.58799999999</v>
      </c>
      <c r="J13" s="141">
        <v>365647.717</v>
      </c>
      <c r="K13"/>
      <c r="L13"/>
      <c r="U13" s="274"/>
      <c r="V13" s="274"/>
      <c r="W13" s="274"/>
      <c r="X13" s="274"/>
      <c r="Y13" s="274"/>
      <c r="Z13" s="274"/>
      <c r="AA13" s="274"/>
      <c r="AB13" s="274"/>
      <c r="AC13" s="274"/>
    </row>
    <row r="14" spans="1:33" ht="22.5" customHeight="1" x14ac:dyDescent="0.25">
      <c r="A14"/>
      <c r="B14" s="127" t="s">
        <v>69</v>
      </c>
      <c r="C14" s="141">
        <v>4176.1260000000002</v>
      </c>
      <c r="D14" s="141">
        <v>6247.9579999999996</v>
      </c>
      <c r="E14" s="141">
        <v>5745.6120000000001</v>
      </c>
      <c r="F14" s="141">
        <v>3992.8110000000001</v>
      </c>
      <c r="G14" s="141">
        <v>4681.857</v>
      </c>
      <c r="H14" s="141">
        <v>4658.67</v>
      </c>
      <c r="I14" s="141">
        <v>4654.7030000000004</v>
      </c>
      <c r="J14" s="141">
        <v>3964.895</v>
      </c>
      <c r="K14"/>
      <c r="L14"/>
      <c r="U14" s="274"/>
      <c r="V14" s="274"/>
      <c r="W14" s="274"/>
      <c r="X14" s="274"/>
      <c r="Y14" s="274"/>
      <c r="Z14" s="274"/>
      <c r="AA14" s="274"/>
      <c r="AB14" s="274"/>
      <c r="AC14" s="274"/>
    </row>
    <row r="15" spans="1:33" ht="22.5" customHeight="1" x14ac:dyDescent="0.25">
      <c r="A15"/>
      <c r="B15" s="124" t="s">
        <v>15</v>
      </c>
      <c r="C15" s="140">
        <v>2043178.787</v>
      </c>
      <c r="D15" s="140">
        <v>2062390.3589999999</v>
      </c>
      <c r="E15" s="140">
        <v>1502947.277</v>
      </c>
      <c r="F15" s="140">
        <v>2427300.8760000002</v>
      </c>
      <c r="G15" s="140">
        <v>2388757.4688909999</v>
      </c>
      <c r="H15" s="140">
        <v>2576243.3743469999</v>
      </c>
      <c r="I15" s="140">
        <v>2464279.2828520001</v>
      </c>
      <c r="J15" s="140">
        <v>2372006.2555530001</v>
      </c>
      <c r="K15"/>
      <c r="L15"/>
      <c r="U15" s="274"/>
      <c r="V15" s="274"/>
      <c r="W15" s="274"/>
      <c r="X15" s="274"/>
      <c r="Y15" s="274"/>
      <c r="Z15" s="274"/>
      <c r="AA15" s="274"/>
      <c r="AB15" s="274"/>
      <c r="AC15" s="274"/>
    </row>
    <row r="16" spans="1:33" ht="22.5" customHeight="1" x14ac:dyDescent="0.25">
      <c r="A16"/>
      <c r="B16" s="127" t="s">
        <v>16</v>
      </c>
      <c r="C16" s="141">
        <v>855735.11199999996</v>
      </c>
      <c r="D16" s="141">
        <v>1295051.2660000001</v>
      </c>
      <c r="E16" s="141">
        <v>1015215.204</v>
      </c>
      <c r="F16" s="141">
        <v>1465732.1440000001</v>
      </c>
      <c r="G16" s="141">
        <v>1507543.1476469999</v>
      </c>
      <c r="H16" s="141">
        <v>1601305.789749</v>
      </c>
      <c r="I16" s="141">
        <v>1568989.397105</v>
      </c>
      <c r="J16" s="141">
        <v>1601514.0874119999</v>
      </c>
      <c r="K16"/>
      <c r="L16"/>
      <c r="U16" s="274"/>
      <c r="V16" s="274"/>
      <c r="W16" s="274"/>
      <c r="X16" s="274"/>
      <c r="Y16" s="274"/>
      <c r="Z16" s="274"/>
      <c r="AA16" s="274"/>
      <c r="AB16" s="274"/>
      <c r="AC16" s="274"/>
    </row>
    <row r="17" spans="1:29" ht="22.5" customHeight="1" x14ac:dyDescent="0.25">
      <c r="A17"/>
      <c r="B17" s="127" t="s">
        <v>17</v>
      </c>
      <c r="C17" s="141">
        <v>0</v>
      </c>
      <c r="D17" s="141">
        <v>0</v>
      </c>
      <c r="E17" s="141">
        <v>0</v>
      </c>
      <c r="F17" s="141">
        <v>0</v>
      </c>
      <c r="G17" s="141">
        <v>0</v>
      </c>
      <c r="H17" s="141">
        <v>0</v>
      </c>
      <c r="I17" s="141">
        <v>0</v>
      </c>
      <c r="J17" s="141">
        <v>0</v>
      </c>
      <c r="K17"/>
      <c r="L17"/>
      <c r="U17" s="274"/>
      <c r="V17" s="274"/>
      <c r="W17" s="274"/>
      <c r="X17" s="274"/>
      <c r="Y17" s="274"/>
      <c r="Z17" s="274"/>
      <c r="AA17" s="274"/>
      <c r="AB17" s="274"/>
      <c r="AC17" s="274"/>
    </row>
    <row r="18" spans="1:29" ht="22.5" customHeight="1" x14ac:dyDescent="0.25">
      <c r="A18"/>
      <c r="B18" s="127" t="s">
        <v>18</v>
      </c>
      <c r="C18" s="141">
        <v>1158895.0360000001</v>
      </c>
      <c r="D18" s="141">
        <v>721224.06799999997</v>
      </c>
      <c r="E18" s="141">
        <v>441905.88799999998</v>
      </c>
      <c r="F18" s="141">
        <v>935729.33499999996</v>
      </c>
      <c r="G18" s="141">
        <v>842823.76212700002</v>
      </c>
      <c r="H18" s="141">
        <v>935461.03379600006</v>
      </c>
      <c r="I18" s="141">
        <v>856879.511787</v>
      </c>
      <c r="J18" s="141">
        <v>730084.39797600009</v>
      </c>
      <c r="K18"/>
      <c r="L18"/>
      <c r="U18" s="274"/>
      <c r="V18" s="274"/>
      <c r="W18" s="274"/>
      <c r="X18" s="274"/>
      <c r="Y18" s="274"/>
      <c r="Z18" s="274"/>
      <c r="AA18" s="274"/>
      <c r="AB18" s="274"/>
      <c r="AC18" s="274"/>
    </row>
    <row r="19" spans="1:29" ht="22.5" customHeight="1" x14ac:dyDescent="0.25">
      <c r="A19"/>
      <c r="B19" s="127" t="s">
        <v>19</v>
      </c>
      <c r="C19" s="141">
        <v>1577.674</v>
      </c>
      <c r="D19" s="141">
        <v>1789.5920000000001</v>
      </c>
      <c r="E19" s="141">
        <v>1427.9829999999999</v>
      </c>
      <c r="F19" s="141">
        <v>821.44100000000003</v>
      </c>
      <c r="G19" s="141">
        <v>1476.2989969999999</v>
      </c>
      <c r="H19" s="141">
        <v>787.04514499999982</v>
      </c>
      <c r="I19" s="141">
        <v>1135.2164420000001</v>
      </c>
      <c r="J19" s="141">
        <v>2384.2024719999995</v>
      </c>
      <c r="K19"/>
      <c r="L19"/>
      <c r="U19" s="274"/>
      <c r="V19" s="274"/>
      <c r="W19" s="274"/>
      <c r="X19" s="274"/>
      <c r="Y19" s="274"/>
      <c r="Z19" s="274"/>
      <c r="AA19" s="274"/>
      <c r="AB19" s="274"/>
      <c r="AC19" s="274"/>
    </row>
    <row r="20" spans="1:29" ht="22.5" customHeight="1" x14ac:dyDescent="0.25">
      <c r="A20"/>
      <c r="B20" s="127" t="s">
        <v>20</v>
      </c>
      <c r="C20" s="141">
        <v>26970.965</v>
      </c>
      <c r="D20" s="141">
        <v>44325.432999999997</v>
      </c>
      <c r="E20" s="141">
        <v>44398.201999999997</v>
      </c>
      <c r="F20" s="141">
        <v>25017.955999999998</v>
      </c>
      <c r="G20" s="141">
        <v>36914.260120000006</v>
      </c>
      <c r="H20" s="141">
        <v>38689.505657000009</v>
      </c>
      <c r="I20" s="141">
        <v>37275.157518000007</v>
      </c>
      <c r="J20" s="141">
        <v>38023.567692999997</v>
      </c>
      <c r="K20"/>
      <c r="L20"/>
      <c r="U20" s="274"/>
      <c r="V20" s="274"/>
      <c r="W20" s="274"/>
      <c r="X20" s="274"/>
      <c r="Y20" s="274"/>
      <c r="Z20" s="274"/>
      <c r="AA20" s="274"/>
      <c r="AB20" s="274"/>
      <c r="AC20" s="274"/>
    </row>
    <row r="21" spans="1:29" ht="22.5" customHeight="1" x14ac:dyDescent="0.25">
      <c r="A21"/>
      <c r="B21" s="124" t="s">
        <v>70</v>
      </c>
      <c r="C21" s="140">
        <v>3153931.2510000002</v>
      </c>
      <c r="D21" s="140">
        <v>2415720.8840000001</v>
      </c>
      <c r="E21" s="140">
        <v>2821496.034</v>
      </c>
      <c r="F21" s="140">
        <v>2638885.1768899998</v>
      </c>
      <c r="G21" s="140">
        <v>2485141.115553</v>
      </c>
      <c r="H21" s="140">
        <v>2725866.2319770004</v>
      </c>
      <c r="I21" s="140">
        <v>2813308.6762828003</v>
      </c>
      <c r="J21" s="140">
        <v>2901489.6317499997</v>
      </c>
      <c r="K21"/>
      <c r="L21"/>
      <c r="U21" s="274"/>
      <c r="V21" s="274"/>
      <c r="W21" s="274"/>
      <c r="X21" s="274"/>
      <c r="Y21" s="274"/>
      <c r="Z21" s="274"/>
      <c r="AA21" s="274"/>
      <c r="AB21" s="274"/>
      <c r="AC21" s="274"/>
    </row>
    <row r="22" spans="1:29" ht="22.5" customHeight="1" x14ac:dyDescent="0.25">
      <c r="A22"/>
      <c r="B22" s="127" t="s">
        <v>71</v>
      </c>
      <c r="C22" s="141">
        <v>566553.36780000001</v>
      </c>
      <c r="D22" s="141">
        <v>656413.85129999998</v>
      </c>
      <c r="E22" s="141">
        <v>699031.08829999994</v>
      </c>
      <c r="F22" s="141">
        <v>666673.84823899996</v>
      </c>
      <c r="G22" s="141">
        <v>801812.1763350002</v>
      </c>
      <c r="H22" s="141">
        <v>734333.97599300009</v>
      </c>
      <c r="I22" s="141">
        <v>749846.49680399988</v>
      </c>
      <c r="J22" s="141">
        <v>738806.31132999994</v>
      </c>
      <c r="K22"/>
      <c r="L22"/>
      <c r="U22" s="274"/>
      <c r="V22" s="274"/>
      <c r="W22" s="274"/>
      <c r="X22" s="274"/>
      <c r="Y22" s="274"/>
      <c r="Z22" s="274"/>
      <c r="AA22" s="274"/>
      <c r="AB22" s="274"/>
      <c r="AC22" s="274"/>
    </row>
    <row r="23" spans="1:29" ht="22.5" customHeight="1" x14ac:dyDescent="0.25">
      <c r="A23"/>
      <c r="B23" s="127" t="s">
        <v>72</v>
      </c>
      <c r="C23" s="141">
        <v>1990668.6880000001</v>
      </c>
      <c r="D23" s="141">
        <v>1648484.199</v>
      </c>
      <c r="E23" s="141">
        <v>1966354.203</v>
      </c>
      <c r="F23" s="141">
        <v>1931683.213556</v>
      </c>
      <c r="G23" s="141">
        <v>1600198.686341</v>
      </c>
      <c r="H23" s="141">
        <v>1895837.0411070001</v>
      </c>
      <c r="I23" s="141">
        <v>2012653.7974518002</v>
      </c>
      <c r="J23" s="141">
        <v>2041171.3655429999</v>
      </c>
      <c r="K23"/>
      <c r="L23"/>
      <c r="U23" s="274"/>
      <c r="V23" s="274"/>
      <c r="W23" s="274"/>
      <c r="X23" s="274"/>
      <c r="Y23" s="274"/>
      <c r="Z23" s="274"/>
      <c r="AA23" s="274"/>
      <c r="AB23" s="274"/>
      <c r="AC23" s="274"/>
    </row>
    <row r="24" spans="1:29" ht="22.5" customHeight="1" x14ac:dyDescent="0.25">
      <c r="A24"/>
      <c r="B24" s="127" t="s">
        <v>73</v>
      </c>
      <c r="C24" s="141">
        <v>596709.19539999997</v>
      </c>
      <c r="D24" s="141">
        <v>110822.8331</v>
      </c>
      <c r="E24" s="141">
        <v>156110.74309999999</v>
      </c>
      <c r="F24" s="141">
        <v>40528.115095000001</v>
      </c>
      <c r="G24" s="141">
        <v>83130.252877000006</v>
      </c>
      <c r="H24" s="141">
        <v>95695.214877000006</v>
      </c>
      <c r="I24" s="141">
        <v>50808.382027</v>
      </c>
      <c r="J24" s="141">
        <v>121511.95487700001</v>
      </c>
      <c r="K24"/>
      <c r="L24"/>
      <c r="U24" s="274"/>
      <c r="V24" s="274"/>
      <c r="W24" s="274"/>
      <c r="X24" s="274"/>
      <c r="Y24" s="274"/>
      <c r="Z24" s="274"/>
      <c r="AA24" s="274"/>
      <c r="AB24" s="274"/>
      <c r="AC24" s="274"/>
    </row>
    <row r="25" spans="1:29" ht="22.5" customHeight="1" x14ac:dyDescent="0.25">
      <c r="A25"/>
      <c r="B25" s="124" t="s">
        <v>74</v>
      </c>
      <c r="C25" s="140">
        <v>29765681.780000001</v>
      </c>
      <c r="D25" s="140">
        <v>34316662.310000002</v>
      </c>
      <c r="E25" s="140">
        <v>32492622.489999998</v>
      </c>
      <c r="F25" s="140">
        <v>36505808.892128997</v>
      </c>
      <c r="G25" s="140">
        <v>36576542.058283992</v>
      </c>
      <c r="H25" s="140">
        <v>36498778.031002</v>
      </c>
      <c r="I25" s="140">
        <v>37091325.114870995</v>
      </c>
      <c r="J25" s="140">
        <v>39126508.252902001</v>
      </c>
      <c r="K25"/>
      <c r="L25"/>
      <c r="U25" s="274"/>
      <c r="V25" s="274"/>
      <c r="W25" s="274"/>
      <c r="X25" s="274"/>
      <c r="Y25" s="274"/>
      <c r="Z25" s="274"/>
      <c r="AA25" s="274"/>
      <c r="AB25" s="274"/>
      <c r="AC25" s="274"/>
    </row>
    <row r="26" spans="1:29" ht="22.5" customHeight="1" x14ac:dyDescent="0.25">
      <c r="A26"/>
      <c r="B26" s="124" t="s">
        <v>23</v>
      </c>
      <c r="C26" s="140">
        <v>30952479.27</v>
      </c>
      <c r="D26" s="140">
        <v>36236336.359999999</v>
      </c>
      <c r="E26" s="140">
        <v>34403201.579999998</v>
      </c>
      <c r="F26" s="140">
        <v>38743242.038128994</v>
      </c>
      <c r="G26" s="140">
        <v>38852129.433438994</v>
      </c>
      <c r="H26" s="140">
        <v>38858447.520783998</v>
      </c>
      <c r="I26" s="140">
        <v>39327890.355930999</v>
      </c>
      <c r="J26" s="140">
        <v>41515072.434682004</v>
      </c>
      <c r="K26"/>
      <c r="L26"/>
      <c r="U26" s="274"/>
      <c r="V26" s="274"/>
      <c r="W26" s="274"/>
      <c r="X26" s="274"/>
      <c r="Y26" s="274"/>
      <c r="Z26" s="274"/>
      <c r="AA26" s="274"/>
      <c r="AB26" s="274"/>
      <c r="AC26" s="274"/>
    </row>
    <row r="27" spans="1:29" ht="22.5" customHeight="1" x14ac:dyDescent="0.25">
      <c r="A27"/>
      <c r="B27" s="124" t="s">
        <v>24</v>
      </c>
      <c r="C27" s="140">
        <v>33800795.25</v>
      </c>
      <c r="D27" s="140">
        <v>39501388.079999998</v>
      </c>
      <c r="E27" s="140">
        <v>37379616.219999999</v>
      </c>
      <c r="F27" s="140">
        <v>42295652.030128993</v>
      </c>
      <c r="G27" s="140">
        <v>42434742.20256599</v>
      </c>
      <c r="H27" s="140">
        <v>42685551.516056001</v>
      </c>
      <c r="I27" s="140">
        <v>43007706.902797997</v>
      </c>
      <c r="J27" s="140">
        <v>45404235.735346004</v>
      </c>
      <c r="K27"/>
      <c r="L27"/>
      <c r="U27" s="274"/>
      <c r="V27" s="274"/>
      <c r="W27" s="274"/>
      <c r="X27" s="274"/>
      <c r="Y27" s="274"/>
      <c r="Z27" s="274"/>
      <c r="AA27" s="274"/>
      <c r="AB27" s="274"/>
      <c r="AC27" s="274"/>
    </row>
    <row r="28" spans="1:29" ht="22.5" customHeight="1" x14ac:dyDescent="0.25">
      <c r="A28"/>
      <c r="B28" s="127" t="s">
        <v>25</v>
      </c>
      <c r="C28" s="141">
        <v>32551839.559999999</v>
      </c>
      <c r="D28" s="141">
        <v>38219764</v>
      </c>
      <c r="E28" s="141">
        <v>36591268.600000001</v>
      </c>
      <c r="F28" s="141">
        <v>40977088.366128996</v>
      </c>
      <c r="G28" s="141">
        <v>41098801.207565993</v>
      </c>
      <c r="H28" s="141">
        <v>41360646.318056002</v>
      </c>
      <c r="I28" s="141">
        <v>41685761.118797995</v>
      </c>
      <c r="J28" s="141">
        <v>44079661.569346003</v>
      </c>
      <c r="K28"/>
      <c r="L28"/>
      <c r="U28" s="274"/>
      <c r="V28" s="274"/>
      <c r="W28" s="274"/>
      <c r="X28" s="274"/>
      <c r="Y28" s="274"/>
      <c r="Z28" s="274"/>
      <c r="AA28" s="274"/>
      <c r="AB28" s="274"/>
      <c r="AC28" s="274"/>
    </row>
    <row r="29" spans="1:29" ht="22.5" customHeight="1" x14ac:dyDescent="0.25">
      <c r="A29"/>
      <c r="B29" s="127" t="s">
        <v>26</v>
      </c>
      <c r="C29" s="141">
        <v>1248955.683</v>
      </c>
      <c r="D29" s="141">
        <v>1281624.078</v>
      </c>
      <c r="E29" s="141">
        <v>788347.62600000005</v>
      </c>
      <c r="F29" s="141">
        <v>1318563.6640000001</v>
      </c>
      <c r="G29" s="141">
        <v>1335940.9950000001</v>
      </c>
      <c r="H29" s="141">
        <v>1324905.1980000001</v>
      </c>
      <c r="I29" s="141">
        <v>1321945.784</v>
      </c>
      <c r="J29" s="141">
        <v>1324574.166</v>
      </c>
      <c r="K29"/>
      <c r="L29"/>
      <c r="U29" s="274"/>
      <c r="V29" s="274"/>
      <c r="W29" s="274"/>
      <c r="X29" s="274"/>
      <c r="Y29" s="274"/>
      <c r="Z29" s="274"/>
      <c r="AA29" s="274"/>
      <c r="AB29" s="274"/>
      <c r="AC29" s="274"/>
    </row>
    <row r="30" spans="1:29" ht="22.5" customHeight="1" x14ac:dyDescent="0.25">
      <c r="A30"/>
      <c r="B30" s="124" t="s">
        <v>27</v>
      </c>
      <c r="C30" s="140">
        <v>2848315.9780000001</v>
      </c>
      <c r="D30" s="140">
        <v>3265051.7239999999</v>
      </c>
      <c r="E30" s="140">
        <v>2976414.6439999999</v>
      </c>
      <c r="F30" s="140">
        <v>3552409.9920000001</v>
      </c>
      <c r="G30" s="140">
        <v>3582612.7691269997</v>
      </c>
      <c r="H30" s="140">
        <v>3827103.9952719999</v>
      </c>
      <c r="I30" s="140">
        <v>3679816.5468669995</v>
      </c>
      <c r="J30" s="140">
        <v>3889163.3006639997</v>
      </c>
      <c r="K30"/>
      <c r="L30"/>
      <c r="U30" s="274"/>
      <c r="V30" s="274"/>
      <c r="W30" s="274"/>
      <c r="X30" s="274"/>
      <c r="Y30" s="274"/>
      <c r="Z30" s="274"/>
      <c r="AA30" s="274"/>
      <c r="AB30" s="274"/>
      <c r="AC30" s="274"/>
    </row>
    <row r="31" spans="1:29" ht="22.5" customHeight="1" x14ac:dyDescent="0.25">
      <c r="A31"/>
      <c r="B31" s="127" t="s">
        <v>16</v>
      </c>
      <c r="C31" s="141">
        <v>2848315.9780000001</v>
      </c>
      <c r="D31" s="141">
        <v>3265051.7239999999</v>
      </c>
      <c r="E31" s="141">
        <v>2976414.6439999999</v>
      </c>
      <c r="F31" s="141">
        <v>3552409.9920000001</v>
      </c>
      <c r="G31" s="141">
        <v>3582612.7691269997</v>
      </c>
      <c r="H31" s="141">
        <v>3827103.9952719999</v>
      </c>
      <c r="I31" s="141">
        <v>3679816.5468669995</v>
      </c>
      <c r="J31" s="141">
        <v>3889163.3006639997</v>
      </c>
      <c r="K31"/>
      <c r="L31"/>
      <c r="U31" s="274"/>
      <c r="V31" s="274"/>
      <c r="W31" s="274"/>
      <c r="X31" s="274"/>
      <c r="Y31" s="274"/>
      <c r="Z31" s="274"/>
      <c r="AA31" s="274"/>
      <c r="AB31" s="274"/>
      <c r="AC31" s="274"/>
    </row>
    <row r="32" spans="1:29" ht="22.5" customHeight="1" x14ac:dyDescent="0.25">
      <c r="A32"/>
      <c r="B32" s="127" t="s">
        <v>28</v>
      </c>
      <c r="C32" s="141">
        <v>0</v>
      </c>
      <c r="D32" s="141">
        <v>0</v>
      </c>
      <c r="E32" s="141">
        <v>0</v>
      </c>
      <c r="F32" s="141">
        <v>0</v>
      </c>
      <c r="G32" s="141">
        <v>0</v>
      </c>
      <c r="H32" s="141">
        <v>0</v>
      </c>
      <c r="I32" s="141">
        <v>0</v>
      </c>
      <c r="J32" s="141">
        <v>0</v>
      </c>
      <c r="K32"/>
      <c r="L32"/>
      <c r="U32" s="274"/>
      <c r="V32" s="274"/>
      <c r="W32" s="274"/>
      <c r="X32" s="274"/>
      <c r="Y32" s="274"/>
      <c r="Z32" s="274"/>
      <c r="AA32" s="274"/>
      <c r="AB32" s="274"/>
      <c r="AC32" s="274"/>
    </row>
    <row r="33" spans="1:29" ht="22.5" customHeight="1" x14ac:dyDescent="0.25">
      <c r="A33"/>
      <c r="B33" s="124" t="s">
        <v>29</v>
      </c>
      <c r="C33" s="140">
        <v>-1186797.483</v>
      </c>
      <c r="D33" s="140">
        <v>-1919674.0530000001</v>
      </c>
      <c r="E33" s="140">
        <v>-1910579.0930000001</v>
      </c>
      <c r="F33" s="140">
        <v>-2237433.1460000002</v>
      </c>
      <c r="G33" s="140">
        <v>-2275587.3751549996</v>
      </c>
      <c r="H33" s="140">
        <v>-2359669.489782</v>
      </c>
      <c r="I33" s="140">
        <v>-2236565.2410599999</v>
      </c>
      <c r="J33" s="140">
        <v>-2388564.1817799993</v>
      </c>
      <c r="K33"/>
      <c r="L33"/>
      <c r="U33" s="274"/>
      <c r="V33" s="274"/>
      <c r="W33" s="274"/>
      <c r="X33" s="274"/>
      <c r="Y33" s="274"/>
      <c r="Z33" s="274"/>
      <c r="AA33" s="274"/>
      <c r="AB33" s="274"/>
      <c r="AC33" s="274"/>
    </row>
    <row r="34" spans="1:29" ht="22.5" customHeight="1" x14ac:dyDescent="0.25">
      <c r="A34"/>
      <c r="B34" s="124" t="s">
        <v>75</v>
      </c>
      <c r="C34" s="140">
        <v>610637.51500000001</v>
      </c>
      <c r="D34" s="140">
        <v>244741.46599999999</v>
      </c>
      <c r="E34" s="140">
        <v>245112.399</v>
      </c>
      <c r="F34" s="140">
        <v>163734.99599999998</v>
      </c>
      <c r="G34" s="140">
        <v>150611.49799999999</v>
      </c>
      <c r="H34" s="140">
        <v>150483.10499999998</v>
      </c>
      <c r="I34" s="140">
        <v>156277.99799999999</v>
      </c>
      <c r="J34" s="140">
        <v>155126.46100000001</v>
      </c>
      <c r="K34"/>
      <c r="L34"/>
      <c r="U34" s="274"/>
      <c r="V34" s="274"/>
      <c r="W34" s="274"/>
      <c r="X34" s="274"/>
      <c r="Y34" s="274"/>
      <c r="Z34" s="274"/>
      <c r="AA34" s="274"/>
      <c r="AB34" s="274"/>
      <c r="AC34" s="274"/>
    </row>
    <row r="35" spans="1:29" ht="22.5" customHeight="1" x14ac:dyDescent="0.25">
      <c r="A35"/>
      <c r="B35" s="127" t="s">
        <v>25</v>
      </c>
      <c r="C35" s="141">
        <v>0.11799999999999999</v>
      </c>
      <c r="D35" s="141">
        <v>0.11799999999999999</v>
      </c>
      <c r="E35" s="141">
        <v>0.11799999999999999</v>
      </c>
      <c r="F35" s="141">
        <v>0.11799999999999999</v>
      </c>
      <c r="G35" s="141">
        <v>0.11799999999999999</v>
      </c>
      <c r="H35" s="141">
        <v>0.11799999999999999</v>
      </c>
      <c r="I35" s="141">
        <v>0.11799999999999999</v>
      </c>
      <c r="J35" s="141">
        <v>0.11799999999999999</v>
      </c>
      <c r="K35"/>
      <c r="L35"/>
      <c r="U35" s="274"/>
      <c r="V35" s="274"/>
      <c r="W35" s="274"/>
      <c r="X35" s="274"/>
      <c r="Y35" s="274"/>
      <c r="Z35" s="274"/>
      <c r="AA35" s="274"/>
      <c r="AB35" s="274"/>
      <c r="AC35" s="274"/>
    </row>
    <row r="36" spans="1:29" ht="22.5" customHeight="1" x14ac:dyDescent="0.25">
      <c r="A36"/>
      <c r="B36" s="127" t="s">
        <v>26</v>
      </c>
      <c r="C36" s="141">
        <v>610637.397</v>
      </c>
      <c r="D36" s="141">
        <v>244741.348</v>
      </c>
      <c r="E36" s="141">
        <v>245112.28099999999</v>
      </c>
      <c r="F36" s="141">
        <v>163734.878</v>
      </c>
      <c r="G36" s="141">
        <v>150611.38</v>
      </c>
      <c r="H36" s="141">
        <v>150482.98699999999</v>
      </c>
      <c r="I36" s="141">
        <v>156277.88</v>
      </c>
      <c r="J36" s="141">
        <v>155126.46100000001</v>
      </c>
      <c r="K36"/>
      <c r="L36"/>
      <c r="U36" s="274"/>
      <c r="V36" s="274"/>
      <c r="W36" s="274"/>
      <c r="X36" s="274"/>
      <c r="Y36" s="274"/>
      <c r="Z36" s="274"/>
      <c r="AA36" s="274"/>
      <c r="AB36" s="274"/>
      <c r="AC36" s="274"/>
    </row>
    <row r="37" spans="1:29" ht="22.5" customHeight="1" x14ac:dyDescent="0.25">
      <c r="A37"/>
      <c r="B37" s="124" t="s">
        <v>76</v>
      </c>
      <c r="C37" s="140">
        <v>1797434.9979999999</v>
      </c>
      <c r="D37" s="140">
        <v>2164415.5189999999</v>
      </c>
      <c r="E37" s="140">
        <v>2155691.4920000001</v>
      </c>
      <c r="F37" s="140">
        <v>2401168.142</v>
      </c>
      <c r="G37" s="140">
        <v>2426198.8731549997</v>
      </c>
      <c r="H37" s="140">
        <v>2510152.5947819999</v>
      </c>
      <c r="I37" s="140">
        <v>2392843.2390600001</v>
      </c>
      <c r="J37" s="140">
        <v>2543690.6427799994</v>
      </c>
      <c r="K37"/>
      <c r="L37"/>
      <c r="U37" s="274"/>
      <c r="V37" s="274"/>
      <c r="W37" s="274"/>
      <c r="X37" s="274"/>
      <c r="Y37" s="274"/>
      <c r="Z37" s="274"/>
      <c r="AA37" s="274"/>
      <c r="AB37" s="274"/>
      <c r="AC37" s="274"/>
    </row>
    <row r="38" spans="1:29" ht="22.5" customHeight="1" x14ac:dyDescent="0.25">
      <c r="A38"/>
      <c r="B38" s="127" t="s">
        <v>16</v>
      </c>
      <c r="C38" s="141">
        <v>1781447.2849999999</v>
      </c>
      <c r="D38" s="141">
        <v>2148939.0109999999</v>
      </c>
      <c r="E38" s="141">
        <v>2139718.4180000001</v>
      </c>
      <c r="F38" s="141">
        <v>2385698.4210000001</v>
      </c>
      <c r="G38" s="141">
        <v>2410574.7121549998</v>
      </c>
      <c r="H38" s="141">
        <v>2494582.512782</v>
      </c>
      <c r="I38" s="141">
        <v>2377114.9050600003</v>
      </c>
      <c r="J38" s="141">
        <v>2528306.3427799996</v>
      </c>
      <c r="K38"/>
      <c r="L38"/>
      <c r="U38" s="274"/>
      <c r="V38" s="274"/>
      <c r="W38" s="274"/>
      <c r="X38" s="274"/>
      <c r="Y38" s="274"/>
      <c r="Z38" s="274"/>
      <c r="AA38" s="274"/>
      <c r="AB38" s="274"/>
      <c r="AC38" s="274"/>
    </row>
    <row r="39" spans="1:29" ht="22.5" customHeight="1" x14ac:dyDescent="0.25">
      <c r="A39"/>
      <c r="B39" s="127" t="s">
        <v>28</v>
      </c>
      <c r="C39" s="141">
        <v>15987.713</v>
      </c>
      <c r="D39" s="141">
        <v>15476.508</v>
      </c>
      <c r="E39" s="141">
        <v>15973.074000000001</v>
      </c>
      <c r="F39" s="141">
        <v>15469.721</v>
      </c>
      <c r="G39" s="141">
        <v>15624.161</v>
      </c>
      <c r="H39" s="141">
        <v>15570.082</v>
      </c>
      <c r="I39" s="141">
        <v>15728.334000000001</v>
      </c>
      <c r="J39" s="141">
        <v>15384.3</v>
      </c>
      <c r="K39"/>
      <c r="L39"/>
      <c r="U39" s="274"/>
      <c r="V39" s="274"/>
      <c r="W39" s="274"/>
      <c r="X39" s="274"/>
      <c r="Y39" s="274"/>
      <c r="Z39" s="274"/>
      <c r="AA39" s="274"/>
      <c r="AB39" s="274"/>
      <c r="AC39" s="274"/>
    </row>
    <row r="40" spans="1:29" ht="22.5" customHeight="1" x14ac:dyDescent="0.25">
      <c r="A40"/>
      <c r="B40" s="124" t="s">
        <v>32</v>
      </c>
      <c r="C40" s="140">
        <v>12542746.24</v>
      </c>
      <c r="D40" s="140">
        <v>13483691.4</v>
      </c>
      <c r="E40" s="140">
        <v>13537426.460000001</v>
      </c>
      <c r="F40" s="140">
        <v>14682514.814174999</v>
      </c>
      <c r="G40" s="140">
        <v>14677818.774995999</v>
      </c>
      <c r="H40" s="140">
        <v>14841712.447691003</v>
      </c>
      <c r="I40" s="140">
        <v>14964416.028303001</v>
      </c>
      <c r="J40" s="140">
        <v>15460611.303448001</v>
      </c>
      <c r="K40"/>
      <c r="L40"/>
      <c r="U40" s="274"/>
      <c r="V40" s="274"/>
      <c r="W40" s="274"/>
      <c r="X40" s="274"/>
      <c r="Y40" s="274"/>
      <c r="Z40" s="274"/>
      <c r="AA40" s="274"/>
      <c r="AB40" s="274"/>
      <c r="AC40" s="274"/>
    </row>
    <row r="41" spans="1:29" ht="22.5" customHeight="1" x14ac:dyDescent="0.25">
      <c r="A41"/>
      <c r="B41" s="127" t="s">
        <v>33</v>
      </c>
      <c r="C41" s="141">
        <v>200920.16880000001</v>
      </c>
      <c r="D41" s="141">
        <v>318234.3982</v>
      </c>
      <c r="E41" s="141">
        <v>344461.26319999999</v>
      </c>
      <c r="F41" s="141">
        <v>345559.51977499999</v>
      </c>
      <c r="G41" s="141">
        <v>323801.61460599996</v>
      </c>
      <c r="H41" s="141">
        <v>319968.44046100002</v>
      </c>
      <c r="I41" s="141">
        <v>333480.85139100003</v>
      </c>
      <c r="J41" s="141">
        <v>352998.63930599997</v>
      </c>
      <c r="K41"/>
      <c r="L41"/>
      <c r="U41" s="274"/>
      <c r="V41" s="274"/>
      <c r="W41" s="274"/>
      <c r="X41" s="274"/>
      <c r="Y41" s="274"/>
      <c r="Z41" s="274"/>
      <c r="AA41" s="274"/>
      <c r="AB41" s="274"/>
      <c r="AC41" s="274"/>
    </row>
    <row r="42" spans="1:29" ht="22.5" customHeight="1" x14ac:dyDescent="0.25">
      <c r="A42"/>
      <c r="B42" s="127" t="s">
        <v>34</v>
      </c>
      <c r="C42" s="141">
        <v>2221875.7760000001</v>
      </c>
      <c r="D42" s="141">
        <v>2142517.3390000002</v>
      </c>
      <c r="E42" s="141">
        <v>2356324.8059999999</v>
      </c>
      <c r="F42" s="141">
        <v>2211504.2389289998</v>
      </c>
      <c r="G42" s="141">
        <v>2198797.4336180002</v>
      </c>
      <c r="H42" s="141">
        <v>2408581.028229</v>
      </c>
      <c r="I42" s="141">
        <v>2403597.1663789996</v>
      </c>
      <c r="J42" s="141">
        <v>2384965.1015290003</v>
      </c>
      <c r="K42"/>
      <c r="L42"/>
      <c r="U42" s="274"/>
      <c r="V42" s="274"/>
      <c r="W42" s="274"/>
      <c r="X42" s="274"/>
      <c r="Y42" s="274"/>
      <c r="Z42" s="274"/>
      <c r="AA42" s="274"/>
      <c r="AB42" s="274"/>
      <c r="AC42" s="274"/>
    </row>
    <row r="43" spans="1:29" ht="22.5" customHeight="1" x14ac:dyDescent="0.25">
      <c r="A43"/>
      <c r="B43" s="127" t="s">
        <v>35</v>
      </c>
      <c r="C43" s="141">
        <v>8082638.7010000004</v>
      </c>
      <c r="D43" s="141">
        <v>8705296.5079999994</v>
      </c>
      <c r="E43" s="141">
        <v>8534743.1219999995</v>
      </c>
      <c r="F43" s="141">
        <v>10215439.128471</v>
      </c>
      <c r="G43" s="141">
        <v>10200710.332578</v>
      </c>
      <c r="H43" s="141">
        <v>10129687.840596002</v>
      </c>
      <c r="I43" s="141">
        <v>10183674.944899</v>
      </c>
      <c r="J43" s="141">
        <v>10617292.443754001</v>
      </c>
      <c r="K43"/>
      <c r="L43"/>
      <c r="U43" s="274"/>
      <c r="V43" s="274"/>
      <c r="W43" s="274"/>
      <c r="X43" s="274"/>
      <c r="Y43" s="274"/>
      <c r="Z43" s="274"/>
      <c r="AA43" s="274"/>
      <c r="AB43" s="274"/>
      <c r="AC43" s="274"/>
    </row>
    <row r="44" spans="1:29" ht="22.5" customHeight="1" thickBot="1" x14ac:dyDescent="0.3">
      <c r="A44"/>
      <c r="B44" s="133" t="s">
        <v>36</v>
      </c>
      <c r="C44" s="142">
        <v>2037311.594</v>
      </c>
      <c r="D44" s="142">
        <v>2317643.156</v>
      </c>
      <c r="E44" s="142">
        <v>2301897.2710000002</v>
      </c>
      <c r="F44" s="142">
        <v>1910011.9269999999</v>
      </c>
      <c r="G44" s="142">
        <v>1954509.3941939999</v>
      </c>
      <c r="H44" s="142">
        <v>1983475.1384050003</v>
      </c>
      <c r="I44" s="142">
        <v>2043663.0656340001</v>
      </c>
      <c r="J44" s="142">
        <v>2105355.118859</v>
      </c>
      <c r="K44"/>
      <c r="L44"/>
      <c r="U44" s="274"/>
      <c r="V44" s="274"/>
      <c r="W44" s="274"/>
      <c r="X44" s="274"/>
      <c r="Y44" s="274"/>
      <c r="Z44" s="274"/>
      <c r="AA44" s="274"/>
      <c r="AB44" s="274"/>
      <c r="AC44" s="274"/>
    </row>
    <row r="45" spans="1:29" ht="16.149999999999999" customHeight="1" thickTop="1" x14ac:dyDescent="0.25">
      <c r="E45" s="27"/>
    </row>
    <row r="46" spans="1:29" x14ac:dyDescent="0.25">
      <c r="E46" s="27"/>
    </row>
    <row r="47" spans="1:29" x14ac:dyDescent="0.25">
      <c r="E47" s="27"/>
    </row>
    <row r="48" spans="1:29" x14ac:dyDescent="0.25">
      <c r="E48" s="28"/>
    </row>
    <row r="49" spans="5:5" x14ac:dyDescent="0.25">
      <c r="E49" s="28"/>
    </row>
    <row r="50" spans="5:5" x14ac:dyDescent="0.25">
      <c r="E50" s="28"/>
    </row>
    <row r="51" spans="5:5" x14ac:dyDescent="0.25">
      <c r="E51" s="28"/>
    </row>
  </sheetData>
  <mergeCells count="6">
    <mergeCell ref="B3:J3"/>
    <mergeCell ref="B2:J2"/>
    <mergeCell ref="B4:B5"/>
    <mergeCell ref="C4:C5"/>
    <mergeCell ref="D4:D5"/>
    <mergeCell ref="F4:J4"/>
  </mergeCells>
  <pageMargins left="0.7" right="0.7" top="0.75" bottom="0.75" header="0.3" footer="0.3"/>
  <pageSetup paperSize="9" scale="74" orientation="portrait" r:id="rId1"/>
  <headerFooter>
    <oddFooter>&amp;C&amp;A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30A0"/>
    <pageSetUpPr fitToPage="1"/>
  </sheetPr>
  <dimension ref="A1:AH53"/>
  <sheetViews>
    <sheetView view="pageBreakPreview" topLeftCell="B40" zoomScale="115" zoomScaleNormal="100" zoomScaleSheetLayoutView="115" workbookViewId="0">
      <selection activeCell="B47" sqref="B47:H47"/>
    </sheetView>
  </sheetViews>
  <sheetFormatPr defaultColWidth="8.85546875" defaultRowHeight="15" x14ac:dyDescent="0.25"/>
  <cols>
    <col min="1" max="1" width="8.85546875" style="26"/>
    <col min="2" max="2" width="53" style="26" customWidth="1"/>
    <col min="3" max="4" width="12.140625" style="26" customWidth="1"/>
    <col min="5" max="5" width="12.140625" style="26" hidden="1" customWidth="1"/>
    <col min="6" max="6" width="12.140625" style="26" customWidth="1"/>
    <col min="7" max="7" width="12.28515625" style="26" customWidth="1"/>
    <col min="8" max="12" width="12.140625" style="26" customWidth="1"/>
    <col min="13" max="29" width="8.85546875" style="26"/>
    <col min="30" max="30" width="10.28515625" style="26" bestFit="1" customWidth="1"/>
    <col min="31" max="16384" width="8.85546875" style="26"/>
  </cols>
  <sheetData>
    <row r="1" spans="1:34" x14ac:dyDescent="0.25">
      <c r="C1" s="272"/>
      <c r="D1" s="270"/>
      <c r="E1" s="272"/>
      <c r="F1" s="272"/>
      <c r="G1" s="272"/>
      <c r="H1" s="272"/>
      <c r="I1" s="272"/>
      <c r="J1" s="270"/>
    </row>
    <row r="2" spans="1:34" ht="23.25" x14ac:dyDescent="0.25">
      <c r="B2" s="302" t="s">
        <v>62</v>
      </c>
      <c r="C2" s="302"/>
      <c r="D2" s="302"/>
      <c r="E2" s="302"/>
      <c r="F2" s="302"/>
      <c r="G2" s="302"/>
      <c r="H2" s="302"/>
      <c r="I2" s="302"/>
      <c r="J2" s="302"/>
      <c r="K2" s="122"/>
      <c r="L2" s="122"/>
    </row>
    <row r="3" spans="1:34" ht="15.75" thickBot="1" x14ac:dyDescent="0.3">
      <c r="B3" s="319" t="s">
        <v>1</v>
      </c>
      <c r="C3" s="319"/>
      <c r="D3" s="319"/>
      <c r="E3" s="319"/>
      <c r="F3" s="319"/>
      <c r="G3" s="319"/>
      <c r="H3" s="319"/>
      <c r="I3" s="319"/>
      <c r="J3" s="319"/>
      <c r="K3" s="119"/>
      <c r="L3" s="119"/>
    </row>
    <row r="4" spans="1:34" ht="15.6" customHeight="1" thickTop="1" thickBot="1" x14ac:dyDescent="0.3">
      <c r="B4" s="316" t="s">
        <v>571</v>
      </c>
      <c r="C4" s="313">
        <v>45467</v>
      </c>
      <c r="D4" s="313">
        <v>45833</v>
      </c>
      <c r="E4" s="295">
        <f>'5'!E4</f>
        <v>45808</v>
      </c>
      <c r="F4" s="321">
        <v>46173</v>
      </c>
      <c r="G4" s="322"/>
      <c r="H4" s="322"/>
      <c r="I4" s="322"/>
      <c r="J4" s="322"/>
      <c r="K4" s="120"/>
      <c r="L4" s="120"/>
    </row>
    <row r="5" spans="1:34" ht="16.5" thickTop="1" thickBot="1" x14ac:dyDescent="0.3">
      <c r="B5" s="328"/>
      <c r="C5" s="318"/>
      <c r="D5" s="314"/>
      <c r="E5" s="296">
        <f>'5'!E5</f>
        <v>45808</v>
      </c>
      <c r="F5" s="297">
        <v>46081</v>
      </c>
      <c r="G5" s="294">
        <v>46112</v>
      </c>
      <c r="H5" s="294">
        <v>46142</v>
      </c>
      <c r="I5" s="294">
        <v>46173</v>
      </c>
      <c r="J5" s="294" t="s">
        <v>608</v>
      </c>
      <c r="K5" s="121"/>
      <c r="L5" s="121"/>
    </row>
    <row r="6" spans="1:34" ht="20.25" customHeight="1" thickTop="1" x14ac:dyDescent="0.25">
      <c r="A6"/>
      <c r="B6" s="124" t="s">
        <v>77</v>
      </c>
      <c r="C6" s="202">
        <v>13169975.380000001</v>
      </c>
      <c r="D6" s="202">
        <v>13687907.619999999</v>
      </c>
      <c r="E6" s="202">
        <v>14381683.34</v>
      </c>
      <c r="F6" s="202">
        <v>14980312.785</v>
      </c>
      <c r="G6" s="202">
        <v>15488932.944077</v>
      </c>
      <c r="H6" s="202">
        <v>15193030.796098001</v>
      </c>
      <c r="I6" s="202">
        <v>16067051.445634</v>
      </c>
      <c r="J6" s="202">
        <v>16365640.888201</v>
      </c>
      <c r="K6"/>
      <c r="L6"/>
      <c r="U6" s="274" t="e">
        <f>#REF!-K6</f>
        <v>#REF!</v>
      </c>
      <c r="V6" s="274">
        <f t="shared" ref="V6:X6" si="0">C6-L6</f>
        <v>13169975.380000001</v>
      </c>
      <c r="W6" s="274">
        <f t="shared" si="0"/>
        <v>13687907.619999999</v>
      </c>
      <c r="X6" s="274">
        <f t="shared" si="0"/>
        <v>14381683.34</v>
      </c>
      <c r="Y6" s="274" t="e">
        <f>#REF!-O6</f>
        <v>#REF!</v>
      </c>
      <c r="Z6" s="274">
        <f t="shared" ref="Z6:Z41" si="1">F6-P6</f>
        <v>14980312.785</v>
      </c>
      <c r="AA6" s="274">
        <f t="shared" ref="AA6:AA41" si="2">G6-Q6</f>
        <v>15488932.944077</v>
      </c>
      <c r="AB6" s="274">
        <f t="shared" ref="AB6:AB41" si="3">H6-R6</f>
        <v>15193030.796098001</v>
      </c>
      <c r="AC6" s="274">
        <f t="shared" ref="AC6:AC41" si="4">I6-S6</f>
        <v>16067051.445634</v>
      </c>
      <c r="AD6" s="274"/>
      <c r="AE6" s="274"/>
      <c r="AF6" s="274"/>
      <c r="AG6" s="274"/>
      <c r="AH6" s="274"/>
    </row>
    <row r="7" spans="1:34" ht="20.25" customHeight="1" x14ac:dyDescent="0.25">
      <c r="A7"/>
      <c r="B7" s="124" t="s">
        <v>78</v>
      </c>
      <c r="C7" s="140">
        <v>27348201.239999998</v>
      </c>
      <c r="D7" s="140">
        <v>30874776.43</v>
      </c>
      <c r="E7" s="140">
        <v>29228820.620000001</v>
      </c>
      <c r="F7" s="140">
        <v>31755561.640496001</v>
      </c>
      <c r="G7" s="140">
        <v>32181523.964778002</v>
      </c>
      <c r="H7" s="140">
        <v>32418712.952119004</v>
      </c>
      <c r="I7" s="140">
        <v>32638136.975143999</v>
      </c>
      <c r="J7" s="140">
        <v>34924755.073041007</v>
      </c>
      <c r="K7"/>
      <c r="L7"/>
      <c r="U7" s="274" t="e">
        <f>#REF!-K7</f>
        <v>#REF!</v>
      </c>
      <c r="V7" s="274">
        <f t="shared" ref="V7:V41" si="5">C7-L7</f>
        <v>27348201.239999998</v>
      </c>
      <c r="W7" s="274">
        <f t="shared" ref="W7:W41" si="6">D7-M7</f>
        <v>30874776.43</v>
      </c>
      <c r="X7" s="274">
        <f t="shared" ref="X7:X41" si="7">E7-N7</f>
        <v>29228820.620000001</v>
      </c>
      <c r="Y7" s="274" t="e">
        <f>#REF!-O7</f>
        <v>#REF!</v>
      </c>
      <c r="Z7" s="274">
        <f t="shared" si="1"/>
        <v>31755561.640496001</v>
      </c>
      <c r="AA7" s="274">
        <f t="shared" si="2"/>
        <v>32181523.964778002</v>
      </c>
      <c r="AB7" s="274">
        <f t="shared" si="3"/>
        <v>32418712.952119004</v>
      </c>
      <c r="AC7" s="274">
        <f t="shared" si="4"/>
        <v>32638136.975143999</v>
      </c>
    </row>
    <row r="8" spans="1:34" ht="20.25" customHeight="1" x14ac:dyDescent="0.25">
      <c r="A8"/>
      <c r="B8" s="124" t="s">
        <v>79</v>
      </c>
      <c r="C8" s="140">
        <v>21407816.199999999</v>
      </c>
      <c r="D8" s="140">
        <v>25413141.640000001</v>
      </c>
      <c r="E8" s="140">
        <v>23424225.440000001</v>
      </c>
      <c r="F8" s="140">
        <v>25957988.255956002</v>
      </c>
      <c r="G8" s="140">
        <v>26386921.547246002</v>
      </c>
      <c r="H8" s="140">
        <v>26540789.914867003</v>
      </c>
      <c r="I8" s="140">
        <v>26955310.976394996</v>
      </c>
      <c r="J8" s="140">
        <v>28932426.218891002</v>
      </c>
      <c r="K8"/>
      <c r="L8"/>
      <c r="U8" s="274" t="e">
        <f>#REF!-K8</f>
        <v>#REF!</v>
      </c>
      <c r="V8" s="274">
        <f t="shared" si="5"/>
        <v>21407816.199999999</v>
      </c>
      <c r="W8" s="274">
        <f t="shared" si="6"/>
        <v>25413141.640000001</v>
      </c>
      <c r="X8" s="274">
        <f t="shared" si="7"/>
        <v>23424225.440000001</v>
      </c>
      <c r="Y8" s="274" t="e">
        <f>#REF!-O8</f>
        <v>#REF!</v>
      </c>
      <c r="Z8" s="274">
        <f t="shared" si="1"/>
        <v>25957988.255956002</v>
      </c>
      <c r="AA8" s="274">
        <f t="shared" si="2"/>
        <v>26386921.547246002</v>
      </c>
      <c r="AB8" s="274">
        <f t="shared" si="3"/>
        <v>26540789.914867003</v>
      </c>
      <c r="AC8" s="274">
        <f t="shared" si="4"/>
        <v>26955310.976394996</v>
      </c>
    </row>
    <row r="9" spans="1:34" ht="20.25" customHeight="1" x14ac:dyDescent="0.25">
      <c r="A9"/>
      <c r="B9" s="143" t="s">
        <v>33</v>
      </c>
      <c r="C9" s="141">
        <v>709308.6</v>
      </c>
      <c r="D9" s="141">
        <v>964153.6</v>
      </c>
      <c r="E9" s="141">
        <v>715002.77599999995</v>
      </c>
      <c r="F9" s="141">
        <v>1210576.111</v>
      </c>
      <c r="G9" s="141">
        <v>1119393.1985209999</v>
      </c>
      <c r="H9" s="141">
        <v>1141337.7014350002</v>
      </c>
      <c r="I9" s="141">
        <v>1077090.7197750001</v>
      </c>
      <c r="J9" s="141">
        <v>1470034.58653</v>
      </c>
      <c r="K9"/>
      <c r="L9"/>
      <c r="U9" s="274" t="e">
        <f>#REF!-K9</f>
        <v>#REF!</v>
      </c>
      <c r="V9" s="274">
        <f t="shared" si="5"/>
        <v>709308.6</v>
      </c>
      <c r="W9" s="274">
        <f t="shared" si="6"/>
        <v>964153.6</v>
      </c>
      <c r="X9" s="274">
        <f t="shared" si="7"/>
        <v>715002.77599999995</v>
      </c>
      <c r="Y9" s="274" t="e">
        <f>#REF!-O9</f>
        <v>#REF!</v>
      </c>
      <c r="Z9" s="274">
        <f t="shared" si="1"/>
        <v>1210576.111</v>
      </c>
      <c r="AA9" s="274">
        <f t="shared" si="2"/>
        <v>1119393.1985209999</v>
      </c>
      <c r="AB9" s="274">
        <f t="shared" si="3"/>
        <v>1141337.7014350002</v>
      </c>
      <c r="AC9" s="274">
        <f t="shared" si="4"/>
        <v>1077090.7197750001</v>
      </c>
    </row>
    <row r="10" spans="1:34" ht="20.25" customHeight="1" x14ac:dyDescent="0.25">
      <c r="A10"/>
      <c r="B10" s="143" t="s">
        <v>34</v>
      </c>
      <c r="C10" s="141">
        <v>1118876.2350000001</v>
      </c>
      <c r="D10" s="141">
        <v>1088505.9890000001</v>
      </c>
      <c r="E10" s="141">
        <v>812882.24600000004</v>
      </c>
      <c r="F10" s="141">
        <v>1096385.875</v>
      </c>
      <c r="G10" s="141">
        <v>1019749.1820809999</v>
      </c>
      <c r="H10" s="141">
        <v>1134906.9953020001</v>
      </c>
      <c r="I10" s="141">
        <v>1160670.2954800001</v>
      </c>
      <c r="J10" s="141">
        <v>1224228.4810649997</v>
      </c>
      <c r="K10"/>
      <c r="L10"/>
      <c r="U10" s="274" t="e">
        <f>#REF!-K10</f>
        <v>#REF!</v>
      </c>
      <c r="V10" s="274">
        <f t="shared" si="5"/>
        <v>1118876.2350000001</v>
      </c>
      <c r="W10" s="274">
        <f t="shared" si="6"/>
        <v>1088505.9890000001</v>
      </c>
      <c r="X10" s="274">
        <f t="shared" si="7"/>
        <v>812882.24600000004</v>
      </c>
      <c r="Y10" s="274" t="e">
        <f>#REF!-O10</f>
        <v>#REF!</v>
      </c>
      <c r="Z10" s="274">
        <f t="shared" si="1"/>
        <v>1096385.875</v>
      </c>
      <c r="AA10" s="274">
        <f t="shared" si="2"/>
        <v>1019749.1820809999</v>
      </c>
      <c r="AB10" s="274">
        <f t="shared" si="3"/>
        <v>1134906.9953020001</v>
      </c>
      <c r="AC10" s="274">
        <f t="shared" si="4"/>
        <v>1160670.2954800001</v>
      </c>
    </row>
    <row r="11" spans="1:34" ht="20.25" customHeight="1" x14ac:dyDescent="0.25">
      <c r="A11"/>
      <c r="B11" s="143" t="s">
        <v>35</v>
      </c>
      <c r="C11" s="141">
        <v>6756386.0690000001</v>
      </c>
      <c r="D11" s="141">
        <v>6919379.9560000002</v>
      </c>
      <c r="E11" s="141">
        <v>7093552.0329999998</v>
      </c>
      <c r="F11" s="141">
        <v>6372215.0489999996</v>
      </c>
      <c r="G11" s="141">
        <v>6574197.7967849998</v>
      </c>
      <c r="H11" s="141">
        <v>6800267.1315009994</v>
      </c>
      <c r="I11" s="141">
        <v>6739704.1519879997</v>
      </c>
      <c r="J11" s="141">
        <v>7445857.6023970004</v>
      </c>
      <c r="K11"/>
      <c r="L11"/>
      <c r="U11" s="274" t="e">
        <f>#REF!-K11</f>
        <v>#REF!</v>
      </c>
      <c r="V11" s="274">
        <f t="shared" si="5"/>
        <v>6756386.0690000001</v>
      </c>
      <c r="W11" s="274">
        <f t="shared" si="6"/>
        <v>6919379.9560000002</v>
      </c>
      <c r="X11" s="274">
        <f t="shared" si="7"/>
        <v>7093552.0329999998</v>
      </c>
      <c r="Y11" s="274" t="e">
        <f>#REF!-O11</f>
        <v>#REF!</v>
      </c>
      <c r="Z11" s="274">
        <f t="shared" si="1"/>
        <v>6372215.0489999996</v>
      </c>
      <c r="AA11" s="274">
        <f t="shared" si="2"/>
        <v>6574197.7967849998</v>
      </c>
      <c r="AB11" s="274">
        <f t="shared" si="3"/>
        <v>6800267.1315009994</v>
      </c>
      <c r="AC11" s="274">
        <f t="shared" si="4"/>
        <v>6739704.1519879997</v>
      </c>
    </row>
    <row r="12" spans="1:34" ht="20.25" customHeight="1" x14ac:dyDescent="0.25">
      <c r="A12"/>
      <c r="B12" s="143" t="s">
        <v>36</v>
      </c>
      <c r="C12" s="141">
        <v>12823245.300000001</v>
      </c>
      <c r="D12" s="141">
        <v>16441102.09</v>
      </c>
      <c r="E12" s="141">
        <v>14802788.390000001</v>
      </c>
      <c r="F12" s="141">
        <v>17278811.220956001</v>
      </c>
      <c r="G12" s="141">
        <v>17673581.369859003</v>
      </c>
      <c r="H12" s="141">
        <v>17464278.086629003</v>
      </c>
      <c r="I12" s="141">
        <v>17977845.809151996</v>
      </c>
      <c r="J12" s="141">
        <v>18792305.548899002</v>
      </c>
      <c r="K12"/>
      <c r="L12"/>
      <c r="U12" s="274" t="e">
        <f>#REF!-K12</f>
        <v>#REF!</v>
      </c>
      <c r="V12" s="274">
        <f t="shared" si="5"/>
        <v>12823245.300000001</v>
      </c>
      <c r="W12" s="274">
        <f t="shared" si="6"/>
        <v>16441102.09</v>
      </c>
      <c r="X12" s="274">
        <f t="shared" si="7"/>
        <v>14802788.390000001</v>
      </c>
      <c r="Y12" s="274" t="e">
        <f>#REF!-O12</f>
        <v>#REF!</v>
      </c>
      <c r="Z12" s="274">
        <f t="shared" si="1"/>
        <v>17278811.220956001</v>
      </c>
      <c r="AA12" s="274">
        <f t="shared" si="2"/>
        <v>17673581.369859003</v>
      </c>
      <c r="AB12" s="274">
        <f t="shared" si="3"/>
        <v>17464278.086629003</v>
      </c>
      <c r="AC12" s="274">
        <f t="shared" si="4"/>
        <v>17977845.809151996</v>
      </c>
    </row>
    <row r="13" spans="1:34" ht="20.25" customHeight="1" x14ac:dyDescent="0.25">
      <c r="A13"/>
      <c r="B13" s="124" t="s">
        <v>80</v>
      </c>
      <c r="C13" s="140">
        <v>5940385.0379999997</v>
      </c>
      <c r="D13" s="140">
        <v>5461634.7920000004</v>
      </c>
      <c r="E13" s="140">
        <v>5804595.1749999998</v>
      </c>
      <c r="F13" s="140">
        <v>5797573.38454</v>
      </c>
      <c r="G13" s="140">
        <v>5794602.4175319998</v>
      </c>
      <c r="H13" s="140">
        <v>5877923.0372520005</v>
      </c>
      <c r="I13" s="140">
        <v>5682825.998749001</v>
      </c>
      <c r="J13" s="140">
        <v>5992328.854150001</v>
      </c>
      <c r="K13"/>
      <c r="L13"/>
      <c r="U13" s="274" t="e">
        <f>#REF!-K13</f>
        <v>#REF!</v>
      </c>
      <c r="V13" s="274">
        <f t="shared" si="5"/>
        <v>5940385.0379999997</v>
      </c>
      <c r="W13" s="274">
        <f t="shared" si="6"/>
        <v>5461634.7920000004</v>
      </c>
      <c r="X13" s="274">
        <f t="shared" si="7"/>
        <v>5804595.1749999998</v>
      </c>
      <c r="Y13" s="274" t="e">
        <f>#REF!-O13</f>
        <v>#REF!</v>
      </c>
      <c r="Z13" s="274">
        <f t="shared" si="1"/>
        <v>5797573.38454</v>
      </c>
      <c r="AA13" s="274">
        <f t="shared" si="2"/>
        <v>5794602.4175319998</v>
      </c>
      <c r="AB13" s="274">
        <f t="shared" si="3"/>
        <v>5877923.0372520005</v>
      </c>
      <c r="AC13" s="274">
        <f t="shared" si="4"/>
        <v>5682825.998749001</v>
      </c>
    </row>
    <row r="14" spans="1:34" ht="20.25" customHeight="1" x14ac:dyDescent="0.25">
      <c r="A14"/>
      <c r="B14" s="143" t="s">
        <v>33</v>
      </c>
      <c r="C14" s="141">
        <v>228238.74299999999</v>
      </c>
      <c r="D14" s="141">
        <v>212389.66</v>
      </c>
      <c r="E14" s="141">
        <v>185861.391</v>
      </c>
      <c r="F14" s="141">
        <v>236218.36799999999</v>
      </c>
      <c r="G14" s="141">
        <v>275109.02187</v>
      </c>
      <c r="H14" s="141">
        <v>233163.59742500001</v>
      </c>
      <c r="I14" s="141">
        <v>210266.80937</v>
      </c>
      <c r="J14" s="141">
        <v>226239.491438</v>
      </c>
      <c r="K14"/>
      <c r="L14"/>
      <c r="U14" s="274" t="e">
        <f>#REF!-K14</f>
        <v>#REF!</v>
      </c>
      <c r="V14" s="274">
        <f t="shared" si="5"/>
        <v>228238.74299999999</v>
      </c>
      <c r="W14" s="274">
        <f t="shared" si="6"/>
        <v>212389.66</v>
      </c>
      <c r="X14" s="274">
        <f t="shared" si="7"/>
        <v>185861.391</v>
      </c>
      <c r="Y14" s="274" t="e">
        <f>#REF!-O14</f>
        <v>#REF!</v>
      </c>
      <c r="Z14" s="274">
        <f t="shared" si="1"/>
        <v>236218.36799999999</v>
      </c>
      <c r="AA14" s="274">
        <f t="shared" si="2"/>
        <v>275109.02187</v>
      </c>
      <c r="AB14" s="274">
        <f t="shared" si="3"/>
        <v>233163.59742500001</v>
      </c>
      <c r="AC14" s="274">
        <f t="shared" si="4"/>
        <v>210266.80937</v>
      </c>
    </row>
    <row r="15" spans="1:34" ht="20.25" customHeight="1" x14ac:dyDescent="0.25">
      <c r="A15"/>
      <c r="B15" s="143" t="s">
        <v>34</v>
      </c>
      <c r="C15" s="141">
        <v>917726.27399999998</v>
      </c>
      <c r="D15" s="141">
        <v>994208.51500000001</v>
      </c>
      <c r="E15" s="141">
        <v>917727.05</v>
      </c>
      <c r="F15" s="141">
        <v>1271374.0290000001</v>
      </c>
      <c r="G15" s="141">
        <v>1294582.1259999999</v>
      </c>
      <c r="H15" s="141">
        <v>1273353.5109999999</v>
      </c>
      <c r="I15" s="141">
        <v>1151078.5209999999</v>
      </c>
      <c r="J15" s="141">
        <v>1210144.3470000001</v>
      </c>
      <c r="K15"/>
      <c r="L15"/>
      <c r="U15" s="274" t="e">
        <f>#REF!-K15</f>
        <v>#REF!</v>
      </c>
      <c r="V15" s="274">
        <f t="shared" si="5"/>
        <v>917726.27399999998</v>
      </c>
      <c r="W15" s="274">
        <f t="shared" si="6"/>
        <v>994208.51500000001</v>
      </c>
      <c r="X15" s="274">
        <f t="shared" si="7"/>
        <v>917727.05</v>
      </c>
      <c r="Y15" s="274" t="e">
        <f>#REF!-O15</f>
        <v>#REF!</v>
      </c>
      <c r="Z15" s="274">
        <f t="shared" si="1"/>
        <v>1271374.0290000001</v>
      </c>
      <c r="AA15" s="274">
        <f t="shared" si="2"/>
        <v>1294582.1259999999</v>
      </c>
      <c r="AB15" s="274">
        <f t="shared" si="3"/>
        <v>1273353.5109999999</v>
      </c>
      <c r="AC15" s="274">
        <f t="shared" si="4"/>
        <v>1151078.5209999999</v>
      </c>
    </row>
    <row r="16" spans="1:34" ht="20.25" customHeight="1" x14ac:dyDescent="0.25">
      <c r="A16"/>
      <c r="B16" s="143" t="s">
        <v>35</v>
      </c>
      <c r="C16" s="141">
        <v>2312618.5929999999</v>
      </c>
      <c r="D16" s="141">
        <v>1838166.9269999999</v>
      </c>
      <c r="E16" s="141">
        <v>2081976.5630000001</v>
      </c>
      <c r="F16" s="141">
        <v>1863596.9720000001</v>
      </c>
      <c r="G16" s="141">
        <v>1858321.121113</v>
      </c>
      <c r="H16" s="141">
        <v>1945594.9339780002</v>
      </c>
      <c r="I16" s="141">
        <v>1870446.4172990001</v>
      </c>
      <c r="J16" s="141">
        <v>2190386.6498730001</v>
      </c>
      <c r="K16"/>
      <c r="L16"/>
      <c r="U16" s="274" t="e">
        <f>#REF!-K16</f>
        <v>#REF!</v>
      </c>
      <c r="V16" s="274">
        <f t="shared" si="5"/>
        <v>2312618.5929999999</v>
      </c>
      <c r="W16" s="274">
        <f t="shared" si="6"/>
        <v>1838166.9269999999</v>
      </c>
      <c r="X16" s="274">
        <f t="shared" si="7"/>
        <v>2081976.5630000001</v>
      </c>
      <c r="Y16" s="274" t="e">
        <f>#REF!-O16</f>
        <v>#REF!</v>
      </c>
      <c r="Z16" s="274">
        <f t="shared" si="1"/>
        <v>1863596.9720000001</v>
      </c>
      <c r="AA16" s="274">
        <f t="shared" si="2"/>
        <v>1858321.121113</v>
      </c>
      <c r="AB16" s="274">
        <f t="shared" si="3"/>
        <v>1945594.9339780002</v>
      </c>
      <c r="AC16" s="274">
        <f t="shared" si="4"/>
        <v>1870446.4172990001</v>
      </c>
    </row>
    <row r="17" spans="1:29" ht="20.25" customHeight="1" x14ac:dyDescent="0.25">
      <c r="A17"/>
      <c r="B17" s="143" t="s">
        <v>36</v>
      </c>
      <c r="C17" s="141">
        <v>2481801.4279999998</v>
      </c>
      <c r="D17" s="141">
        <v>2416869.69</v>
      </c>
      <c r="E17" s="141">
        <v>2619030.1710000001</v>
      </c>
      <c r="F17" s="141">
        <v>2426384.0155400001</v>
      </c>
      <c r="G17" s="141">
        <v>2366590.1485489998</v>
      </c>
      <c r="H17" s="141">
        <v>2425810.9948490001</v>
      </c>
      <c r="I17" s="141">
        <v>2451034.2510800003</v>
      </c>
      <c r="J17" s="141">
        <v>2365558.3658390003</v>
      </c>
      <c r="K17"/>
      <c r="L17"/>
      <c r="U17" s="274" t="e">
        <f>#REF!-K17</f>
        <v>#REF!</v>
      </c>
      <c r="V17" s="274">
        <f t="shared" si="5"/>
        <v>2481801.4279999998</v>
      </c>
      <c r="W17" s="274">
        <f t="shared" si="6"/>
        <v>2416869.69</v>
      </c>
      <c r="X17" s="274">
        <f t="shared" si="7"/>
        <v>2619030.1710000001</v>
      </c>
      <c r="Y17" s="274" t="e">
        <f>#REF!-O17</f>
        <v>#REF!</v>
      </c>
      <c r="Z17" s="274">
        <f t="shared" si="1"/>
        <v>2426384.0155400001</v>
      </c>
      <c r="AA17" s="274">
        <f t="shared" si="2"/>
        <v>2366590.1485489998</v>
      </c>
      <c r="AB17" s="274">
        <f t="shared" si="3"/>
        <v>2425810.9948490001</v>
      </c>
      <c r="AC17" s="274">
        <f t="shared" si="4"/>
        <v>2451034.2510800003</v>
      </c>
    </row>
    <row r="18" spans="1:29" ht="20.25" customHeight="1" x14ac:dyDescent="0.25">
      <c r="A18"/>
      <c r="B18" s="124" t="s">
        <v>81</v>
      </c>
      <c r="C18" s="140">
        <v>0</v>
      </c>
      <c r="D18" s="140">
        <v>0</v>
      </c>
      <c r="E18" s="140">
        <v>0</v>
      </c>
      <c r="F18" s="140">
        <v>0</v>
      </c>
      <c r="G18" s="140">
        <v>0</v>
      </c>
      <c r="H18" s="140">
        <v>0</v>
      </c>
      <c r="I18" s="140">
        <v>0</v>
      </c>
      <c r="J18" s="140">
        <v>0</v>
      </c>
      <c r="K18"/>
      <c r="L18"/>
      <c r="U18" s="274" t="e">
        <f>#REF!-K18</f>
        <v>#REF!</v>
      </c>
      <c r="V18" s="274">
        <f t="shared" si="5"/>
        <v>0</v>
      </c>
      <c r="W18" s="274">
        <f t="shared" si="6"/>
        <v>0</v>
      </c>
      <c r="X18" s="274">
        <f t="shared" si="7"/>
        <v>0</v>
      </c>
      <c r="Y18" s="274" t="e">
        <f>#REF!-O18</f>
        <v>#REF!</v>
      </c>
      <c r="Z18" s="274">
        <f t="shared" si="1"/>
        <v>0</v>
      </c>
      <c r="AA18" s="274">
        <f t="shared" si="2"/>
        <v>0</v>
      </c>
      <c r="AB18" s="274">
        <f t="shared" si="3"/>
        <v>0</v>
      </c>
      <c r="AC18" s="274">
        <f t="shared" si="4"/>
        <v>0</v>
      </c>
    </row>
    <row r="19" spans="1:29" ht="20.25" customHeight="1" x14ac:dyDescent="0.25">
      <c r="A19"/>
      <c r="B19" s="127" t="s">
        <v>33</v>
      </c>
      <c r="C19" s="141">
        <v>0</v>
      </c>
      <c r="D19" s="141">
        <v>0</v>
      </c>
      <c r="E19" s="141">
        <v>0</v>
      </c>
      <c r="F19" s="141">
        <v>0</v>
      </c>
      <c r="G19" s="141">
        <v>0</v>
      </c>
      <c r="H19" s="141">
        <v>0</v>
      </c>
      <c r="I19" s="141">
        <v>0</v>
      </c>
      <c r="J19" s="141">
        <v>0</v>
      </c>
      <c r="K19"/>
      <c r="L19"/>
      <c r="U19" s="274" t="e">
        <f>#REF!-K19</f>
        <v>#REF!</v>
      </c>
      <c r="V19" s="274">
        <f t="shared" si="5"/>
        <v>0</v>
      </c>
      <c r="W19" s="274">
        <f t="shared" si="6"/>
        <v>0</v>
      </c>
      <c r="X19" s="274">
        <f t="shared" si="7"/>
        <v>0</v>
      </c>
      <c r="Y19" s="274" t="e">
        <f>#REF!-O19</f>
        <v>#REF!</v>
      </c>
      <c r="Z19" s="274">
        <f t="shared" si="1"/>
        <v>0</v>
      </c>
      <c r="AA19" s="274">
        <f t="shared" si="2"/>
        <v>0</v>
      </c>
      <c r="AB19" s="274">
        <f t="shared" si="3"/>
        <v>0</v>
      </c>
      <c r="AC19" s="274">
        <f t="shared" si="4"/>
        <v>0</v>
      </c>
    </row>
    <row r="20" spans="1:29" ht="20.25" customHeight="1" x14ac:dyDescent="0.25">
      <c r="A20"/>
      <c r="B20" s="127" t="s">
        <v>34</v>
      </c>
      <c r="C20" s="141">
        <v>0</v>
      </c>
      <c r="D20" s="141">
        <v>0</v>
      </c>
      <c r="E20" s="141">
        <v>0</v>
      </c>
      <c r="F20" s="141">
        <v>0</v>
      </c>
      <c r="G20" s="141">
        <v>0</v>
      </c>
      <c r="H20" s="141">
        <v>0</v>
      </c>
      <c r="I20" s="141">
        <v>0</v>
      </c>
      <c r="J20" s="141">
        <v>0</v>
      </c>
      <c r="K20"/>
      <c r="L20"/>
      <c r="U20" s="274" t="e">
        <f>#REF!-K20</f>
        <v>#REF!</v>
      </c>
      <c r="V20" s="274">
        <f t="shared" si="5"/>
        <v>0</v>
      </c>
      <c r="W20" s="274">
        <f t="shared" si="6"/>
        <v>0</v>
      </c>
      <c r="X20" s="274">
        <f t="shared" si="7"/>
        <v>0</v>
      </c>
      <c r="Y20" s="274" t="e">
        <f>#REF!-O20</f>
        <v>#REF!</v>
      </c>
      <c r="Z20" s="274">
        <f t="shared" si="1"/>
        <v>0</v>
      </c>
      <c r="AA20" s="274">
        <f t="shared" si="2"/>
        <v>0</v>
      </c>
      <c r="AB20" s="274">
        <f t="shared" si="3"/>
        <v>0</v>
      </c>
      <c r="AC20" s="274">
        <f t="shared" si="4"/>
        <v>0</v>
      </c>
    </row>
    <row r="21" spans="1:29" ht="20.25" customHeight="1" x14ac:dyDescent="0.25">
      <c r="A21"/>
      <c r="B21" s="127" t="s">
        <v>35</v>
      </c>
      <c r="C21" s="141">
        <v>0</v>
      </c>
      <c r="D21" s="141">
        <v>0</v>
      </c>
      <c r="E21" s="141">
        <v>0</v>
      </c>
      <c r="F21" s="141">
        <v>0</v>
      </c>
      <c r="G21" s="141">
        <v>0</v>
      </c>
      <c r="H21" s="141">
        <v>0</v>
      </c>
      <c r="I21" s="141">
        <v>0</v>
      </c>
      <c r="J21" s="141">
        <v>0</v>
      </c>
      <c r="K21"/>
      <c r="L21"/>
      <c r="U21" s="274" t="e">
        <f>#REF!-K21</f>
        <v>#REF!</v>
      </c>
      <c r="V21" s="274">
        <f t="shared" si="5"/>
        <v>0</v>
      </c>
      <c r="W21" s="274">
        <f t="shared" si="6"/>
        <v>0</v>
      </c>
      <c r="X21" s="274">
        <f t="shared" si="7"/>
        <v>0</v>
      </c>
      <c r="Y21" s="274" t="e">
        <f>#REF!-O21</f>
        <v>#REF!</v>
      </c>
      <c r="Z21" s="274">
        <f t="shared" si="1"/>
        <v>0</v>
      </c>
      <c r="AA21" s="274">
        <f t="shared" si="2"/>
        <v>0</v>
      </c>
      <c r="AB21" s="274">
        <f t="shared" si="3"/>
        <v>0</v>
      </c>
      <c r="AC21" s="274">
        <f t="shared" si="4"/>
        <v>0</v>
      </c>
    </row>
    <row r="22" spans="1:29" ht="20.25" customHeight="1" x14ac:dyDescent="0.25">
      <c r="A22"/>
      <c r="B22" s="127" t="s">
        <v>36</v>
      </c>
      <c r="C22" s="141">
        <v>0</v>
      </c>
      <c r="D22" s="141">
        <v>0</v>
      </c>
      <c r="E22" s="141">
        <v>0</v>
      </c>
      <c r="F22" s="141">
        <v>0</v>
      </c>
      <c r="G22" s="141">
        <v>0</v>
      </c>
      <c r="H22" s="141">
        <v>0</v>
      </c>
      <c r="I22" s="141">
        <v>0</v>
      </c>
      <c r="J22" s="141">
        <v>0</v>
      </c>
      <c r="K22"/>
      <c r="L22"/>
      <c r="U22" s="274" t="e">
        <f>#REF!-K22</f>
        <v>#REF!</v>
      </c>
      <c r="V22" s="274">
        <f t="shared" si="5"/>
        <v>0</v>
      </c>
      <c r="W22" s="274">
        <f t="shared" si="6"/>
        <v>0</v>
      </c>
      <c r="X22" s="274">
        <f t="shared" si="7"/>
        <v>0</v>
      </c>
      <c r="Y22" s="274" t="e">
        <f>#REF!-O22</f>
        <v>#REF!</v>
      </c>
      <c r="Z22" s="274">
        <f t="shared" si="1"/>
        <v>0</v>
      </c>
      <c r="AA22" s="274">
        <f t="shared" si="2"/>
        <v>0</v>
      </c>
      <c r="AB22" s="274">
        <f t="shared" si="3"/>
        <v>0</v>
      </c>
      <c r="AC22" s="274">
        <f t="shared" si="4"/>
        <v>0</v>
      </c>
    </row>
    <row r="23" spans="1:29" ht="20.25" customHeight="1" x14ac:dyDescent="0.25">
      <c r="A23"/>
      <c r="B23" s="124" t="s">
        <v>47</v>
      </c>
      <c r="C23" s="141">
        <v>0</v>
      </c>
      <c r="D23" s="141">
        <v>0</v>
      </c>
      <c r="E23" s="141">
        <v>0</v>
      </c>
      <c r="F23" s="141">
        <v>0</v>
      </c>
      <c r="G23" s="141">
        <v>0</v>
      </c>
      <c r="H23" s="141">
        <v>0</v>
      </c>
      <c r="I23" s="141">
        <v>0</v>
      </c>
      <c r="J23" s="141">
        <v>0</v>
      </c>
      <c r="K23"/>
      <c r="L23"/>
      <c r="U23" s="274" t="e">
        <f>#REF!-K23</f>
        <v>#REF!</v>
      </c>
      <c r="V23" s="274">
        <f t="shared" si="5"/>
        <v>0</v>
      </c>
      <c r="W23" s="274">
        <f t="shared" si="6"/>
        <v>0</v>
      </c>
      <c r="X23" s="274">
        <f t="shared" si="7"/>
        <v>0</v>
      </c>
      <c r="Y23" s="274" t="e">
        <f>#REF!-O23</f>
        <v>#REF!</v>
      </c>
      <c r="Z23" s="274">
        <f t="shared" si="1"/>
        <v>0</v>
      </c>
      <c r="AA23" s="274">
        <f t="shared" si="2"/>
        <v>0</v>
      </c>
      <c r="AB23" s="274">
        <f t="shared" si="3"/>
        <v>0</v>
      </c>
      <c r="AC23" s="274">
        <f t="shared" si="4"/>
        <v>0</v>
      </c>
    </row>
    <row r="24" spans="1:29" ht="20.25" customHeight="1" x14ac:dyDescent="0.25">
      <c r="A24"/>
      <c r="B24" s="130" t="s">
        <v>48</v>
      </c>
      <c r="C24" s="141">
        <v>0</v>
      </c>
      <c r="D24" s="141">
        <v>0</v>
      </c>
      <c r="E24" s="141">
        <v>0</v>
      </c>
      <c r="F24" s="141">
        <v>0</v>
      </c>
      <c r="G24" s="141">
        <v>0</v>
      </c>
      <c r="H24" s="141">
        <v>0</v>
      </c>
      <c r="I24" s="141">
        <v>0</v>
      </c>
      <c r="J24" s="141">
        <v>0</v>
      </c>
      <c r="K24"/>
      <c r="L24"/>
      <c r="U24" s="274" t="e">
        <f>#REF!-K24</f>
        <v>#REF!</v>
      </c>
      <c r="V24" s="274">
        <f t="shared" si="5"/>
        <v>0</v>
      </c>
      <c r="W24" s="274">
        <f t="shared" si="6"/>
        <v>0</v>
      </c>
      <c r="X24" s="274">
        <f t="shared" si="7"/>
        <v>0</v>
      </c>
      <c r="Y24" s="274" t="e">
        <f>#REF!-O24</f>
        <v>#REF!</v>
      </c>
      <c r="Z24" s="274">
        <f t="shared" si="1"/>
        <v>0</v>
      </c>
      <c r="AA24" s="274">
        <f t="shared" si="2"/>
        <v>0</v>
      </c>
      <c r="AB24" s="274">
        <f t="shared" si="3"/>
        <v>0</v>
      </c>
      <c r="AC24" s="274">
        <f t="shared" si="4"/>
        <v>0</v>
      </c>
    </row>
    <row r="25" spans="1:29" ht="20.25" customHeight="1" x14ac:dyDescent="0.25">
      <c r="A25"/>
      <c r="B25" s="124" t="s">
        <v>82</v>
      </c>
      <c r="C25" s="140">
        <v>58256.112000000001</v>
      </c>
      <c r="D25" s="140">
        <v>52958.145100000002</v>
      </c>
      <c r="E25" s="140">
        <v>55951.067999999999</v>
      </c>
      <c r="F25" s="140">
        <v>51087.756000000001</v>
      </c>
      <c r="G25" s="140">
        <v>47735.716999999997</v>
      </c>
      <c r="H25" s="140">
        <v>47902.548000000003</v>
      </c>
      <c r="I25" s="140">
        <v>52372.228999999999</v>
      </c>
      <c r="J25" s="140">
        <v>53949.061999999998</v>
      </c>
      <c r="K25"/>
      <c r="L25"/>
      <c r="U25" s="274" t="e">
        <f>#REF!-K25</f>
        <v>#REF!</v>
      </c>
      <c r="V25" s="274">
        <f t="shared" si="5"/>
        <v>58256.112000000001</v>
      </c>
      <c r="W25" s="274">
        <f t="shared" si="6"/>
        <v>52958.145100000002</v>
      </c>
      <c r="X25" s="274">
        <f t="shared" si="7"/>
        <v>55951.067999999999</v>
      </c>
      <c r="Y25" s="274" t="e">
        <f>#REF!-O25</f>
        <v>#REF!</v>
      </c>
      <c r="Z25" s="274">
        <f t="shared" si="1"/>
        <v>51087.756000000001</v>
      </c>
      <c r="AA25" s="274">
        <f t="shared" si="2"/>
        <v>47735.716999999997</v>
      </c>
      <c r="AB25" s="274">
        <f t="shared" si="3"/>
        <v>47902.548000000003</v>
      </c>
      <c r="AC25" s="274">
        <f t="shared" si="4"/>
        <v>52372.228999999999</v>
      </c>
    </row>
    <row r="26" spans="1:29" ht="20.25" customHeight="1" x14ac:dyDescent="0.25">
      <c r="A26"/>
      <c r="B26" s="144" t="s">
        <v>48</v>
      </c>
      <c r="C26" s="141">
        <v>35866.523999999998</v>
      </c>
      <c r="D26" s="141">
        <v>25864.956999999999</v>
      </c>
      <c r="E26" s="141">
        <v>34065.614999999998</v>
      </c>
      <c r="F26" s="141">
        <v>27690.588</v>
      </c>
      <c r="G26" s="141">
        <v>25962.039000000001</v>
      </c>
      <c r="H26" s="141">
        <v>26028.95</v>
      </c>
      <c r="I26" s="141">
        <v>30214.468000000001</v>
      </c>
      <c r="J26" s="141">
        <v>31750.971000000001</v>
      </c>
      <c r="K26"/>
      <c r="L26"/>
      <c r="U26" s="274" t="e">
        <f>#REF!-K26</f>
        <v>#REF!</v>
      </c>
      <c r="V26" s="274">
        <f t="shared" si="5"/>
        <v>35866.523999999998</v>
      </c>
      <c r="W26" s="274">
        <f t="shared" si="6"/>
        <v>25864.956999999999</v>
      </c>
      <c r="X26" s="274">
        <f t="shared" si="7"/>
        <v>34065.614999999998</v>
      </c>
      <c r="Y26" s="274" t="e">
        <f>#REF!-O26</f>
        <v>#REF!</v>
      </c>
      <c r="Z26" s="274">
        <f t="shared" si="1"/>
        <v>27690.588</v>
      </c>
      <c r="AA26" s="274">
        <f t="shared" si="2"/>
        <v>25962.039000000001</v>
      </c>
      <c r="AB26" s="274">
        <f t="shared" si="3"/>
        <v>26028.95</v>
      </c>
      <c r="AC26" s="274">
        <f t="shared" si="4"/>
        <v>30214.468000000001</v>
      </c>
    </row>
    <row r="27" spans="1:29" ht="20.25" customHeight="1" x14ac:dyDescent="0.25">
      <c r="A27"/>
      <c r="B27" s="124" t="s">
        <v>83</v>
      </c>
      <c r="C27" s="140">
        <v>76063.72</v>
      </c>
      <c r="D27" s="140">
        <v>112983.124</v>
      </c>
      <c r="E27" s="140">
        <v>165440.00700000001</v>
      </c>
      <c r="F27" s="140">
        <v>388942.35199900001</v>
      </c>
      <c r="G27" s="140">
        <v>347447.42200000002</v>
      </c>
      <c r="H27" s="140">
        <v>382839.24799900001</v>
      </c>
      <c r="I27" s="140">
        <v>421904.96599900001</v>
      </c>
      <c r="J27" s="140">
        <v>189408.99199900002</v>
      </c>
      <c r="K27"/>
      <c r="L27"/>
      <c r="U27" s="274" t="e">
        <f>#REF!-K27</f>
        <v>#REF!</v>
      </c>
      <c r="V27" s="274">
        <f t="shared" si="5"/>
        <v>76063.72</v>
      </c>
      <c r="W27" s="274">
        <f t="shared" si="6"/>
        <v>112983.124</v>
      </c>
      <c r="X27" s="274">
        <f t="shared" si="7"/>
        <v>165440.00700000001</v>
      </c>
      <c r="Y27" s="274" t="e">
        <f>#REF!-O27</f>
        <v>#REF!</v>
      </c>
      <c r="Z27" s="274">
        <f t="shared" si="1"/>
        <v>388942.35199900001</v>
      </c>
      <c r="AA27" s="274">
        <f t="shared" si="2"/>
        <v>347447.42200000002</v>
      </c>
      <c r="AB27" s="274">
        <f t="shared" si="3"/>
        <v>382839.24799900001</v>
      </c>
      <c r="AC27" s="274">
        <f t="shared" si="4"/>
        <v>421904.96599900001</v>
      </c>
    </row>
    <row r="28" spans="1:29" ht="20.25" customHeight="1" x14ac:dyDescent="0.25">
      <c r="A28"/>
      <c r="B28" s="144" t="s">
        <v>84</v>
      </c>
      <c r="C28" s="141">
        <v>74480.731</v>
      </c>
      <c r="D28" s="141">
        <v>111005.9</v>
      </c>
      <c r="E28" s="141">
        <v>163402.34</v>
      </c>
      <c r="F28" s="141">
        <v>380016.59399900003</v>
      </c>
      <c r="G28" s="141">
        <v>338503.03399999999</v>
      </c>
      <c r="H28" s="141">
        <v>373982.72399900004</v>
      </c>
      <c r="I28" s="141">
        <v>413029.667999</v>
      </c>
      <c r="J28" s="141">
        <v>180586.34599900001</v>
      </c>
      <c r="K28"/>
      <c r="L28"/>
      <c r="U28" s="274" t="e">
        <f>#REF!-K28</f>
        <v>#REF!</v>
      </c>
      <c r="V28" s="274">
        <f t="shared" si="5"/>
        <v>74480.731</v>
      </c>
      <c r="W28" s="274">
        <f t="shared" si="6"/>
        <v>111005.9</v>
      </c>
      <c r="X28" s="274">
        <f t="shared" si="7"/>
        <v>163402.34</v>
      </c>
      <c r="Y28" s="274" t="e">
        <f>#REF!-O28</f>
        <v>#REF!</v>
      </c>
      <c r="Z28" s="274">
        <f t="shared" si="1"/>
        <v>380016.59399900003</v>
      </c>
      <c r="AA28" s="274">
        <f t="shared" si="2"/>
        <v>338503.03399999999</v>
      </c>
      <c r="AB28" s="274">
        <f t="shared" si="3"/>
        <v>373982.72399900004</v>
      </c>
      <c r="AC28" s="274">
        <f t="shared" si="4"/>
        <v>413029.667999</v>
      </c>
    </row>
    <row r="29" spans="1:29" ht="20.25" customHeight="1" x14ac:dyDescent="0.25">
      <c r="A29"/>
      <c r="B29" s="124" t="s">
        <v>51</v>
      </c>
      <c r="C29" s="140">
        <v>23883.258999999998</v>
      </c>
      <c r="D29" s="140">
        <v>14106.412</v>
      </c>
      <c r="E29" s="140">
        <v>15209.99</v>
      </c>
      <c r="F29" s="140">
        <v>14761.262000000001</v>
      </c>
      <c r="G29" s="140">
        <v>15779.512516000001</v>
      </c>
      <c r="H29" s="140">
        <v>14137.617752</v>
      </c>
      <c r="I29" s="140">
        <v>13005.130638000001</v>
      </c>
      <c r="J29" s="140">
        <v>14195.646613000001</v>
      </c>
      <c r="K29"/>
      <c r="L29"/>
      <c r="U29" s="274" t="e">
        <f>#REF!-K29</f>
        <v>#REF!</v>
      </c>
      <c r="V29" s="274">
        <f t="shared" si="5"/>
        <v>23883.258999999998</v>
      </c>
      <c r="W29" s="274">
        <f t="shared" si="6"/>
        <v>14106.412</v>
      </c>
      <c r="X29" s="274">
        <f t="shared" si="7"/>
        <v>15209.99</v>
      </c>
      <c r="Y29" s="274" t="e">
        <f>#REF!-O29</f>
        <v>#REF!</v>
      </c>
      <c r="Z29" s="274">
        <f t="shared" si="1"/>
        <v>14761.262000000001</v>
      </c>
      <c r="AA29" s="274">
        <f t="shared" si="2"/>
        <v>15779.512516000001</v>
      </c>
      <c r="AB29" s="274">
        <f t="shared" si="3"/>
        <v>14137.617752</v>
      </c>
      <c r="AC29" s="274">
        <f t="shared" si="4"/>
        <v>13005.130638000001</v>
      </c>
    </row>
    <row r="30" spans="1:29" ht="20.25" customHeight="1" x14ac:dyDescent="0.25">
      <c r="A30"/>
      <c r="B30" s="144" t="s">
        <v>84</v>
      </c>
      <c r="C30" s="141">
        <v>0</v>
      </c>
      <c r="D30" s="141">
        <v>0</v>
      </c>
      <c r="E30" s="141">
        <v>0</v>
      </c>
      <c r="F30" s="141">
        <v>0</v>
      </c>
      <c r="G30" s="141">
        <v>0</v>
      </c>
      <c r="H30" s="141">
        <v>0</v>
      </c>
      <c r="I30" s="141">
        <v>0</v>
      </c>
      <c r="J30" s="141">
        <v>0</v>
      </c>
      <c r="K30"/>
      <c r="L30"/>
      <c r="U30" s="274" t="e">
        <f>#REF!-K30</f>
        <v>#REF!</v>
      </c>
      <c r="V30" s="274">
        <f t="shared" si="5"/>
        <v>0</v>
      </c>
      <c r="W30" s="274">
        <f t="shared" si="6"/>
        <v>0</v>
      </c>
      <c r="X30" s="274">
        <f t="shared" si="7"/>
        <v>0</v>
      </c>
      <c r="Y30" s="274" t="e">
        <f>#REF!-O30</f>
        <v>#REF!</v>
      </c>
      <c r="Z30" s="274">
        <f t="shared" si="1"/>
        <v>0</v>
      </c>
      <c r="AA30" s="274">
        <f t="shared" si="2"/>
        <v>0</v>
      </c>
      <c r="AB30" s="274">
        <f t="shared" si="3"/>
        <v>0</v>
      </c>
      <c r="AC30" s="274">
        <f t="shared" si="4"/>
        <v>0</v>
      </c>
    </row>
    <row r="31" spans="1:29" ht="20.25" customHeight="1" x14ac:dyDescent="0.25">
      <c r="A31"/>
      <c r="B31" s="124" t="s">
        <v>52</v>
      </c>
      <c r="C31" s="140">
        <v>127.932</v>
      </c>
      <c r="D31" s="140">
        <v>129.15</v>
      </c>
      <c r="E31" s="140">
        <v>132.327</v>
      </c>
      <c r="F31" s="140">
        <v>115.005</v>
      </c>
      <c r="G31" s="140">
        <v>112.73</v>
      </c>
      <c r="H31" s="140">
        <v>127.63</v>
      </c>
      <c r="I31" s="140">
        <v>145.69499999999999</v>
      </c>
      <c r="J31" s="140">
        <v>134.54400000000001</v>
      </c>
      <c r="K31"/>
      <c r="L31"/>
      <c r="U31" s="274" t="e">
        <f>#REF!-K31</f>
        <v>#REF!</v>
      </c>
      <c r="V31" s="274">
        <f t="shared" si="5"/>
        <v>127.932</v>
      </c>
      <c r="W31" s="274">
        <f t="shared" si="6"/>
        <v>129.15</v>
      </c>
      <c r="X31" s="274">
        <f t="shared" si="7"/>
        <v>132.327</v>
      </c>
      <c r="Y31" s="274" t="e">
        <f>#REF!-O31</f>
        <v>#REF!</v>
      </c>
      <c r="Z31" s="274">
        <f t="shared" si="1"/>
        <v>115.005</v>
      </c>
      <c r="AA31" s="274">
        <f t="shared" si="2"/>
        <v>112.73</v>
      </c>
      <c r="AB31" s="274">
        <f t="shared" si="3"/>
        <v>127.63</v>
      </c>
      <c r="AC31" s="274">
        <f t="shared" si="4"/>
        <v>145.69499999999999</v>
      </c>
    </row>
    <row r="32" spans="1:29" ht="20.25" customHeight="1" x14ac:dyDescent="0.25">
      <c r="A32"/>
      <c r="B32" s="144" t="s">
        <v>84</v>
      </c>
      <c r="C32" s="141">
        <v>0</v>
      </c>
      <c r="D32" s="141">
        <v>0</v>
      </c>
      <c r="E32" s="141">
        <v>0</v>
      </c>
      <c r="F32" s="141">
        <v>0</v>
      </c>
      <c r="G32" s="141">
        <v>0</v>
      </c>
      <c r="H32" s="141">
        <v>0</v>
      </c>
      <c r="I32" s="141">
        <v>0</v>
      </c>
      <c r="J32" s="141">
        <v>0</v>
      </c>
      <c r="K32"/>
      <c r="L32"/>
      <c r="U32" s="274" t="e">
        <f>#REF!-K32</f>
        <v>#REF!</v>
      </c>
      <c r="V32" s="274">
        <f t="shared" si="5"/>
        <v>0</v>
      </c>
      <c r="W32" s="274">
        <f t="shared" si="6"/>
        <v>0</v>
      </c>
      <c r="X32" s="274">
        <f t="shared" si="7"/>
        <v>0</v>
      </c>
      <c r="Y32" s="274" t="e">
        <f>#REF!-O32</f>
        <v>#REF!</v>
      </c>
      <c r="Z32" s="274">
        <f t="shared" si="1"/>
        <v>0</v>
      </c>
      <c r="AA32" s="274">
        <f t="shared" si="2"/>
        <v>0</v>
      </c>
      <c r="AB32" s="274">
        <f t="shared" si="3"/>
        <v>0</v>
      </c>
      <c r="AC32" s="274">
        <f t="shared" si="4"/>
        <v>0</v>
      </c>
    </row>
    <row r="33" spans="1:29" ht="20.25" customHeight="1" x14ac:dyDescent="0.25">
      <c r="A33"/>
      <c r="B33" s="124" t="s">
        <v>85</v>
      </c>
      <c r="C33" s="140">
        <v>3358340.4139999999</v>
      </c>
      <c r="D33" s="140">
        <v>4341826.8449999997</v>
      </c>
      <c r="E33" s="140">
        <v>4236032.068</v>
      </c>
      <c r="F33" s="140">
        <v>4989918.5510896342</v>
      </c>
      <c r="G33" s="140">
        <v>4229554.5814736886</v>
      </c>
      <c r="H33" s="140">
        <v>4445118.8180949437</v>
      </c>
      <c r="I33" s="140">
        <v>4506661.6992771169</v>
      </c>
      <c r="J33" s="140">
        <v>4810838.5204714397</v>
      </c>
      <c r="K33"/>
      <c r="L33"/>
      <c r="U33" s="274" t="e">
        <f>#REF!-K33</f>
        <v>#REF!</v>
      </c>
      <c r="V33" s="274">
        <f t="shared" si="5"/>
        <v>3358340.4139999999</v>
      </c>
      <c r="W33" s="274">
        <f t="shared" si="6"/>
        <v>4341826.8449999997</v>
      </c>
      <c r="X33" s="274">
        <f t="shared" si="7"/>
        <v>4236032.068</v>
      </c>
      <c r="Y33" s="274" t="e">
        <f>#REF!-O33</f>
        <v>#REF!</v>
      </c>
      <c r="Z33" s="274">
        <f t="shared" si="1"/>
        <v>4989918.5510896342</v>
      </c>
      <c r="AA33" s="274">
        <f t="shared" si="2"/>
        <v>4229554.5814736886</v>
      </c>
      <c r="AB33" s="274">
        <f t="shared" si="3"/>
        <v>4445118.8180949437</v>
      </c>
      <c r="AC33" s="274">
        <f t="shared" si="4"/>
        <v>4506661.6992771169</v>
      </c>
    </row>
    <row r="34" spans="1:29" ht="20.25" customHeight="1" x14ac:dyDescent="0.25">
      <c r="A34"/>
      <c r="B34" s="127" t="s">
        <v>54</v>
      </c>
      <c r="C34" s="141">
        <v>837977.9926</v>
      </c>
      <c r="D34" s="141">
        <v>782915.53269999998</v>
      </c>
      <c r="E34" s="141">
        <v>874309.00470000005</v>
      </c>
      <c r="F34" s="141">
        <v>752982.21716789994</v>
      </c>
      <c r="G34" s="141">
        <v>763899.13637790002</v>
      </c>
      <c r="H34" s="141">
        <v>767612.35437790002</v>
      </c>
      <c r="I34" s="141">
        <v>768287.73837789998</v>
      </c>
      <c r="J34" s="141">
        <v>767659.26437790005</v>
      </c>
      <c r="K34"/>
      <c r="L34"/>
      <c r="U34" s="274" t="e">
        <f>#REF!-K34</f>
        <v>#REF!</v>
      </c>
      <c r="V34" s="274">
        <f t="shared" si="5"/>
        <v>837977.9926</v>
      </c>
      <c r="W34" s="274">
        <f t="shared" si="6"/>
        <v>782915.53269999998</v>
      </c>
      <c r="X34" s="274">
        <f t="shared" si="7"/>
        <v>874309.00470000005</v>
      </c>
      <c r="Y34" s="274" t="e">
        <f>#REF!-O34</f>
        <v>#REF!</v>
      </c>
      <c r="Z34" s="274">
        <f t="shared" si="1"/>
        <v>752982.21716789994</v>
      </c>
      <c r="AA34" s="274">
        <f t="shared" si="2"/>
        <v>763899.13637790002</v>
      </c>
      <c r="AB34" s="274">
        <f t="shared" si="3"/>
        <v>767612.35437790002</v>
      </c>
      <c r="AC34" s="274">
        <f t="shared" si="4"/>
        <v>768287.73837789998</v>
      </c>
    </row>
    <row r="35" spans="1:29" ht="20.25" customHeight="1" x14ac:dyDescent="0.25">
      <c r="A35"/>
      <c r="B35" s="127" t="s">
        <v>55</v>
      </c>
      <c r="C35" s="141">
        <v>1317886.1089999999</v>
      </c>
      <c r="D35" s="141">
        <v>1622788.3529999999</v>
      </c>
      <c r="E35" s="141">
        <v>1533447.4129999999</v>
      </c>
      <c r="F35" s="141">
        <v>2041215.5113697343</v>
      </c>
      <c r="G35" s="141">
        <v>2023916.5835007888</v>
      </c>
      <c r="H35" s="141">
        <v>2026102.0887260437</v>
      </c>
      <c r="I35" s="141">
        <v>2088483.3082402169</v>
      </c>
      <c r="J35" s="141">
        <v>2144079.2237665397</v>
      </c>
      <c r="K35"/>
      <c r="L35"/>
      <c r="U35" s="274" t="e">
        <f>#REF!-K35</f>
        <v>#REF!</v>
      </c>
      <c r="V35" s="274">
        <f t="shared" si="5"/>
        <v>1317886.1089999999</v>
      </c>
      <c r="W35" s="274">
        <f t="shared" si="6"/>
        <v>1622788.3529999999</v>
      </c>
      <c r="X35" s="274">
        <f t="shared" si="7"/>
        <v>1533447.4129999999</v>
      </c>
      <c r="Y35" s="274" t="e">
        <f>#REF!-O35</f>
        <v>#REF!</v>
      </c>
      <c r="Z35" s="274">
        <f t="shared" si="1"/>
        <v>2041215.5113697343</v>
      </c>
      <c r="AA35" s="274">
        <f t="shared" si="2"/>
        <v>2023916.5835007888</v>
      </c>
      <c r="AB35" s="274">
        <f t="shared" si="3"/>
        <v>2026102.0887260437</v>
      </c>
      <c r="AC35" s="274">
        <f t="shared" si="4"/>
        <v>2088483.3082402169</v>
      </c>
    </row>
    <row r="36" spans="1:29" ht="20.25" customHeight="1" x14ac:dyDescent="0.25">
      <c r="A36"/>
      <c r="B36" s="127" t="s">
        <v>86</v>
      </c>
      <c r="C36" s="141">
        <v>851266.32830000005</v>
      </c>
      <c r="D36" s="141">
        <v>1343850.625</v>
      </c>
      <c r="E36" s="141">
        <v>1276891.6340000001</v>
      </c>
      <c r="F36" s="141">
        <v>1599503.528767</v>
      </c>
      <c r="G36" s="141">
        <v>1207851.498293</v>
      </c>
      <c r="H36" s="141">
        <v>1336863.079293</v>
      </c>
      <c r="I36" s="141">
        <v>1324626.854293</v>
      </c>
      <c r="J36" s="141">
        <v>1444388.3322930001</v>
      </c>
      <c r="K36"/>
      <c r="L36"/>
      <c r="U36" s="274" t="e">
        <f>#REF!-K36</f>
        <v>#REF!</v>
      </c>
      <c r="V36" s="274">
        <f t="shared" si="5"/>
        <v>851266.32830000005</v>
      </c>
      <c r="W36" s="274">
        <f t="shared" si="6"/>
        <v>1343850.625</v>
      </c>
      <c r="X36" s="274">
        <f t="shared" si="7"/>
        <v>1276891.6340000001</v>
      </c>
      <c r="Y36" s="274" t="e">
        <f>#REF!-O36</f>
        <v>#REF!</v>
      </c>
      <c r="Z36" s="274">
        <f t="shared" si="1"/>
        <v>1599503.528767</v>
      </c>
      <c r="AA36" s="274">
        <f t="shared" si="2"/>
        <v>1207851.498293</v>
      </c>
      <c r="AB36" s="274">
        <f t="shared" si="3"/>
        <v>1336863.079293</v>
      </c>
      <c r="AC36" s="274">
        <f t="shared" si="4"/>
        <v>1324626.854293</v>
      </c>
    </row>
    <row r="37" spans="1:29" ht="20.25" customHeight="1" x14ac:dyDescent="0.25">
      <c r="A37"/>
      <c r="B37" s="127" t="s">
        <v>57</v>
      </c>
      <c r="C37" s="141">
        <v>351209.98320000002</v>
      </c>
      <c r="D37" s="141">
        <v>592272.33429999999</v>
      </c>
      <c r="E37" s="141">
        <v>551384.01619999995</v>
      </c>
      <c r="F37" s="141">
        <v>596217.29378499999</v>
      </c>
      <c r="G37" s="141">
        <v>233887.36330199993</v>
      </c>
      <c r="H37" s="141">
        <v>314541.29569799994</v>
      </c>
      <c r="I37" s="141">
        <v>325263.798366</v>
      </c>
      <c r="J37" s="141">
        <v>454711.70003400004</v>
      </c>
      <c r="K37"/>
      <c r="L37"/>
      <c r="U37" s="274" t="e">
        <f>#REF!-K37</f>
        <v>#REF!</v>
      </c>
      <c r="V37" s="274">
        <f t="shared" si="5"/>
        <v>351209.98320000002</v>
      </c>
      <c r="W37" s="274">
        <f t="shared" si="6"/>
        <v>592272.33429999999</v>
      </c>
      <c r="X37" s="274">
        <f t="shared" si="7"/>
        <v>551384.01619999995</v>
      </c>
      <c r="Y37" s="274" t="e">
        <f>#REF!-O37</f>
        <v>#REF!</v>
      </c>
      <c r="Z37" s="274">
        <f t="shared" si="1"/>
        <v>596217.29378499999</v>
      </c>
      <c r="AA37" s="274">
        <f t="shared" si="2"/>
        <v>233887.36330199993</v>
      </c>
      <c r="AB37" s="274">
        <f t="shared" si="3"/>
        <v>314541.29569799994</v>
      </c>
      <c r="AC37" s="274">
        <f t="shared" si="4"/>
        <v>325263.798366</v>
      </c>
    </row>
    <row r="38" spans="1:29" ht="20.25" customHeight="1" x14ac:dyDescent="0.25">
      <c r="A38"/>
      <c r="B38" s="124" t="s">
        <v>58</v>
      </c>
      <c r="C38" s="140">
        <v>537854.57929999998</v>
      </c>
      <c r="D38" s="140">
        <v>78272.243059999993</v>
      </c>
      <c r="E38" s="140">
        <v>243168.93729999999</v>
      </c>
      <c r="F38" s="140">
        <v>178341.09416814608</v>
      </c>
      <c r="G38" s="140">
        <v>152093.00422559428</v>
      </c>
      <c r="H38" s="140">
        <v>114782.54772993107</v>
      </c>
      <c r="I38" s="140">
        <v>-96801.011017067241</v>
      </c>
      <c r="J38" s="140">
        <v>-184326.20737006789</v>
      </c>
      <c r="K38"/>
      <c r="L38"/>
      <c r="U38" s="274" t="e">
        <f>#REF!-K38</f>
        <v>#REF!</v>
      </c>
      <c r="V38" s="274">
        <f t="shared" si="5"/>
        <v>537854.57929999998</v>
      </c>
      <c r="W38" s="274">
        <f t="shared" si="6"/>
        <v>78272.243059999993</v>
      </c>
      <c r="X38" s="274">
        <f t="shared" si="7"/>
        <v>243168.93729999999</v>
      </c>
      <c r="Y38" s="274" t="e">
        <f>#REF!-O38</f>
        <v>#REF!</v>
      </c>
      <c r="Z38" s="274">
        <f t="shared" si="1"/>
        <v>178341.09416814608</v>
      </c>
      <c r="AA38" s="274">
        <f t="shared" si="2"/>
        <v>152093.00422559428</v>
      </c>
      <c r="AB38" s="274">
        <f t="shared" si="3"/>
        <v>114782.54772993107</v>
      </c>
      <c r="AC38" s="274">
        <f t="shared" si="4"/>
        <v>-96801.011017067241</v>
      </c>
    </row>
    <row r="39" spans="1:29" ht="20.25" customHeight="1" x14ac:dyDescent="0.25">
      <c r="A39"/>
      <c r="B39" s="124" t="s">
        <v>41</v>
      </c>
      <c r="C39" s="140">
        <v>3908570.7540000002</v>
      </c>
      <c r="D39" s="140">
        <v>4740339.7819999997</v>
      </c>
      <c r="E39" s="140">
        <v>4519818.4759999998</v>
      </c>
      <c r="F39" s="140">
        <v>5626074.7528200001</v>
      </c>
      <c r="G39" s="140">
        <v>5437192.7993870005</v>
      </c>
      <c r="H39" s="140">
        <v>5464687.1626340002</v>
      </c>
      <c r="I39" s="140">
        <v>5412000.6860429998</v>
      </c>
      <c r="J39" s="140">
        <v>5930479.8418350006</v>
      </c>
      <c r="K39"/>
      <c r="L39"/>
      <c r="U39" s="274" t="e">
        <f>#REF!-K39</f>
        <v>#REF!</v>
      </c>
      <c r="V39" s="274">
        <f t="shared" si="5"/>
        <v>3908570.7540000002</v>
      </c>
      <c r="W39" s="274">
        <f t="shared" si="6"/>
        <v>4740339.7819999997</v>
      </c>
      <c r="X39" s="274">
        <f t="shared" si="7"/>
        <v>4519818.4759999998</v>
      </c>
      <c r="Y39" s="274" t="e">
        <f>#REF!-O39</f>
        <v>#REF!</v>
      </c>
      <c r="Z39" s="274">
        <f t="shared" si="1"/>
        <v>5626074.7528200001</v>
      </c>
      <c r="AA39" s="274">
        <f t="shared" si="2"/>
        <v>5437192.7993870005</v>
      </c>
      <c r="AB39" s="274">
        <f t="shared" si="3"/>
        <v>5464687.1626340002</v>
      </c>
      <c r="AC39" s="274">
        <f t="shared" si="4"/>
        <v>5412000.6860429998</v>
      </c>
    </row>
    <row r="40" spans="1:29" ht="20.25" customHeight="1" x14ac:dyDescent="0.25">
      <c r="A40"/>
      <c r="B40" s="124" t="s">
        <v>87</v>
      </c>
      <c r="C40" s="140">
        <v>3524829.9470000002</v>
      </c>
      <c r="D40" s="140">
        <v>4680995.9519999996</v>
      </c>
      <c r="E40" s="140">
        <v>4370451.591</v>
      </c>
      <c r="F40" s="140">
        <v>5412664.2443495626</v>
      </c>
      <c r="G40" s="140">
        <v>5277203.2155855624</v>
      </c>
      <c r="H40" s="140">
        <v>5389858.2642785637</v>
      </c>
      <c r="I40" s="140">
        <v>5506193.7077805633</v>
      </c>
      <c r="J40" s="140">
        <v>6017657.3891025642</v>
      </c>
      <c r="K40"/>
      <c r="L40"/>
      <c r="U40" s="274" t="e">
        <f>#REF!-K40</f>
        <v>#REF!</v>
      </c>
      <c r="V40" s="274">
        <f t="shared" si="5"/>
        <v>3524829.9470000002</v>
      </c>
      <c r="W40" s="274">
        <f t="shared" si="6"/>
        <v>4680995.9519999996</v>
      </c>
      <c r="X40" s="274">
        <f t="shared" si="7"/>
        <v>4370451.591</v>
      </c>
      <c r="Y40" s="274" t="e">
        <f>#REF!-O40</f>
        <v>#REF!</v>
      </c>
      <c r="Z40" s="274">
        <f t="shared" si="1"/>
        <v>5412664.2443495626</v>
      </c>
      <c r="AA40" s="274">
        <f t="shared" si="2"/>
        <v>5277203.2155855624</v>
      </c>
      <c r="AB40" s="274">
        <f t="shared" si="3"/>
        <v>5389858.2642785637</v>
      </c>
      <c r="AC40" s="274">
        <f t="shared" si="4"/>
        <v>5506193.7077805633</v>
      </c>
    </row>
    <row r="41" spans="1:29" ht="20.25" customHeight="1" thickBot="1" x14ac:dyDescent="0.3">
      <c r="A41"/>
      <c r="B41" s="145" t="s">
        <v>88</v>
      </c>
      <c r="C41" s="146">
        <v>154113.7721</v>
      </c>
      <c r="D41" s="146">
        <v>18928.41301</v>
      </c>
      <c r="E41" s="146">
        <v>93802.052389999997</v>
      </c>
      <c r="F41" s="146">
        <v>-35069.414302291392</v>
      </c>
      <c r="G41" s="146">
        <v>-7896.5795758438107</v>
      </c>
      <c r="H41" s="146">
        <v>39953.649374494555</v>
      </c>
      <c r="I41" s="146">
        <v>-2607.9892795038222</v>
      </c>
      <c r="J41" s="146">
        <v>-97148.660102504247</v>
      </c>
      <c r="K41"/>
      <c r="L41"/>
      <c r="U41" s="274" t="e">
        <f>#REF!-K41</f>
        <v>#REF!</v>
      </c>
      <c r="V41" s="274">
        <f t="shared" si="5"/>
        <v>154113.7721</v>
      </c>
      <c r="W41" s="274">
        <f t="shared" si="6"/>
        <v>18928.41301</v>
      </c>
      <c r="X41" s="274">
        <f t="shared" si="7"/>
        <v>93802.052389999997</v>
      </c>
      <c r="Y41" s="274" t="e">
        <f>#REF!-O41</f>
        <v>#REF!</v>
      </c>
      <c r="Z41" s="274">
        <f t="shared" si="1"/>
        <v>-35069.414302291392</v>
      </c>
      <c r="AA41" s="274">
        <f t="shared" si="2"/>
        <v>-7896.5795758438107</v>
      </c>
      <c r="AB41" s="274">
        <f t="shared" si="3"/>
        <v>39953.649374494555</v>
      </c>
      <c r="AC41" s="274">
        <f t="shared" si="4"/>
        <v>-2607.9892795038222</v>
      </c>
    </row>
    <row r="42" spans="1:29" ht="15.75" thickTop="1" x14ac:dyDescent="0.25">
      <c r="B42" s="304" t="s">
        <v>528</v>
      </c>
      <c r="C42" s="304"/>
      <c r="D42" s="304"/>
      <c r="E42" s="304"/>
      <c r="F42" s="304"/>
      <c r="G42" s="304"/>
      <c r="H42" s="304"/>
      <c r="I42" s="304"/>
      <c r="J42" s="304"/>
      <c r="K42"/>
      <c r="L42"/>
    </row>
    <row r="43" spans="1:29" x14ac:dyDescent="0.25">
      <c r="B43" s="325" t="s">
        <v>547</v>
      </c>
      <c r="C43" s="325"/>
      <c r="D43" s="325"/>
      <c r="E43" s="325"/>
      <c r="F43" s="325"/>
      <c r="G43" s="325"/>
      <c r="H43" s="325"/>
      <c r="I43" s="83"/>
      <c r="J43" s="83"/>
      <c r="K43"/>
      <c r="L43"/>
    </row>
    <row r="44" spans="1:29" ht="44.25" customHeight="1" x14ac:dyDescent="0.25">
      <c r="B44" s="327" t="s">
        <v>570</v>
      </c>
      <c r="C44" s="327"/>
      <c r="D44" s="327"/>
      <c r="E44" s="327"/>
      <c r="F44" s="327"/>
      <c r="G44" s="327"/>
      <c r="H44" s="327"/>
      <c r="I44" s="327"/>
      <c r="J44" s="327"/>
      <c r="K44" s="123"/>
      <c r="L44"/>
    </row>
    <row r="45" spans="1:29" x14ac:dyDescent="0.25">
      <c r="B45" s="326" t="s">
        <v>89</v>
      </c>
      <c r="C45" s="326"/>
      <c r="D45" s="326"/>
      <c r="E45" s="326"/>
      <c r="F45" s="326"/>
      <c r="G45" s="326"/>
      <c r="H45" s="326"/>
      <c r="I45" s="191"/>
      <c r="J45" s="191"/>
      <c r="K45" s="83"/>
      <c r="L45" s="83"/>
    </row>
    <row r="46" spans="1:29" x14ac:dyDescent="0.25">
      <c r="B46" s="326" t="s">
        <v>516</v>
      </c>
      <c r="C46" s="326"/>
      <c r="D46" s="326"/>
      <c r="E46" s="326"/>
      <c r="F46" s="326"/>
      <c r="G46" s="326"/>
      <c r="H46" s="326"/>
      <c r="I46" s="191"/>
      <c r="J46" s="191"/>
      <c r="K46" s="83"/>
      <c r="L46" s="83"/>
    </row>
    <row r="47" spans="1:29" ht="21.75" customHeight="1" x14ac:dyDescent="0.25">
      <c r="B47" s="326" t="s">
        <v>517</v>
      </c>
      <c r="C47" s="326"/>
      <c r="D47" s="326"/>
      <c r="E47" s="326"/>
      <c r="F47" s="326"/>
      <c r="G47" s="326"/>
      <c r="H47" s="326"/>
      <c r="I47" s="191"/>
      <c r="J47" s="191"/>
      <c r="K47" s="83"/>
      <c r="L47" s="83"/>
    </row>
    <row r="48" spans="1:29" x14ac:dyDescent="0.25">
      <c r="B48" s="326" t="s">
        <v>515</v>
      </c>
      <c r="C48" s="326"/>
      <c r="D48" s="326"/>
      <c r="E48" s="326"/>
      <c r="F48" s="326"/>
      <c r="G48" s="326"/>
      <c r="H48" s="326"/>
      <c r="I48" s="191"/>
      <c r="J48" s="191"/>
      <c r="K48" s="83"/>
      <c r="L48" s="83"/>
    </row>
    <row r="49" spans="2:12" ht="21" customHeight="1" x14ac:dyDescent="0.25">
      <c r="B49" s="327" t="s">
        <v>611</v>
      </c>
      <c r="C49" s="327"/>
      <c r="D49" s="327"/>
      <c r="E49" s="327"/>
      <c r="F49" s="327"/>
      <c r="G49" s="327"/>
      <c r="H49" s="327"/>
      <c r="I49" s="327"/>
      <c r="J49" s="327"/>
      <c r="K49" s="123"/>
      <c r="L49" s="123"/>
    </row>
    <row r="50" spans="2:12" ht="13.5" customHeight="1" x14ac:dyDescent="0.25">
      <c r="B50" s="192" t="s">
        <v>518</v>
      </c>
      <c r="C50" s="193"/>
      <c r="D50" s="193"/>
      <c r="E50" s="193"/>
      <c r="F50" s="194"/>
      <c r="G50" s="194"/>
      <c r="H50" s="194"/>
      <c r="I50" s="191"/>
      <c r="J50" s="191"/>
      <c r="K50" s="83"/>
      <c r="L50" s="83"/>
    </row>
    <row r="51" spans="2:12" x14ac:dyDescent="0.25">
      <c r="B51" s="195" t="s">
        <v>519</v>
      </c>
      <c r="C51" s="194"/>
      <c r="D51" s="194"/>
      <c r="E51" s="194"/>
      <c r="F51" s="194"/>
      <c r="G51" s="194"/>
      <c r="H51" s="194"/>
      <c r="I51" s="191"/>
      <c r="J51" s="191"/>
      <c r="K51" s="83"/>
      <c r="L51" s="83"/>
    </row>
    <row r="52" spans="2:12" x14ac:dyDescent="0.25">
      <c r="B52" s="191" t="s">
        <v>531</v>
      </c>
      <c r="C52" s="191"/>
      <c r="D52" s="191"/>
      <c r="E52" s="191"/>
      <c r="F52" s="191"/>
      <c r="G52" s="191"/>
      <c r="H52" s="191"/>
      <c r="I52" s="191"/>
      <c r="J52" s="191"/>
      <c r="K52" s="83"/>
      <c r="L52" s="83"/>
    </row>
    <row r="53" spans="2:12" x14ac:dyDescent="0.25">
      <c r="B53" s="323" t="s">
        <v>533</v>
      </c>
      <c r="C53" s="324"/>
      <c r="D53" s="324"/>
      <c r="E53" s="324"/>
      <c r="F53" s="324"/>
      <c r="G53" s="324"/>
      <c r="H53" s="324"/>
      <c r="I53" s="191"/>
      <c r="J53" s="191"/>
      <c r="K53" s="83"/>
      <c r="L53" s="83"/>
    </row>
  </sheetData>
  <mergeCells count="15">
    <mergeCell ref="B2:J2"/>
    <mergeCell ref="B42:J42"/>
    <mergeCell ref="B4:B5"/>
    <mergeCell ref="C4:C5"/>
    <mergeCell ref="D4:D5"/>
    <mergeCell ref="B3:J3"/>
    <mergeCell ref="F4:J4"/>
    <mergeCell ref="B53:H53"/>
    <mergeCell ref="B43:H43"/>
    <mergeCell ref="B45:H45"/>
    <mergeCell ref="B46:H46"/>
    <mergeCell ref="B47:H47"/>
    <mergeCell ref="B48:H48"/>
    <mergeCell ref="B44:J44"/>
    <mergeCell ref="B49:J49"/>
  </mergeCells>
  <hyperlinks>
    <hyperlink ref="B50" r:id="rId1" xr:uid="{00000000-0004-0000-0300-000000000000}"/>
    <hyperlink ref="B51" r:id="rId2" xr:uid="{00000000-0004-0000-0300-000001000000}"/>
    <hyperlink ref="B53" r:id="rId3" xr:uid="{00000000-0004-0000-0300-000002000000}"/>
  </hyperlinks>
  <pageMargins left="0.7" right="0.7" top="0.75" bottom="0.75" header="0.3" footer="0.3"/>
  <pageSetup paperSize="9" scale="63" orientation="portrait" r:id="rId4"/>
  <headerFooter>
    <oddFooter>&amp;C&amp;A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C80"/>
  <sheetViews>
    <sheetView view="pageBreakPreview" topLeftCell="B56" zoomScale="124" zoomScaleNormal="100" zoomScaleSheetLayoutView="124" workbookViewId="0">
      <selection activeCell="G10" sqref="G10"/>
    </sheetView>
  </sheetViews>
  <sheetFormatPr defaultColWidth="9" defaultRowHeight="15" x14ac:dyDescent="0.25"/>
  <cols>
    <col min="2" max="2" width="53.140625" customWidth="1"/>
    <col min="3" max="3" width="12.140625" customWidth="1"/>
    <col min="4" max="4" width="12.28515625" customWidth="1"/>
    <col min="5" max="5" width="12.28515625" style="26" customWidth="1"/>
    <col min="6" max="6" width="12.28515625" customWidth="1"/>
    <col min="7" max="7" width="12.5703125" customWidth="1"/>
    <col min="8" max="8" width="12.28515625" style="26" customWidth="1"/>
    <col min="9" max="10" width="12.28515625" customWidth="1"/>
    <col min="11" max="11" width="28.140625" bestFit="1" customWidth="1"/>
  </cols>
  <sheetData>
    <row r="1" spans="1:29" x14ac:dyDescent="0.25">
      <c r="C1" s="272"/>
      <c r="D1" s="270"/>
      <c r="E1" s="272"/>
      <c r="F1" s="272"/>
      <c r="G1" s="272"/>
      <c r="H1" s="272"/>
      <c r="I1" s="272"/>
      <c r="J1" s="270"/>
    </row>
    <row r="2" spans="1:29" ht="23.25" x14ac:dyDescent="0.25">
      <c r="B2" s="330" t="s">
        <v>556</v>
      </c>
      <c r="C2" s="330"/>
      <c r="D2" s="330"/>
      <c r="E2" s="330"/>
      <c r="F2" s="330"/>
      <c r="G2" s="330"/>
      <c r="H2" s="330"/>
      <c r="I2" s="330"/>
      <c r="J2" s="330"/>
    </row>
    <row r="3" spans="1:29" ht="15.75" thickBot="1" x14ac:dyDescent="0.3">
      <c r="B3" s="329" t="s">
        <v>1</v>
      </c>
      <c r="C3" s="329"/>
      <c r="D3" s="329"/>
      <c r="E3" s="329"/>
      <c r="F3" s="329"/>
      <c r="G3" s="329"/>
      <c r="H3" s="329"/>
      <c r="I3" s="329"/>
      <c r="J3" s="329"/>
    </row>
    <row r="4" spans="1:29" ht="15.6" customHeight="1" thickTop="1" thickBot="1" x14ac:dyDescent="0.3">
      <c r="B4" s="331" t="s">
        <v>571</v>
      </c>
      <c r="C4" s="313">
        <v>45467</v>
      </c>
      <c r="D4" s="313">
        <v>45833</v>
      </c>
      <c r="E4" s="334">
        <v>2026</v>
      </c>
      <c r="F4" s="335"/>
      <c r="G4" s="335"/>
      <c r="H4" s="335"/>
      <c r="I4" s="335"/>
      <c r="J4" s="335"/>
    </row>
    <row r="5" spans="1:29" ht="16.5" thickTop="1" thickBot="1" x14ac:dyDescent="0.3">
      <c r="B5" s="332"/>
      <c r="C5" s="318"/>
      <c r="D5" s="314"/>
      <c r="E5" s="293">
        <v>46053</v>
      </c>
      <c r="F5" s="294">
        <v>46081</v>
      </c>
      <c r="G5" s="294">
        <v>46112</v>
      </c>
      <c r="H5" s="294">
        <v>46142</v>
      </c>
      <c r="I5" s="294">
        <v>46173</v>
      </c>
      <c r="J5" s="294" t="s">
        <v>608</v>
      </c>
    </row>
    <row r="6" spans="1:29" s="50" customFormat="1" ht="16.5" customHeight="1" thickTop="1" x14ac:dyDescent="0.25">
      <c r="A6"/>
      <c r="B6" s="147" t="s">
        <v>3</v>
      </c>
      <c r="C6" s="202">
        <v>-961072.23479999998</v>
      </c>
      <c r="D6" s="202">
        <v>402037.26449999999</v>
      </c>
      <c r="E6" s="202">
        <v>1185165.2187993806</v>
      </c>
      <c r="F6" s="202">
        <v>1323524.5487910006</v>
      </c>
      <c r="G6" s="202">
        <v>1202077.5833021905</v>
      </c>
      <c r="H6" s="202">
        <v>1832482.5002982598</v>
      </c>
      <c r="I6" s="202">
        <v>2034998.2618590984</v>
      </c>
      <c r="J6" s="202">
        <v>2065842.0849508792</v>
      </c>
      <c r="K6"/>
      <c r="L6"/>
      <c r="U6" s="51"/>
      <c r="V6" s="51"/>
      <c r="W6" s="51"/>
      <c r="X6" s="51"/>
      <c r="Y6" s="51"/>
      <c r="Z6" s="51"/>
      <c r="AA6" s="51"/>
      <c r="AB6" s="51"/>
      <c r="AC6" s="51"/>
    </row>
    <row r="7" spans="1:29" s="50" customFormat="1" ht="16.5" customHeight="1" x14ac:dyDescent="0.25">
      <c r="A7"/>
      <c r="B7" s="149" t="s">
        <v>4</v>
      </c>
      <c r="C7" s="150">
        <v>6206801.4369999999</v>
      </c>
      <c r="D7" s="150">
        <v>8240958.676</v>
      </c>
      <c r="E7" s="150">
        <v>9519411.9947993811</v>
      </c>
      <c r="F7" s="150">
        <v>9708851.1897910014</v>
      </c>
      <c r="G7" s="150">
        <v>9501051.8401931897</v>
      </c>
      <c r="H7" s="150">
        <v>9376014.9016452599</v>
      </c>
      <c r="I7" s="150">
        <v>9752834.5837110989</v>
      </c>
      <c r="J7" s="150">
        <v>9635705.7480372787</v>
      </c>
      <c r="K7"/>
      <c r="L7"/>
      <c r="U7" s="51"/>
      <c r="V7" s="51"/>
      <c r="W7" s="51"/>
      <c r="X7" s="51"/>
      <c r="Y7" s="51"/>
      <c r="Z7" s="51"/>
      <c r="AA7" s="51"/>
      <c r="AB7" s="51"/>
      <c r="AC7" s="51"/>
    </row>
    <row r="8" spans="1:29" s="50" customFormat="1" ht="16.5" customHeight="1" x14ac:dyDescent="0.25">
      <c r="A8"/>
      <c r="B8" s="149" t="s">
        <v>15</v>
      </c>
      <c r="C8" s="150">
        <v>7167873.6720000003</v>
      </c>
      <c r="D8" s="150">
        <v>7838921.4110000003</v>
      </c>
      <c r="E8" s="150">
        <v>8334246.7760000005</v>
      </c>
      <c r="F8" s="150">
        <v>8385326.6410000008</v>
      </c>
      <c r="G8" s="150">
        <v>8298974.2568909992</v>
      </c>
      <c r="H8" s="150">
        <v>7543532.4013470002</v>
      </c>
      <c r="I8" s="150">
        <v>7717836.3218520004</v>
      </c>
      <c r="J8" s="150">
        <v>7569863.6630863994</v>
      </c>
      <c r="K8"/>
      <c r="L8"/>
      <c r="U8" s="51"/>
      <c r="V8" s="51"/>
      <c r="W8" s="51"/>
      <c r="X8" s="51"/>
      <c r="Y8" s="51"/>
      <c r="Z8" s="51"/>
      <c r="AA8" s="51"/>
      <c r="AB8" s="51"/>
      <c r="AC8" s="51"/>
    </row>
    <row r="9" spans="1:29" s="50" customFormat="1" ht="16.5" customHeight="1" x14ac:dyDescent="0.25">
      <c r="A9"/>
      <c r="B9" s="147" t="s">
        <v>90</v>
      </c>
      <c r="C9" s="148">
        <v>46885663.719999999</v>
      </c>
      <c r="D9" s="148">
        <v>51671140.990000002</v>
      </c>
      <c r="E9" s="148">
        <v>52555742.990619995</v>
      </c>
      <c r="F9" s="148">
        <v>53042507.875303991</v>
      </c>
      <c r="G9" s="148">
        <v>53162229.038029999</v>
      </c>
      <c r="H9" s="148">
        <v>52923454.986692995</v>
      </c>
      <c r="I9" s="148">
        <v>53621970.130174004</v>
      </c>
      <c r="J9" s="148">
        <v>55201349.572350003</v>
      </c>
      <c r="K9"/>
      <c r="L9"/>
      <c r="U9" s="51"/>
      <c r="V9" s="51"/>
      <c r="W9" s="51"/>
      <c r="X9" s="51"/>
      <c r="Y9" s="51"/>
      <c r="Z9" s="51"/>
      <c r="AA9" s="51"/>
      <c r="AB9" s="51"/>
      <c r="AC9" s="51"/>
    </row>
    <row r="10" spans="1:29" s="50" customFormat="1" ht="16.5" customHeight="1" x14ac:dyDescent="0.25">
      <c r="A10"/>
      <c r="B10" s="147" t="s">
        <v>91</v>
      </c>
      <c r="C10" s="148">
        <v>34258604.310000002</v>
      </c>
      <c r="D10" s="148">
        <v>38108626.869999997</v>
      </c>
      <c r="E10" s="148">
        <v>38138446.446028993</v>
      </c>
      <c r="F10" s="148">
        <v>38303180.993128993</v>
      </c>
      <c r="G10" s="148">
        <v>38426462.969033994</v>
      </c>
      <c r="H10" s="148">
        <v>38022910.360001996</v>
      </c>
      <c r="I10" s="148">
        <v>38594751.144871004</v>
      </c>
      <c r="J10" s="148">
        <v>39680567.908902004</v>
      </c>
      <c r="K10"/>
      <c r="L10"/>
      <c r="U10" s="51"/>
      <c r="V10" s="51"/>
      <c r="W10" s="51"/>
      <c r="X10" s="51"/>
      <c r="Y10" s="51"/>
      <c r="Z10" s="51"/>
      <c r="AA10" s="51"/>
      <c r="AB10" s="51"/>
      <c r="AC10" s="51"/>
    </row>
    <row r="11" spans="1:29" s="50" customFormat="1" ht="16.5" customHeight="1" x14ac:dyDescent="0.25">
      <c r="A11"/>
      <c r="B11" s="147" t="s">
        <v>92</v>
      </c>
      <c r="C11" s="148">
        <v>36348044.25</v>
      </c>
      <c r="D11" s="148">
        <v>41468216.170000002</v>
      </c>
      <c r="E11" s="148">
        <v>41839019.835028991</v>
      </c>
      <c r="F11" s="148">
        <v>42185321.185128994</v>
      </c>
      <c r="G11" s="148">
        <v>42176588.338188991</v>
      </c>
      <c r="H11" s="148">
        <v>41774907.519783996</v>
      </c>
      <c r="I11" s="148">
        <v>42338662.077931002</v>
      </c>
      <c r="J11" s="148">
        <v>44109333.366682008</v>
      </c>
      <c r="K11"/>
      <c r="L11"/>
      <c r="U11" s="51"/>
      <c r="V11" s="51"/>
      <c r="W11" s="51"/>
      <c r="X11" s="51"/>
      <c r="Y11" s="51"/>
      <c r="Z11" s="51"/>
      <c r="AA11" s="51"/>
      <c r="AB11" s="51"/>
      <c r="AC11" s="51"/>
    </row>
    <row r="12" spans="1:29" s="50" customFormat="1" ht="16.5" customHeight="1" x14ac:dyDescent="0.25">
      <c r="A12"/>
      <c r="B12" s="149" t="s">
        <v>93</v>
      </c>
      <c r="C12" s="150">
        <v>40089620.950000003</v>
      </c>
      <c r="D12" s="150">
        <v>45355620.369999997</v>
      </c>
      <c r="E12" s="150">
        <v>45780703.461028993</v>
      </c>
      <c r="F12" s="150">
        <v>46282544.272128992</v>
      </c>
      <c r="G12" s="150">
        <v>46439737.317315988</v>
      </c>
      <c r="H12" s="150">
        <v>46726135.489055999</v>
      </c>
      <c r="I12" s="150">
        <v>47071970.360798001</v>
      </c>
      <c r="J12" s="150">
        <v>49316303.974346004</v>
      </c>
      <c r="K12"/>
      <c r="L12"/>
      <c r="U12" s="51"/>
      <c r="V12" s="51"/>
      <c r="W12" s="51"/>
      <c r="X12" s="51"/>
      <c r="Y12" s="51"/>
      <c r="Z12" s="51"/>
      <c r="AA12" s="51"/>
      <c r="AB12" s="51"/>
      <c r="AC12" s="51"/>
    </row>
    <row r="13" spans="1:29" s="50" customFormat="1" ht="16.5" customHeight="1" x14ac:dyDescent="0.25">
      <c r="A13"/>
      <c r="B13" s="149" t="s">
        <v>94</v>
      </c>
      <c r="C13" s="150">
        <v>3741576.7009999999</v>
      </c>
      <c r="D13" s="150">
        <v>3887404.2059999998</v>
      </c>
      <c r="E13" s="150">
        <v>3941683.6260000002</v>
      </c>
      <c r="F13" s="150">
        <v>4097223.0870000003</v>
      </c>
      <c r="G13" s="150">
        <v>4263148.9791269992</v>
      </c>
      <c r="H13" s="150">
        <v>4951227.9692719998</v>
      </c>
      <c r="I13" s="150">
        <v>4733308.2828669995</v>
      </c>
      <c r="J13" s="150">
        <v>5206970.6076640002</v>
      </c>
      <c r="K13"/>
      <c r="L13"/>
      <c r="U13" s="51"/>
      <c r="V13" s="51"/>
      <c r="W13" s="51"/>
      <c r="X13" s="51"/>
      <c r="Y13" s="51"/>
      <c r="Z13" s="51"/>
      <c r="AA13" s="51"/>
      <c r="AB13" s="51"/>
      <c r="AC13" s="51"/>
    </row>
    <row r="14" spans="1:29" s="50" customFormat="1" ht="16.5" customHeight="1" x14ac:dyDescent="0.25">
      <c r="A14"/>
      <c r="B14" s="151" t="s">
        <v>95</v>
      </c>
      <c r="C14" s="148">
        <v>-2089439.9369999999</v>
      </c>
      <c r="D14" s="148">
        <v>-3359589.2990000001</v>
      </c>
      <c r="E14" s="148">
        <v>-3700573.389</v>
      </c>
      <c r="F14" s="148">
        <v>-3882140.1920000003</v>
      </c>
      <c r="G14" s="148">
        <v>-3750125.3691549995</v>
      </c>
      <c r="H14" s="148">
        <v>-3751997.1597820004</v>
      </c>
      <c r="I14" s="148">
        <v>-3743910.9330600002</v>
      </c>
      <c r="J14" s="148">
        <v>-4428765.4577799998</v>
      </c>
      <c r="K14"/>
      <c r="L14"/>
      <c r="U14" s="51"/>
      <c r="V14" s="51"/>
      <c r="W14" s="51"/>
      <c r="X14" s="51"/>
      <c r="Y14" s="51"/>
      <c r="Z14" s="51"/>
      <c r="AA14" s="51"/>
      <c r="AB14" s="51"/>
      <c r="AC14" s="51"/>
    </row>
    <row r="15" spans="1:29" s="50" customFormat="1" ht="16.5" customHeight="1" x14ac:dyDescent="0.25">
      <c r="A15"/>
      <c r="B15" s="152" t="s">
        <v>96</v>
      </c>
      <c r="C15" s="150">
        <v>610637.51500000001</v>
      </c>
      <c r="D15" s="150">
        <v>244741.46599999999</v>
      </c>
      <c r="E15" s="150">
        <v>183621.98599999998</v>
      </c>
      <c r="F15" s="150">
        <v>163734.99599999998</v>
      </c>
      <c r="G15" s="150">
        <v>150611.49799999999</v>
      </c>
      <c r="H15" s="150">
        <v>150483.10499999998</v>
      </c>
      <c r="I15" s="150">
        <v>156277.99799999999</v>
      </c>
      <c r="J15" s="150">
        <v>155415.89200000002</v>
      </c>
      <c r="K15"/>
      <c r="L15"/>
      <c r="U15" s="51"/>
      <c r="V15" s="51"/>
      <c r="W15" s="51"/>
      <c r="X15" s="51"/>
      <c r="Y15" s="51"/>
      <c r="Z15" s="51"/>
      <c r="AA15" s="51"/>
      <c r="AB15" s="51"/>
      <c r="AC15" s="51"/>
    </row>
    <row r="16" spans="1:29" s="50" customFormat="1" ht="16.5" customHeight="1" x14ac:dyDescent="0.25">
      <c r="A16"/>
      <c r="B16" s="149" t="s">
        <v>97</v>
      </c>
      <c r="C16" s="150">
        <v>2700077.452</v>
      </c>
      <c r="D16" s="150">
        <v>3604330.7650000001</v>
      </c>
      <c r="E16" s="150">
        <v>3884195.375</v>
      </c>
      <c r="F16" s="150">
        <v>4045875.1880000001</v>
      </c>
      <c r="G16" s="150">
        <v>3900736.8671549996</v>
      </c>
      <c r="H16" s="150">
        <v>3902480.2647820003</v>
      </c>
      <c r="I16" s="150">
        <v>3900188.9310600003</v>
      </c>
      <c r="J16" s="150">
        <v>4584181.3497799998</v>
      </c>
      <c r="K16"/>
      <c r="L16"/>
      <c r="U16" s="51"/>
      <c r="V16" s="51"/>
      <c r="W16" s="51"/>
      <c r="X16" s="51"/>
      <c r="Y16" s="51"/>
      <c r="Z16" s="51"/>
      <c r="AA16" s="51"/>
      <c r="AB16" s="51"/>
      <c r="AC16" s="51"/>
    </row>
    <row r="17" spans="1:29" s="50" customFormat="1" ht="16.5" customHeight="1" x14ac:dyDescent="0.25">
      <c r="A17"/>
      <c r="B17" s="147" t="s">
        <v>98</v>
      </c>
      <c r="C17" s="148">
        <v>12627059.41</v>
      </c>
      <c r="D17" s="148">
        <v>13562514.119999999</v>
      </c>
      <c r="E17" s="148">
        <v>14417296.544591002</v>
      </c>
      <c r="F17" s="148">
        <v>14739326.882174999</v>
      </c>
      <c r="G17" s="148">
        <v>14735766.068996001</v>
      </c>
      <c r="H17" s="148">
        <v>14900544.626691002</v>
      </c>
      <c r="I17" s="148">
        <v>15027218.985303001</v>
      </c>
      <c r="J17" s="148">
        <v>15520781.663448</v>
      </c>
      <c r="K17"/>
      <c r="L17"/>
      <c r="U17" s="51"/>
      <c r="V17" s="51"/>
      <c r="W17" s="51"/>
      <c r="X17" s="51"/>
      <c r="Y17" s="51"/>
      <c r="Z17" s="51"/>
      <c r="AA17" s="51"/>
      <c r="AB17" s="51"/>
      <c r="AC17" s="51"/>
    </row>
    <row r="18" spans="1:29" s="50" customFormat="1" ht="16.5" customHeight="1" x14ac:dyDescent="0.25">
      <c r="A18"/>
      <c r="B18" s="149" t="s">
        <v>99</v>
      </c>
      <c r="C18" s="150">
        <v>241697.26579999999</v>
      </c>
      <c r="D18" s="150">
        <v>351980.12719999999</v>
      </c>
      <c r="E18" s="150">
        <v>321817.93786500004</v>
      </c>
      <c r="F18" s="150">
        <v>350261.12377499999</v>
      </c>
      <c r="G18" s="150">
        <v>328545.60860599997</v>
      </c>
      <c r="H18" s="150">
        <v>324618.41846100002</v>
      </c>
      <c r="I18" s="150">
        <v>341570.88839100004</v>
      </c>
      <c r="J18" s="150">
        <v>357725.33530599996</v>
      </c>
      <c r="K18"/>
      <c r="L18"/>
      <c r="U18" s="51"/>
      <c r="V18" s="51"/>
      <c r="W18" s="51"/>
      <c r="X18" s="51"/>
      <c r="Y18" s="51"/>
      <c r="Z18" s="51"/>
      <c r="AA18" s="51"/>
      <c r="AB18" s="51"/>
      <c r="AC18" s="51"/>
    </row>
    <row r="19" spans="1:29" s="50" customFormat="1" ht="16.5" customHeight="1" x14ac:dyDescent="0.25">
      <c r="A19"/>
      <c r="B19" s="149" t="s">
        <v>100</v>
      </c>
      <c r="C19" s="150">
        <v>2221976.5060000001</v>
      </c>
      <c r="D19" s="150">
        <v>2142546.6669999999</v>
      </c>
      <c r="E19" s="150">
        <v>2196335.9407790001</v>
      </c>
      <c r="F19" s="150">
        <v>2211559.4149289997</v>
      </c>
      <c r="G19" s="150">
        <v>2198863.3516180003</v>
      </c>
      <c r="H19" s="150">
        <v>2408694.934229</v>
      </c>
      <c r="I19" s="150">
        <v>2403722.0993789998</v>
      </c>
      <c r="J19" s="150">
        <v>2385065.5225290004</v>
      </c>
      <c r="K19"/>
      <c r="L19"/>
      <c r="U19" s="51"/>
      <c r="V19" s="51"/>
      <c r="W19" s="51"/>
      <c r="X19" s="51"/>
      <c r="Y19" s="51"/>
      <c r="Z19" s="51"/>
      <c r="AA19" s="51"/>
      <c r="AB19" s="51"/>
      <c r="AC19" s="51"/>
    </row>
    <row r="20" spans="1:29" s="50" customFormat="1" ht="16.5" customHeight="1" x14ac:dyDescent="0.25">
      <c r="A20"/>
      <c r="B20" s="149" t="s">
        <v>101</v>
      </c>
      <c r="C20" s="150">
        <v>8082638.7010000004</v>
      </c>
      <c r="D20" s="150">
        <v>8705296.5079999994</v>
      </c>
      <c r="E20" s="150">
        <v>9990433.3879470006</v>
      </c>
      <c r="F20" s="150">
        <v>10215439.128471</v>
      </c>
      <c r="G20" s="150">
        <v>10200710.332578</v>
      </c>
      <c r="H20" s="150">
        <v>10129687.840596002</v>
      </c>
      <c r="I20" s="150">
        <v>10183674.944899</v>
      </c>
      <c r="J20" s="150">
        <v>10617292.443754001</v>
      </c>
      <c r="K20"/>
      <c r="L20"/>
      <c r="U20" s="51"/>
      <c r="V20" s="51"/>
      <c r="W20" s="51"/>
      <c r="X20" s="51"/>
      <c r="Y20" s="51"/>
      <c r="Z20" s="51"/>
      <c r="AA20" s="51"/>
      <c r="AB20" s="51"/>
      <c r="AC20" s="51"/>
    </row>
    <row r="21" spans="1:29" s="50" customFormat="1" ht="16.5" customHeight="1" x14ac:dyDescent="0.25">
      <c r="A21"/>
      <c r="B21" s="149" t="s">
        <v>102</v>
      </c>
      <c r="C21" s="150">
        <v>2080746.9380000001</v>
      </c>
      <c r="D21" s="150">
        <v>2362690.821</v>
      </c>
      <c r="E21" s="150">
        <v>1908709.2780000002</v>
      </c>
      <c r="F21" s="150">
        <v>1962067.2149999999</v>
      </c>
      <c r="G21" s="150">
        <v>2007646.7761939999</v>
      </c>
      <c r="H21" s="150">
        <v>2037543.4334050003</v>
      </c>
      <c r="I21" s="150">
        <v>2098251.0526340003</v>
      </c>
      <c r="J21" s="150">
        <v>2160698.3618589998</v>
      </c>
      <c r="K21"/>
      <c r="L21"/>
      <c r="U21" s="51"/>
      <c r="V21" s="51"/>
      <c r="W21" s="51"/>
      <c r="X21" s="51"/>
      <c r="Y21" s="51"/>
      <c r="Z21" s="51"/>
      <c r="AA21" s="51"/>
      <c r="AB21" s="51"/>
      <c r="AC21" s="51"/>
    </row>
    <row r="22" spans="1:29" s="50" customFormat="1" ht="16.5" customHeight="1" x14ac:dyDescent="0.25">
      <c r="A22"/>
      <c r="B22" s="147" t="s">
        <v>103</v>
      </c>
      <c r="C22" s="148">
        <v>36482612.509999998</v>
      </c>
      <c r="D22" s="148">
        <v>41490811.18</v>
      </c>
      <c r="E22" s="148">
        <v>42627763.098229997</v>
      </c>
      <c r="F22" s="148">
        <v>43089231.173257001</v>
      </c>
      <c r="G22" s="148">
        <v>44091476.734442994</v>
      </c>
      <c r="H22" s="148">
        <v>44035031.879126005</v>
      </c>
      <c r="I22" s="148">
        <v>44960874.653339997</v>
      </c>
      <c r="J22" s="148">
        <v>46849824.848711006</v>
      </c>
      <c r="K22"/>
      <c r="L22"/>
      <c r="U22" s="51"/>
      <c r="V22" s="51"/>
      <c r="W22" s="51"/>
      <c r="X22" s="51"/>
      <c r="Y22" s="51"/>
      <c r="Z22" s="51"/>
      <c r="AA22" s="51"/>
      <c r="AB22" s="51"/>
      <c r="AC22" s="51"/>
    </row>
    <row r="23" spans="1:29" s="50" customFormat="1" ht="16.5" customHeight="1" x14ac:dyDescent="0.25">
      <c r="A23"/>
      <c r="B23" s="151" t="s">
        <v>104</v>
      </c>
      <c r="C23" s="148">
        <v>9131658.0629999992</v>
      </c>
      <c r="D23" s="148">
        <v>10613039.039999999</v>
      </c>
      <c r="E23" s="148">
        <v>11054653.176973</v>
      </c>
      <c r="F23" s="148">
        <v>11331643.997761</v>
      </c>
      <c r="G23" s="148">
        <v>11907839.732665</v>
      </c>
      <c r="H23" s="148">
        <v>11606722.443007</v>
      </c>
      <c r="I23" s="148">
        <v>12284456.206195999</v>
      </c>
      <c r="J23" s="148">
        <v>11920678.783670001</v>
      </c>
      <c r="K23"/>
      <c r="L23"/>
      <c r="U23" s="51"/>
      <c r="V23" s="51"/>
      <c r="W23" s="51"/>
      <c r="X23" s="51"/>
      <c r="Y23" s="51"/>
      <c r="Z23" s="51"/>
      <c r="AA23" s="51"/>
      <c r="AB23" s="51"/>
      <c r="AC23" s="51"/>
    </row>
    <row r="24" spans="1:29" s="50" customFormat="1" ht="16.5" customHeight="1" x14ac:dyDescent="0.25">
      <c r="A24"/>
      <c r="B24" s="147" t="s">
        <v>105</v>
      </c>
      <c r="C24" s="148">
        <v>21408045.039999999</v>
      </c>
      <c r="D24" s="148">
        <v>25413478.68</v>
      </c>
      <c r="E24" s="148">
        <v>25826395.157997001</v>
      </c>
      <c r="F24" s="148">
        <v>25958300.583956003</v>
      </c>
      <c r="G24" s="148">
        <v>26387221.081246</v>
      </c>
      <c r="H24" s="148">
        <v>26541090.431867003</v>
      </c>
      <c r="I24" s="148">
        <v>26991763.169394992</v>
      </c>
      <c r="J24" s="148">
        <v>28933576.939891003</v>
      </c>
      <c r="K24"/>
      <c r="L24"/>
      <c r="U24" s="51"/>
      <c r="V24" s="51"/>
      <c r="W24" s="51"/>
      <c r="X24" s="51"/>
      <c r="Y24" s="51"/>
      <c r="Z24" s="51"/>
      <c r="AA24" s="51"/>
      <c r="AB24" s="51"/>
      <c r="AC24" s="51"/>
    </row>
    <row r="25" spans="1:29" s="50" customFormat="1" ht="16.5" customHeight="1" x14ac:dyDescent="0.25">
      <c r="A25"/>
      <c r="B25" s="149" t="s">
        <v>99</v>
      </c>
      <c r="C25" s="150">
        <v>709339.77500000002</v>
      </c>
      <c r="D25" s="150">
        <v>964304.33900000004</v>
      </c>
      <c r="E25" s="150">
        <v>1158246.156</v>
      </c>
      <c r="F25" s="150">
        <v>1210704.5960000001</v>
      </c>
      <c r="G25" s="150">
        <v>1119508.8615209998</v>
      </c>
      <c r="H25" s="150">
        <v>1141454.4954350002</v>
      </c>
      <c r="I25" s="150">
        <v>1110818.3297750002</v>
      </c>
      <c r="J25" s="150">
        <v>1470201.2225299999</v>
      </c>
      <c r="K25"/>
      <c r="L25"/>
      <c r="U25" s="51"/>
      <c r="V25" s="51"/>
      <c r="W25" s="51"/>
      <c r="X25" s="51"/>
      <c r="Y25" s="51"/>
      <c r="Z25" s="51"/>
      <c r="AA25" s="51"/>
      <c r="AB25" s="51"/>
      <c r="AC25" s="51"/>
    </row>
    <row r="26" spans="1:29" s="50" customFormat="1" ht="16.5" customHeight="1" x14ac:dyDescent="0.25">
      <c r="A26"/>
      <c r="B26" s="149" t="s">
        <v>100</v>
      </c>
      <c r="C26" s="150">
        <v>1118876.2350000001</v>
      </c>
      <c r="D26" s="150">
        <v>1088505.9890000001</v>
      </c>
      <c r="E26" s="150">
        <v>1057293.1740000001</v>
      </c>
      <c r="F26" s="150">
        <v>1096385.875</v>
      </c>
      <c r="G26" s="150">
        <v>1019749.1820809999</v>
      </c>
      <c r="H26" s="150">
        <v>1134906.9953020001</v>
      </c>
      <c r="I26" s="150">
        <v>1160670.2954800001</v>
      </c>
      <c r="J26" s="150">
        <v>1224228.4810649997</v>
      </c>
      <c r="K26"/>
      <c r="L26"/>
      <c r="U26" s="51"/>
      <c r="V26" s="51"/>
      <c r="W26" s="51"/>
      <c r="X26" s="51"/>
      <c r="Y26" s="51"/>
      <c r="Z26" s="51"/>
      <c r="AA26" s="51"/>
      <c r="AB26" s="51"/>
      <c r="AC26" s="51"/>
    </row>
    <row r="27" spans="1:29" s="50" customFormat="1" ht="16.5" customHeight="1" x14ac:dyDescent="0.25">
      <c r="A27"/>
      <c r="B27" s="149" t="s">
        <v>101</v>
      </c>
      <c r="C27" s="150">
        <v>6756560.9369999999</v>
      </c>
      <c r="D27" s="150">
        <v>6919543.5360000003</v>
      </c>
      <c r="E27" s="150">
        <v>6249482.3369999994</v>
      </c>
      <c r="F27" s="150">
        <v>6372376.0639999993</v>
      </c>
      <c r="G27" s="150">
        <v>6574358.8117849994</v>
      </c>
      <c r="H27" s="150">
        <v>6800428.1465009991</v>
      </c>
      <c r="I27" s="150">
        <v>6741606.0259879995</v>
      </c>
      <c r="J27" s="150">
        <v>7446019.0433969991</v>
      </c>
      <c r="K27"/>
      <c r="L27"/>
      <c r="U27" s="51"/>
      <c r="V27" s="51"/>
      <c r="W27" s="51"/>
      <c r="X27" s="51"/>
      <c r="Y27" s="51"/>
      <c r="Z27" s="51"/>
      <c r="AA27" s="51"/>
      <c r="AB27" s="51"/>
      <c r="AC27" s="51"/>
    </row>
    <row r="28" spans="1:29" s="50" customFormat="1" ht="16.5" customHeight="1" x14ac:dyDescent="0.25">
      <c r="A28"/>
      <c r="B28" s="149" t="s">
        <v>102</v>
      </c>
      <c r="C28" s="150">
        <v>12823268.09</v>
      </c>
      <c r="D28" s="150">
        <v>16441124.82</v>
      </c>
      <c r="E28" s="150">
        <v>17361373.490997002</v>
      </c>
      <c r="F28" s="150">
        <v>17278834.048956003</v>
      </c>
      <c r="G28" s="150">
        <v>17673604.225859001</v>
      </c>
      <c r="H28" s="150">
        <v>17464300.794629004</v>
      </c>
      <c r="I28" s="150">
        <v>17978668.518151995</v>
      </c>
      <c r="J28" s="150">
        <v>18793128.192899004</v>
      </c>
      <c r="K28"/>
      <c r="L28"/>
      <c r="U28" s="51"/>
      <c r="V28" s="51"/>
      <c r="W28" s="51"/>
      <c r="X28" s="51"/>
      <c r="Y28" s="51"/>
      <c r="Z28" s="51"/>
      <c r="AA28" s="51"/>
      <c r="AB28" s="51"/>
      <c r="AC28" s="51"/>
    </row>
    <row r="29" spans="1:29" s="50" customFormat="1" ht="16.5" customHeight="1" x14ac:dyDescent="0.25">
      <c r="A29"/>
      <c r="B29" s="149" t="s">
        <v>106</v>
      </c>
      <c r="C29" s="150">
        <v>0</v>
      </c>
      <c r="D29" s="150">
        <v>0</v>
      </c>
      <c r="E29" s="150">
        <v>0</v>
      </c>
      <c r="F29" s="150">
        <v>0</v>
      </c>
      <c r="G29" s="150">
        <v>0</v>
      </c>
      <c r="H29" s="150">
        <v>0</v>
      </c>
      <c r="I29" s="150">
        <v>0</v>
      </c>
      <c r="J29" s="150">
        <v>0</v>
      </c>
      <c r="K29"/>
      <c r="L29"/>
      <c r="U29" s="51"/>
      <c r="V29" s="51"/>
      <c r="W29" s="51"/>
      <c r="X29" s="51"/>
      <c r="Y29" s="51"/>
      <c r="Z29" s="51"/>
      <c r="AA29" s="51"/>
      <c r="AB29" s="51"/>
      <c r="AC29" s="51"/>
    </row>
    <row r="30" spans="1:29" s="50" customFormat="1" ht="16.5" customHeight="1" x14ac:dyDescent="0.25">
      <c r="A30"/>
      <c r="B30" s="147" t="s">
        <v>107</v>
      </c>
      <c r="C30" s="148">
        <v>5942909.409</v>
      </c>
      <c r="D30" s="148">
        <v>5464293.4529999997</v>
      </c>
      <c r="E30" s="148">
        <v>5746714.7632600004</v>
      </c>
      <c r="F30" s="148">
        <v>5799286.5915399995</v>
      </c>
      <c r="G30" s="148">
        <v>5796415.9205319993</v>
      </c>
      <c r="H30" s="148">
        <v>5887219.0042519998</v>
      </c>
      <c r="I30" s="148">
        <v>5684655.2777490001</v>
      </c>
      <c r="J30" s="148">
        <v>5995569.1251500007</v>
      </c>
      <c r="K30"/>
      <c r="L30"/>
      <c r="U30" s="51"/>
      <c r="V30" s="51"/>
      <c r="W30" s="51"/>
      <c r="X30" s="51"/>
      <c r="Y30" s="51"/>
      <c r="Z30" s="51"/>
      <c r="AA30" s="51"/>
      <c r="AB30" s="51"/>
      <c r="AC30" s="51"/>
    </row>
    <row r="31" spans="1:29" s="50" customFormat="1" ht="16.5" customHeight="1" x14ac:dyDescent="0.25">
      <c r="A31"/>
      <c r="B31" s="149" t="s">
        <v>99</v>
      </c>
      <c r="C31" s="150">
        <v>230204.81099999999</v>
      </c>
      <c r="D31" s="150">
        <v>214420.10399999999</v>
      </c>
      <c r="E31" s="150">
        <v>297326.92600000004</v>
      </c>
      <c r="F31" s="150">
        <v>237717.83899999998</v>
      </c>
      <c r="G31" s="150">
        <v>276390.89886999998</v>
      </c>
      <c r="H31" s="150">
        <v>234609.47042500001</v>
      </c>
      <c r="I31" s="150">
        <v>211568.52737</v>
      </c>
      <c r="J31" s="150">
        <v>227848.25643800001</v>
      </c>
      <c r="K31"/>
      <c r="L31"/>
      <c r="U31" s="51"/>
      <c r="V31" s="51"/>
      <c r="W31" s="51"/>
      <c r="X31" s="51"/>
      <c r="Y31" s="51"/>
      <c r="Z31" s="51"/>
      <c r="AA31" s="51"/>
      <c r="AB31" s="51"/>
      <c r="AC31" s="51"/>
    </row>
    <row r="32" spans="1:29" s="50" customFormat="1" ht="16.5" customHeight="1" x14ac:dyDescent="0.25">
      <c r="A32"/>
      <c r="B32" s="149" t="s">
        <v>100</v>
      </c>
      <c r="C32" s="150">
        <v>917726.27399999998</v>
      </c>
      <c r="D32" s="150">
        <v>994208.51500000001</v>
      </c>
      <c r="E32" s="150">
        <v>1209847.7409999999</v>
      </c>
      <c r="F32" s="150">
        <v>1271374.0290000001</v>
      </c>
      <c r="G32" s="150">
        <v>1294582.1259999999</v>
      </c>
      <c r="H32" s="150">
        <v>1273353.5109999999</v>
      </c>
      <c r="I32" s="150">
        <v>1151078.5209999999</v>
      </c>
      <c r="J32" s="150">
        <v>1210144.3470000001</v>
      </c>
      <c r="K32"/>
      <c r="L32"/>
      <c r="U32" s="51"/>
      <c r="V32" s="51"/>
      <c r="W32" s="51"/>
      <c r="X32" s="51"/>
      <c r="Y32" s="51"/>
      <c r="Z32" s="51"/>
      <c r="AA32" s="51"/>
      <c r="AB32" s="51"/>
      <c r="AC32" s="51"/>
    </row>
    <row r="33" spans="1:29" s="50" customFormat="1" ht="16.5" customHeight="1" x14ac:dyDescent="0.25">
      <c r="A33"/>
      <c r="B33" s="149" t="s">
        <v>101</v>
      </c>
      <c r="C33" s="150">
        <v>2312618.5929999999</v>
      </c>
      <c r="D33" s="150">
        <v>1838166.9269999999</v>
      </c>
      <c r="E33" s="150">
        <v>1784560.05</v>
      </c>
      <c r="F33" s="150">
        <v>1863596.9720000001</v>
      </c>
      <c r="G33" s="150">
        <v>1858321.121113</v>
      </c>
      <c r="H33" s="150">
        <v>1945594.9339780002</v>
      </c>
      <c r="I33" s="150">
        <v>1870446.4172990001</v>
      </c>
      <c r="J33" s="150">
        <v>2190386.6498730001</v>
      </c>
      <c r="K33"/>
      <c r="L33"/>
      <c r="U33" s="51"/>
      <c r="V33" s="51"/>
      <c r="W33" s="51"/>
      <c r="X33" s="51"/>
      <c r="Y33" s="51"/>
      <c r="Z33" s="51"/>
      <c r="AA33" s="51"/>
      <c r="AB33" s="51"/>
      <c r="AC33" s="51"/>
    </row>
    <row r="34" spans="1:29" s="50" customFormat="1" ht="16.5" customHeight="1" x14ac:dyDescent="0.25">
      <c r="A34"/>
      <c r="B34" s="149" t="s">
        <v>102</v>
      </c>
      <c r="C34" s="150">
        <v>2482359.7310000001</v>
      </c>
      <c r="D34" s="150">
        <v>2417497.9070000001</v>
      </c>
      <c r="E34" s="150">
        <v>2454980.0462600002</v>
      </c>
      <c r="F34" s="150">
        <v>2426597.7515400001</v>
      </c>
      <c r="G34" s="150">
        <v>2367121.774549</v>
      </c>
      <c r="H34" s="150">
        <v>2433661.0888490002</v>
      </c>
      <c r="I34" s="150">
        <v>2451561.8120800005</v>
      </c>
      <c r="J34" s="150">
        <v>2367189.8718390004</v>
      </c>
      <c r="K34"/>
      <c r="L34"/>
      <c r="U34" s="51"/>
      <c r="V34" s="51"/>
      <c r="W34" s="51"/>
      <c r="X34" s="51"/>
      <c r="Y34" s="51"/>
      <c r="Z34" s="51"/>
      <c r="AA34" s="51"/>
      <c r="AB34" s="51"/>
      <c r="AC34" s="51"/>
    </row>
    <row r="35" spans="1:29" s="50" customFormat="1" ht="16.5" customHeight="1" x14ac:dyDescent="0.25">
      <c r="A35"/>
      <c r="B35" s="153" t="s">
        <v>108</v>
      </c>
      <c r="C35" s="148">
        <v>0</v>
      </c>
      <c r="D35" s="148">
        <v>0</v>
      </c>
      <c r="E35" s="148">
        <v>0</v>
      </c>
      <c r="F35" s="148">
        <v>0</v>
      </c>
      <c r="G35" s="148">
        <v>0</v>
      </c>
      <c r="H35" s="148">
        <v>0</v>
      </c>
      <c r="I35" s="148">
        <v>0</v>
      </c>
      <c r="J35" s="148">
        <v>0</v>
      </c>
      <c r="K35"/>
      <c r="L35"/>
      <c r="U35" s="51"/>
      <c r="V35" s="51"/>
      <c r="W35" s="51"/>
      <c r="X35" s="51"/>
      <c r="Y35" s="51"/>
      <c r="Z35" s="51"/>
      <c r="AA35" s="51"/>
      <c r="AB35" s="51"/>
      <c r="AC35" s="51"/>
    </row>
    <row r="36" spans="1:29" s="50" customFormat="1" ht="16.5" customHeight="1" x14ac:dyDescent="0.25">
      <c r="A36"/>
      <c r="B36" s="149" t="s">
        <v>99</v>
      </c>
      <c r="C36" s="150">
        <v>0</v>
      </c>
      <c r="D36" s="150">
        <v>0</v>
      </c>
      <c r="E36" s="150">
        <v>0</v>
      </c>
      <c r="F36" s="150">
        <v>0</v>
      </c>
      <c r="G36" s="150">
        <v>0</v>
      </c>
      <c r="H36" s="150">
        <v>0</v>
      </c>
      <c r="I36" s="150">
        <v>0</v>
      </c>
      <c r="J36" s="150">
        <v>0</v>
      </c>
      <c r="K36"/>
      <c r="L36"/>
      <c r="U36" s="51"/>
      <c r="V36" s="51"/>
      <c r="W36" s="51"/>
      <c r="X36" s="51"/>
      <c r="Y36" s="51"/>
      <c r="Z36" s="51"/>
      <c r="AA36" s="51"/>
      <c r="AB36" s="51"/>
      <c r="AC36" s="51"/>
    </row>
    <row r="37" spans="1:29" s="50" customFormat="1" ht="16.5" customHeight="1" x14ac:dyDescent="0.25">
      <c r="A37"/>
      <c r="B37" s="149" t="s">
        <v>100</v>
      </c>
      <c r="C37" s="150">
        <v>0</v>
      </c>
      <c r="D37" s="150">
        <v>0</v>
      </c>
      <c r="E37" s="150">
        <v>0</v>
      </c>
      <c r="F37" s="150">
        <v>0</v>
      </c>
      <c r="G37" s="150">
        <v>0</v>
      </c>
      <c r="H37" s="150">
        <v>0</v>
      </c>
      <c r="I37" s="150">
        <v>0</v>
      </c>
      <c r="J37" s="150">
        <v>0</v>
      </c>
      <c r="K37"/>
      <c r="L37"/>
      <c r="U37" s="51"/>
      <c r="V37" s="51"/>
      <c r="W37" s="51"/>
      <c r="X37" s="51"/>
      <c r="Y37" s="51"/>
      <c r="Z37" s="51"/>
      <c r="AA37" s="51"/>
      <c r="AB37" s="51"/>
      <c r="AC37" s="51"/>
    </row>
    <row r="38" spans="1:29" s="50" customFormat="1" ht="16.5" customHeight="1" x14ac:dyDescent="0.25">
      <c r="A38"/>
      <c r="B38" s="149" t="s">
        <v>101</v>
      </c>
      <c r="C38" s="150">
        <v>0</v>
      </c>
      <c r="D38" s="150">
        <v>0</v>
      </c>
      <c r="E38" s="150">
        <v>0</v>
      </c>
      <c r="F38" s="150">
        <v>0</v>
      </c>
      <c r="G38" s="150">
        <v>0</v>
      </c>
      <c r="H38" s="150">
        <v>0</v>
      </c>
      <c r="I38" s="150">
        <v>0</v>
      </c>
      <c r="J38" s="150">
        <v>0</v>
      </c>
      <c r="K38"/>
      <c r="L38"/>
      <c r="U38" s="51"/>
      <c r="V38" s="51"/>
      <c r="W38" s="51"/>
      <c r="X38" s="51"/>
      <c r="Y38" s="51"/>
      <c r="Z38" s="51"/>
      <c r="AA38" s="51"/>
      <c r="AB38" s="51"/>
      <c r="AC38" s="51"/>
    </row>
    <row r="39" spans="1:29" s="50" customFormat="1" ht="16.5" customHeight="1" x14ac:dyDescent="0.25">
      <c r="A39"/>
      <c r="B39" s="149" t="s">
        <v>102</v>
      </c>
      <c r="C39" s="150">
        <v>0</v>
      </c>
      <c r="D39" s="150">
        <v>0</v>
      </c>
      <c r="E39" s="150">
        <v>0</v>
      </c>
      <c r="F39" s="150">
        <v>0</v>
      </c>
      <c r="G39" s="150">
        <v>0</v>
      </c>
      <c r="H39" s="150">
        <v>0</v>
      </c>
      <c r="I39" s="150">
        <v>0</v>
      </c>
      <c r="J39" s="150">
        <v>0</v>
      </c>
      <c r="K39"/>
      <c r="L39"/>
      <c r="U39" s="51"/>
      <c r="V39" s="51"/>
      <c r="W39" s="51"/>
      <c r="X39" s="51"/>
      <c r="Y39" s="51"/>
      <c r="Z39" s="51"/>
      <c r="AA39" s="51"/>
      <c r="AB39" s="51"/>
      <c r="AC39" s="51"/>
    </row>
    <row r="40" spans="1:29" s="50" customFormat="1" ht="16.5" customHeight="1" x14ac:dyDescent="0.25">
      <c r="A40"/>
      <c r="B40" s="147" t="s">
        <v>47</v>
      </c>
      <c r="C40" s="148">
        <v>126316.099</v>
      </c>
      <c r="D40" s="148">
        <v>126794.83900000001</v>
      </c>
      <c r="E40" s="148">
        <v>128841.466</v>
      </c>
      <c r="F40" s="148">
        <v>127022.00300000001</v>
      </c>
      <c r="G40" s="148">
        <v>126085.425</v>
      </c>
      <c r="H40" s="148">
        <v>128243.686</v>
      </c>
      <c r="I40" s="148">
        <v>126177.538</v>
      </c>
      <c r="J40" s="148">
        <v>126378.914</v>
      </c>
      <c r="K40"/>
      <c r="L40"/>
      <c r="U40" s="51"/>
      <c r="V40" s="51"/>
      <c r="W40" s="51"/>
      <c r="X40" s="51"/>
      <c r="Y40" s="51"/>
      <c r="Z40" s="51"/>
      <c r="AA40" s="51"/>
      <c r="AB40" s="51"/>
      <c r="AC40" s="51"/>
    </row>
    <row r="41" spans="1:29" s="50" customFormat="1" ht="16.5" customHeight="1" x14ac:dyDescent="0.25">
      <c r="A41"/>
      <c r="B41" s="154" t="s">
        <v>109</v>
      </c>
      <c r="C41" s="150">
        <v>0</v>
      </c>
      <c r="D41" s="150">
        <v>0</v>
      </c>
      <c r="E41" s="150">
        <v>0</v>
      </c>
      <c r="F41" s="150">
        <v>0</v>
      </c>
      <c r="G41" s="150">
        <v>0</v>
      </c>
      <c r="H41" s="150">
        <v>0</v>
      </c>
      <c r="I41" s="150">
        <v>0</v>
      </c>
      <c r="J41" s="150">
        <v>0</v>
      </c>
      <c r="K41"/>
      <c r="L41"/>
      <c r="U41" s="51"/>
      <c r="V41" s="51"/>
      <c r="W41" s="51"/>
      <c r="X41" s="51"/>
      <c r="Y41" s="51"/>
      <c r="Z41" s="51"/>
      <c r="AA41" s="51"/>
      <c r="AB41" s="51"/>
      <c r="AC41" s="51"/>
    </row>
    <row r="42" spans="1:29" s="50" customFormat="1" ht="16.5" customHeight="1" x14ac:dyDescent="0.25">
      <c r="A42"/>
      <c r="B42" s="147" t="s">
        <v>49</v>
      </c>
      <c r="C42" s="148">
        <v>58256.112000000001</v>
      </c>
      <c r="D42" s="148">
        <v>52958.145100000002</v>
      </c>
      <c r="E42" s="148">
        <v>50986.784</v>
      </c>
      <c r="F42" s="148">
        <v>51087.756000000001</v>
      </c>
      <c r="G42" s="148">
        <v>47735.716999999997</v>
      </c>
      <c r="H42" s="148">
        <v>47902.548000000003</v>
      </c>
      <c r="I42" s="148">
        <v>52372.228999999999</v>
      </c>
      <c r="J42" s="148">
        <v>53949.061999999998</v>
      </c>
      <c r="K42"/>
      <c r="L42"/>
      <c r="U42" s="51"/>
      <c r="V42" s="51"/>
      <c r="W42" s="51"/>
      <c r="X42" s="51"/>
      <c r="Y42" s="51"/>
      <c r="Z42" s="51"/>
      <c r="AA42" s="51"/>
      <c r="AB42" s="51"/>
      <c r="AC42" s="51"/>
    </row>
    <row r="43" spans="1:29" s="50" customFormat="1" ht="16.5" customHeight="1" x14ac:dyDescent="0.25">
      <c r="A43"/>
      <c r="B43" s="154" t="s">
        <v>109</v>
      </c>
      <c r="C43" s="150">
        <v>35866.523999999998</v>
      </c>
      <c r="D43" s="150">
        <v>25864.956999999999</v>
      </c>
      <c r="E43" s="150">
        <v>27674.718000000001</v>
      </c>
      <c r="F43" s="150">
        <v>27690.588</v>
      </c>
      <c r="G43" s="150">
        <v>25962.039000000001</v>
      </c>
      <c r="H43" s="150">
        <v>26028.95</v>
      </c>
      <c r="I43" s="150">
        <v>30214.468000000001</v>
      </c>
      <c r="J43" s="150">
        <v>31750.971000000001</v>
      </c>
      <c r="K43"/>
      <c r="L43"/>
      <c r="U43" s="51"/>
      <c r="V43" s="51"/>
      <c r="W43" s="51"/>
      <c r="X43" s="51"/>
      <c r="Y43" s="51"/>
      <c r="Z43" s="51"/>
      <c r="AA43" s="51"/>
      <c r="AB43" s="51"/>
      <c r="AC43" s="51"/>
    </row>
    <row r="44" spans="1:29" s="50" customFormat="1" ht="16.5" customHeight="1" x14ac:dyDescent="0.25">
      <c r="A44"/>
      <c r="B44" s="147" t="s">
        <v>83</v>
      </c>
      <c r="C44" s="148">
        <v>76063.72</v>
      </c>
      <c r="D44" s="148">
        <v>112983.124</v>
      </c>
      <c r="E44" s="148">
        <v>330273.02609</v>
      </c>
      <c r="F44" s="148">
        <v>388942.35199900001</v>
      </c>
      <c r="G44" s="148">
        <v>347447.42200000002</v>
      </c>
      <c r="H44" s="148">
        <v>382839.24799900001</v>
      </c>
      <c r="I44" s="148">
        <v>421904.96599900001</v>
      </c>
      <c r="J44" s="148">
        <v>189408.99199900002</v>
      </c>
      <c r="K44"/>
      <c r="L44"/>
      <c r="U44" s="51"/>
      <c r="V44" s="51"/>
      <c r="W44" s="51"/>
      <c r="X44" s="51"/>
      <c r="Y44" s="51"/>
      <c r="Z44" s="51"/>
      <c r="AA44" s="51"/>
      <c r="AB44" s="51"/>
      <c r="AC44" s="51"/>
    </row>
    <row r="45" spans="1:29" s="50" customFormat="1" ht="16.5" customHeight="1" x14ac:dyDescent="0.25">
      <c r="A45"/>
      <c r="B45" s="154" t="s">
        <v>109</v>
      </c>
      <c r="C45" s="150">
        <v>74480.731</v>
      </c>
      <c r="D45" s="150">
        <v>111005.9</v>
      </c>
      <c r="E45" s="150">
        <v>321364.09508999996</v>
      </c>
      <c r="F45" s="150">
        <v>380016.59399900003</v>
      </c>
      <c r="G45" s="150">
        <v>338503.03399999999</v>
      </c>
      <c r="H45" s="150">
        <v>373982.72399900004</v>
      </c>
      <c r="I45" s="150">
        <v>413029.667999</v>
      </c>
      <c r="J45" s="150">
        <v>180586.34599900001</v>
      </c>
      <c r="K45"/>
      <c r="L45"/>
      <c r="U45" s="51"/>
      <c r="V45" s="51"/>
      <c r="W45" s="51"/>
      <c r="X45" s="51"/>
      <c r="Y45" s="51"/>
      <c r="Z45" s="51"/>
      <c r="AA45" s="51"/>
      <c r="AB45" s="51"/>
      <c r="AC45" s="51"/>
    </row>
    <row r="46" spans="1:29" s="50" customFormat="1" ht="16.5" customHeight="1" x14ac:dyDescent="0.25">
      <c r="A46"/>
      <c r="B46" s="147" t="s">
        <v>110</v>
      </c>
      <c r="C46" s="148">
        <v>23883.258999999998</v>
      </c>
      <c r="D46" s="148">
        <v>14106.412</v>
      </c>
      <c r="E46" s="148">
        <v>15349.305</v>
      </c>
      <c r="F46" s="148">
        <v>14761.262000000001</v>
      </c>
      <c r="G46" s="148">
        <v>15779.512516000001</v>
      </c>
      <c r="H46" s="148">
        <v>14137.617752</v>
      </c>
      <c r="I46" s="148">
        <v>13005.130638000001</v>
      </c>
      <c r="J46" s="148">
        <v>14195.646613000001</v>
      </c>
      <c r="K46"/>
      <c r="L46"/>
      <c r="U46" s="51"/>
      <c r="V46" s="51"/>
      <c r="W46" s="51"/>
      <c r="X46" s="51"/>
      <c r="Y46" s="51"/>
      <c r="Z46" s="51"/>
      <c r="AA46" s="51"/>
      <c r="AB46" s="51"/>
      <c r="AC46" s="51"/>
    </row>
    <row r="47" spans="1:29" s="50" customFormat="1" ht="16.5" customHeight="1" x14ac:dyDescent="0.25">
      <c r="A47"/>
      <c r="B47" s="154" t="s">
        <v>109</v>
      </c>
      <c r="C47" s="150">
        <v>0</v>
      </c>
      <c r="D47" s="150">
        <v>0</v>
      </c>
      <c r="E47" s="150">
        <v>0</v>
      </c>
      <c r="F47" s="150">
        <v>0</v>
      </c>
      <c r="G47" s="150">
        <v>0</v>
      </c>
      <c r="H47" s="150">
        <v>0</v>
      </c>
      <c r="I47" s="150">
        <v>0</v>
      </c>
      <c r="J47" s="150">
        <v>0</v>
      </c>
      <c r="K47"/>
      <c r="L47"/>
      <c r="U47" s="51"/>
      <c r="V47" s="51"/>
      <c r="W47" s="51"/>
      <c r="X47" s="51"/>
      <c r="Y47" s="51"/>
      <c r="Z47" s="51"/>
      <c r="AA47" s="51"/>
      <c r="AB47" s="51"/>
      <c r="AC47" s="51"/>
    </row>
    <row r="48" spans="1:29" s="50" customFormat="1" ht="16.5" customHeight="1" x14ac:dyDescent="0.25">
      <c r="A48"/>
      <c r="B48" s="147" t="s">
        <v>111</v>
      </c>
      <c r="C48" s="148">
        <v>127.932</v>
      </c>
      <c r="D48" s="148">
        <v>129.15</v>
      </c>
      <c r="E48" s="148">
        <v>111.08</v>
      </c>
      <c r="F48" s="148">
        <v>115.005</v>
      </c>
      <c r="G48" s="148">
        <v>112.73</v>
      </c>
      <c r="H48" s="148">
        <v>127.63</v>
      </c>
      <c r="I48" s="148">
        <v>145.69499999999999</v>
      </c>
      <c r="J48" s="148">
        <v>134.54400000000001</v>
      </c>
      <c r="K48"/>
      <c r="L48"/>
      <c r="U48" s="51"/>
      <c r="V48" s="51"/>
      <c r="W48" s="51"/>
      <c r="X48" s="51"/>
      <c r="Y48" s="51"/>
      <c r="Z48" s="51"/>
      <c r="AA48" s="51"/>
      <c r="AB48" s="51"/>
      <c r="AC48" s="51"/>
    </row>
    <row r="49" spans="1:29" s="50" customFormat="1" ht="16.5" customHeight="1" x14ac:dyDescent="0.25">
      <c r="A49"/>
      <c r="B49" s="154" t="s">
        <v>109</v>
      </c>
      <c r="C49" s="150">
        <v>0</v>
      </c>
      <c r="D49" s="150">
        <v>0</v>
      </c>
      <c r="E49" s="150">
        <v>0</v>
      </c>
      <c r="F49" s="150">
        <v>0</v>
      </c>
      <c r="G49" s="150">
        <v>0</v>
      </c>
      <c r="H49" s="150">
        <v>0</v>
      </c>
      <c r="I49" s="150">
        <v>0</v>
      </c>
      <c r="J49" s="150">
        <v>0</v>
      </c>
      <c r="K49"/>
      <c r="L49"/>
      <c r="U49" s="51"/>
      <c r="V49" s="51"/>
      <c r="W49" s="51"/>
      <c r="X49" s="51"/>
      <c r="Y49" s="51"/>
      <c r="Z49" s="51"/>
      <c r="AA49" s="51"/>
      <c r="AB49" s="51"/>
      <c r="AC49" s="51"/>
    </row>
    <row r="50" spans="1:29" s="50" customFormat="1" ht="16.5" customHeight="1" x14ac:dyDescent="0.25">
      <c r="A50"/>
      <c r="B50" s="147" t="s">
        <v>112</v>
      </c>
      <c r="C50" s="148">
        <v>8806446.7650000006</v>
      </c>
      <c r="D50" s="148">
        <v>10292151.76</v>
      </c>
      <c r="E50" s="148">
        <v>10933664.828464018</v>
      </c>
      <c r="F50" s="148">
        <v>11040095.057089634</v>
      </c>
      <c r="G50" s="148">
        <v>10034955.351473689</v>
      </c>
      <c r="H50" s="148">
        <v>10388832.579094943</v>
      </c>
      <c r="I50" s="148">
        <v>10571857.649277117</v>
      </c>
      <c r="J50" s="148">
        <v>10810598.28047144</v>
      </c>
      <c r="K50"/>
      <c r="L50"/>
      <c r="U50" s="51"/>
      <c r="V50" s="51"/>
      <c r="W50" s="51"/>
      <c r="X50" s="51"/>
      <c r="Y50" s="51"/>
      <c r="Z50" s="51"/>
      <c r="AA50" s="51"/>
      <c r="AB50" s="51"/>
      <c r="AC50" s="51"/>
    </row>
    <row r="51" spans="1:29" s="50" customFormat="1" ht="16.5" customHeight="1" x14ac:dyDescent="0.25">
      <c r="A51"/>
      <c r="B51" s="147" t="s">
        <v>58</v>
      </c>
      <c r="C51" s="148">
        <v>351140.95789999998</v>
      </c>
      <c r="D51" s="148">
        <v>-16498.05359</v>
      </c>
      <c r="E51" s="148">
        <v>-345859.21854860277</v>
      </c>
      <c r="F51" s="148">
        <v>-344992.17468885332</v>
      </c>
      <c r="G51" s="148">
        <v>-299060.81079121627</v>
      </c>
      <c r="H51" s="148">
        <v>-240922.44089480722</v>
      </c>
      <c r="I51" s="148">
        <v>-489078.18918876944</v>
      </c>
      <c r="J51" s="148">
        <v>-777029.54290946806</v>
      </c>
      <c r="K51"/>
      <c r="L51"/>
      <c r="U51" s="51"/>
      <c r="V51" s="51"/>
      <c r="W51" s="51"/>
      <c r="X51" s="51"/>
      <c r="Y51" s="51"/>
      <c r="Z51" s="51"/>
      <c r="AA51" s="51"/>
      <c r="AB51" s="51"/>
      <c r="AC51" s="51"/>
    </row>
    <row r="52" spans="1:29" s="50" customFormat="1" ht="16.5" customHeight="1" x14ac:dyDescent="0.25">
      <c r="A52"/>
      <c r="B52" s="149" t="s">
        <v>113</v>
      </c>
      <c r="C52" s="150">
        <v>4196739.42</v>
      </c>
      <c r="D52" s="150">
        <v>5072585.04</v>
      </c>
      <c r="E52" s="150">
        <v>5763628.3368819999</v>
      </c>
      <c r="F52" s="150">
        <v>5996505.9488200005</v>
      </c>
      <c r="G52" s="150">
        <v>5730379.0973870009</v>
      </c>
      <c r="H52" s="150">
        <v>5822520.7716340004</v>
      </c>
      <c r="I52" s="150">
        <v>5775849.5370429996</v>
      </c>
      <c r="J52" s="150">
        <v>6315374.8968350003</v>
      </c>
      <c r="K52"/>
      <c r="L52"/>
      <c r="U52" s="51"/>
      <c r="V52" s="51"/>
      <c r="W52" s="51"/>
      <c r="X52" s="51"/>
      <c r="Y52" s="51"/>
      <c r="Z52" s="51"/>
      <c r="AA52" s="51"/>
      <c r="AB52" s="51"/>
      <c r="AC52" s="51"/>
    </row>
    <row r="53" spans="1:29" s="50" customFormat="1" ht="16.5" customHeight="1" x14ac:dyDescent="0.25">
      <c r="A53"/>
      <c r="B53" s="149" t="s">
        <v>87</v>
      </c>
      <c r="C53" s="150">
        <v>3803244.9870000002</v>
      </c>
      <c r="D53" s="150">
        <v>4960342.2609999999</v>
      </c>
      <c r="E53" s="150">
        <v>5588341.904559182</v>
      </c>
      <c r="F53" s="150">
        <v>5732465.6075555626</v>
      </c>
      <c r="G53" s="150">
        <v>5614580.0434613721</v>
      </c>
      <c r="H53" s="150">
        <v>5702768.7640173035</v>
      </c>
      <c r="I53" s="150">
        <v>5816682.8361074636</v>
      </c>
      <c r="J53" s="150">
        <v>6351038.387422964</v>
      </c>
      <c r="K53"/>
      <c r="L53"/>
      <c r="U53" s="51"/>
      <c r="V53" s="51"/>
      <c r="W53" s="51"/>
      <c r="X53" s="51"/>
      <c r="Y53" s="51"/>
      <c r="Z53" s="51"/>
      <c r="AA53" s="51"/>
      <c r="AB53" s="51"/>
      <c r="AC53" s="51"/>
    </row>
    <row r="54" spans="1:29" s="50" customFormat="1" ht="16.5" customHeight="1" thickBot="1" x14ac:dyDescent="0.3">
      <c r="A54"/>
      <c r="B54" s="155" t="s">
        <v>88</v>
      </c>
      <c r="C54" s="156">
        <v>-42353.475100000003</v>
      </c>
      <c r="D54" s="156">
        <v>-128740.8334</v>
      </c>
      <c r="E54" s="156">
        <v>-521145.65087142063</v>
      </c>
      <c r="F54" s="156">
        <v>-609032.51595329121</v>
      </c>
      <c r="G54" s="156">
        <v>-414859.86471684504</v>
      </c>
      <c r="H54" s="156">
        <v>-360674.4485115041</v>
      </c>
      <c r="I54" s="156">
        <v>-448244.8901243055</v>
      </c>
      <c r="J54" s="156">
        <v>-741366.05232150434</v>
      </c>
      <c r="K54"/>
      <c r="L54"/>
      <c r="U54" s="51"/>
      <c r="V54" s="51"/>
      <c r="W54" s="51"/>
      <c r="X54" s="51"/>
      <c r="Y54" s="51"/>
      <c r="Z54" s="51"/>
      <c r="AA54" s="51"/>
      <c r="AB54" s="51"/>
      <c r="AC54" s="51"/>
    </row>
    <row r="55" spans="1:29" ht="15.75" thickTop="1" x14ac:dyDescent="0.25">
      <c r="B55" s="333" t="s">
        <v>528</v>
      </c>
      <c r="C55" s="333"/>
      <c r="D55" s="333"/>
      <c r="E55" s="333"/>
      <c r="F55" s="333"/>
      <c r="G55" s="333"/>
      <c r="H55" s="333"/>
      <c r="I55" s="333"/>
      <c r="J55" s="333"/>
    </row>
    <row r="56" spans="1:29" x14ac:dyDescent="0.25">
      <c r="B56" s="13" t="s">
        <v>547</v>
      </c>
      <c r="C56" s="119"/>
      <c r="D56" s="119"/>
      <c r="E56" s="119"/>
      <c r="F56" s="119"/>
      <c r="G56" s="119"/>
      <c r="H56" s="119"/>
      <c r="I56" s="119"/>
      <c r="J56" s="119"/>
      <c r="K56" s="28"/>
    </row>
    <row r="57" spans="1:29" ht="18.75" customHeight="1" x14ac:dyDescent="0.25">
      <c r="B57" s="327" t="s">
        <v>114</v>
      </c>
      <c r="C57" s="327"/>
      <c r="D57" s="327"/>
      <c r="E57" s="327"/>
      <c r="F57" s="327"/>
      <c r="G57" s="327"/>
      <c r="H57" s="327"/>
      <c r="I57" s="327"/>
      <c r="J57" s="327"/>
      <c r="K57" s="203"/>
    </row>
    <row r="58" spans="1:29" x14ac:dyDescent="0.25">
      <c r="B58" s="336" t="s">
        <v>115</v>
      </c>
      <c r="C58" s="336"/>
      <c r="D58" s="336"/>
      <c r="E58" s="336"/>
      <c r="F58" s="336"/>
      <c r="G58" s="336"/>
      <c r="H58" s="336"/>
      <c r="I58" s="191"/>
      <c r="J58" s="191"/>
      <c r="K58" s="28"/>
    </row>
    <row r="59" spans="1:29" x14ac:dyDescent="0.25">
      <c r="B59" s="336" t="s">
        <v>116</v>
      </c>
      <c r="C59" s="336"/>
      <c r="D59" s="336"/>
      <c r="E59" s="336"/>
      <c r="F59" s="336"/>
      <c r="G59" s="336"/>
      <c r="H59" s="336"/>
      <c r="I59" s="191"/>
      <c r="J59" s="191"/>
      <c r="K59" s="28"/>
    </row>
    <row r="60" spans="1:29" ht="15" customHeight="1" x14ac:dyDescent="0.25">
      <c r="B60" s="327" t="s">
        <v>520</v>
      </c>
      <c r="C60" s="327"/>
      <c r="D60" s="327"/>
      <c r="E60" s="327"/>
      <c r="F60" s="327"/>
      <c r="G60" s="327"/>
      <c r="H60" s="327"/>
      <c r="I60" s="327"/>
      <c r="J60" s="327"/>
      <c r="K60" s="28"/>
    </row>
    <row r="61" spans="1:29" ht="15" customHeight="1" x14ac:dyDescent="0.25">
      <c r="B61" s="327" t="s">
        <v>521</v>
      </c>
      <c r="C61" s="327"/>
      <c r="D61" s="327"/>
      <c r="E61" s="327"/>
      <c r="F61" s="191"/>
      <c r="G61" s="191"/>
      <c r="H61" s="191"/>
      <c r="I61" s="191"/>
      <c r="J61" s="191"/>
      <c r="K61" s="28"/>
    </row>
    <row r="62" spans="1:29" x14ac:dyDescent="0.25">
      <c r="B62" s="327" t="s">
        <v>531</v>
      </c>
      <c r="C62" s="327"/>
      <c r="D62" s="327"/>
      <c r="E62" s="327"/>
      <c r="F62" s="191"/>
      <c r="G62" s="191"/>
      <c r="H62" s="191"/>
      <c r="I62" s="97"/>
      <c r="J62" s="97"/>
      <c r="K62" s="28"/>
    </row>
    <row r="63" spans="1:29" x14ac:dyDescent="0.25">
      <c r="B63" s="323" t="s">
        <v>534</v>
      </c>
      <c r="C63" s="324"/>
      <c r="D63" s="324"/>
      <c r="E63" s="324"/>
      <c r="F63" s="324"/>
      <c r="G63" s="324"/>
      <c r="H63" s="324"/>
      <c r="I63" s="97"/>
      <c r="J63" s="97"/>
      <c r="K63" s="28"/>
    </row>
    <row r="64" spans="1:29" x14ac:dyDescent="0.25">
      <c r="B64" s="83"/>
      <c r="C64" s="83"/>
      <c r="D64" s="83"/>
      <c r="E64" s="83"/>
      <c r="F64" s="83"/>
      <c r="G64" s="83"/>
      <c r="H64" s="83"/>
      <c r="I64" s="83"/>
      <c r="J64" s="83"/>
      <c r="K64" s="27"/>
    </row>
    <row r="65" spans="2:11" x14ac:dyDescent="0.25">
      <c r="B65" s="83"/>
      <c r="C65" s="83"/>
      <c r="D65" s="83"/>
      <c r="E65" s="83"/>
      <c r="F65" s="83"/>
      <c r="G65" s="83"/>
      <c r="H65" s="83"/>
      <c r="I65" s="83"/>
      <c r="J65" s="83"/>
      <c r="K65" s="28"/>
    </row>
    <row r="66" spans="2:11" x14ac:dyDescent="0.25">
      <c r="K66" s="27"/>
    </row>
    <row r="67" spans="2:11" x14ac:dyDescent="0.25">
      <c r="K67" s="28"/>
    </row>
    <row r="68" spans="2:11" x14ac:dyDescent="0.25">
      <c r="K68" s="27"/>
    </row>
    <row r="69" spans="2:11" x14ac:dyDescent="0.25">
      <c r="K69" s="28"/>
    </row>
    <row r="70" spans="2:11" x14ac:dyDescent="0.25">
      <c r="K70" s="27"/>
    </row>
    <row r="71" spans="2:11" x14ac:dyDescent="0.25">
      <c r="K71" s="28"/>
    </row>
    <row r="72" spans="2:11" x14ac:dyDescent="0.25">
      <c r="K72" s="27"/>
    </row>
    <row r="73" spans="2:11" x14ac:dyDescent="0.25">
      <c r="K73" s="28"/>
    </row>
    <row r="74" spans="2:11" x14ac:dyDescent="0.25">
      <c r="K74" s="28"/>
    </row>
    <row r="75" spans="2:11" x14ac:dyDescent="0.25">
      <c r="K75" s="28"/>
    </row>
    <row r="76" spans="2:11" x14ac:dyDescent="0.25">
      <c r="K76" s="28"/>
    </row>
    <row r="77" spans="2:11" x14ac:dyDescent="0.25">
      <c r="K77" s="27"/>
    </row>
    <row r="78" spans="2:11" x14ac:dyDescent="0.25">
      <c r="K78" s="28"/>
    </row>
    <row r="79" spans="2:11" x14ac:dyDescent="0.25">
      <c r="K79" s="28"/>
    </row>
    <row r="80" spans="2:11" x14ac:dyDescent="0.25">
      <c r="K80" s="114"/>
    </row>
  </sheetData>
  <mergeCells count="14">
    <mergeCell ref="B63:H63"/>
    <mergeCell ref="B61:E61"/>
    <mergeCell ref="B58:H58"/>
    <mergeCell ref="B59:H59"/>
    <mergeCell ref="B62:E62"/>
    <mergeCell ref="B57:J57"/>
    <mergeCell ref="B60:J60"/>
    <mergeCell ref="B3:J3"/>
    <mergeCell ref="B2:J2"/>
    <mergeCell ref="D4:D5"/>
    <mergeCell ref="B4:B5"/>
    <mergeCell ref="C4:C5"/>
    <mergeCell ref="B55:J55"/>
    <mergeCell ref="E4:J4"/>
  </mergeCells>
  <hyperlinks>
    <hyperlink ref="B58" r:id="rId1" xr:uid="{00000000-0004-0000-0400-000000000000}"/>
    <hyperlink ref="B59" r:id="rId2" display="http://www.sbp.org.pk/departments/stats/Notice-27-Mar-2017.pdf" xr:uid="{00000000-0004-0000-0400-000001000000}"/>
    <hyperlink ref="B63" r:id="rId3" xr:uid="{00000000-0004-0000-0400-000002000000}"/>
  </hyperlinks>
  <pageMargins left="0.7" right="0.7" top="0.75" bottom="0.75" header="0.3" footer="0.3"/>
  <pageSetup paperSize="9" scale="58" orientation="portrait" r:id="rId4"/>
  <headerFooter>
    <oddFooter>&amp;C&amp;A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64C55-7B55-4348-9178-C5B6F8D02F6A}">
  <sheetPr>
    <pageSetUpPr fitToPage="1"/>
  </sheetPr>
  <dimension ref="A1:W62"/>
  <sheetViews>
    <sheetView view="pageBreakPreview" zoomScaleNormal="100" zoomScaleSheetLayoutView="100" workbookViewId="0">
      <pane xSplit="2" ySplit="5" topLeftCell="C34" activePane="bottomRight" state="frozen"/>
      <selection activeCell="F30" sqref="F30"/>
      <selection pane="topRight" activeCell="F30" sqref="F30"/>
      <selection pane="bottomLeft" activeCell="F30" sqref="F30"/>
      <selection pane="bottomRight" activeCell="B40" sqref="B40"/>
    </sheetView>
  </sheetViews>
  <sheetFormatPr defaultRowHeight="15" x14ac:dyDescent="0.25"/>
  <cols>
    <col min="1" max="1" width="20" style="50" customWidth="1"/>
    <col min="2" max="2" width="48.42578125" customWidth="1"/>
    <col min="3" max="3" width="11.5703125" customWidth="1"/>
    <col min="4" max="4" width="11.85546875" style="26" customWidth="1"/>
    <col min="5" max="5" width="11.140625" style="26" hidden="1" customWidth="1"/>
    <col min="6" max="10" width="13.5703125" style="26" customWidth="1"/>
    <col min="12" max="20" width="0" hidden="1" customWidth="1"/>
  </cols>
  <sheetData>
    <row r="1" spans="2:23" x14ac:dyDescent="0.25">
      <c r="C1" s="272"/>
      <c r="D1" s="270"/>
      <c r="E1" s="272"/>
      <c r="F1" s="272"/>
      <c r="G1" s="272"/>
      <c r="H1" s="272"/>
      <c r="I1" s="272"/>
      <c r="J1" s="270"/>
    </row>
    <row r="2" spans="2:23" ht="26.45" customHeight="1" x14ac:dyDescent="0.25">
      <c r="B2" s="338" t="s">
        <v>117</v>
      </c>
      <c r="C2" s="338"/>
      <c r="D2" s="338"/>
      <c r="E2" s="338"/>
      <c r="F2" s="338"/>
      <c r="G2" s="338"/>
      <c r="H2" s="338"/>
      <c r="I2" s="338"/>
      <c r="J2" s="338"/>
    </row>
    <row r="3" spans="2:23" ht="15.75" thickBot="1" x14ac:dyDescent="0.3">
      <c r="B3" s="339"/>
      <c r="C3" s="339"/>
      <c r="D3" s="339"/>
      <c r="E3" s="87"/>
      <c r="F3" s="87"/>
      <c r="G3" s="87"/>
      <c r="H3" s="87"/>
      <c r="I3" s="87"/>
      <c r="J3" s="87" t="s">
        <v>1</v>
      </c>
    </row>
    <row r="4" spans="2:23" ht="16.5" thickTop="1" thickBot="1" x14ac:dyDescent="0.3">
      <c r="B4" s="340" t="s">
        <v>118</v>
      </c>
      <c r="C4" s="313">
        <v>45467</v>
      </c>
      <c r="D4" s="313">
        <v>45833</v>
      </c>
      <c r="E4" s="269">
        <v>45838</v>
      </c>
      <c r="F4" s="307">
        <v>46203</v>
      </c>
      <c r="G4" s="308"/>
      <c r="H4" s="308"/>
      <c r="I4" s="308"/>
      <c r="J4" s="308"/>
    </row>
    <row r="5" spans="2:23" ht="16.5" thickTop="1" thickBot="1" x14ac:dyDescent="0.3">
      <c r="B5" s="341"/>
      <c r="C5" s="318"/>
      <c r="D5" s="314"/>
      <c r="E5" s="273">
        <v>45838</v>
      </c>
      <c r="F5" s="273">
        <v>46081</v>
      </c>
      <c r="G5" s="273">
        <v>46112</v>
      </c>
      <c r="H5" s="273">
        <v>46142</v>
      </c>
      <c r="I5" s="273">
        <v>46173</v>
      </c>
      <c r="J5" s="273">
        <v>46203</v>
      </c>
    </row>
    <row r="6" spans="2:23" s="50" customFormat="1" ht="24" customHeight="1" thickTop="1" x14ac:dyDescent="0.25">
      <c r="B6" s="24" t="s">
        <v>119</v>
      </c>
      <c r="C6" s="45">
        <v>9153098.5539999995</v>
      </c>
      <c r="D6" s="45">
        <v>10634483.15</v>
      </c>
      <c r="E6" s="21">
        <v>10634483.15</v>
      </c>
      <c r="F6" s="21">
        <v>11327033.560000001</v>
      </c>
      <c r="G6" s="21">
        <v>11928465.18</v>
      </c>
      <c r="H6" s="21">
        <v>11748900.82</v>
      </c>
      <c r="I6" s="21">
        <v>12297254.970000001</v>
      </c>
      <c r="J6" s="21">
        <v>11941459.33</v>
      </c>
      <c r="K6" s="51"/>
      <c r="L6" s="50">
        <v>9148738.6126454007</v>
      </c>
      <c r="M6" s="50">
        <v>9153098.5538243987</v>
      </c>
      <c r="N6" s="50">
        <v>10634483.148265</v>
      </c>
      <c r="O6" s="50">
        <v>10266026.820852</v>
      </c>
      <c r="P6" s="50">
        <v>11039944.538642999</v>
      </c>
      <c r="Q6" s="50">
        <v>11327033.564585</v>
      </c>
      <c r="R6" s="50">
        <v>11928465.179957001</v>
      </c>
      <c r="S6" s="50">
        <v>11748900.820957001</v>
      </c>
      <c r="T6" s="50">
        <v>12297254.969800999</v>
      </c>
      <c r="V6"/>
      <c r="W6"/>
    </row>
    <row r="7" spans="2:23" s="50" customFormat="1" ht="24" customHeight="1" x14ac:dyDescent="0.25">
      <c r="B7" s="24" t="s">
        <v>120</v>
      </c>
      <c r="C7" s="45">
        <v>554731.18500000006</v>
      </c>
      <c r="D7" s="45">
        <v>644364.68000000005</v>
      </c>
      <c r="E7" s="21">
        <v>644364.68000000005</v>
      </c>
      <c r="F7" s="21">
        <v>680734.25199999998</v>
      </c>
      <c r="G7" s="21">
        <v>790640.79399999999</v>
      </c>
      <c r="H7" s="21">
        <v>645979.15300000005</v>
      </c>
      <c r="I7" s="21">
        <v>746536.88600000006</v>
      </c>
      <c r="J7" s="21">
        <v>727524.83200000005</v>
      </c>
      <c r="K7" s="51"/>
      <c r="L7" s="50">
        <v>524856.50899999996</v>
      </c>
      <c r="M7" s="50">
        <v>554731.18500000017</v>
      </c>
      <c r="N7" s="50">
        <v>644364.67999999993</v>
      </c>
      <c r="O7" s="50">
        <v>738125.34799999988</v>
      </c>
      <c r="P7" s="50">
        <v>610213.91099999996</v>
      </c>
      <c r="Q7" s="50">
        <v>680734.25199999975</v>
      </c>
      <c r="R7" s="50">
        <v>790640.79399999976</v>
      </c>
      <c r="S7" s="50">
        <v>645979.15299999993</v>
      </c>
      <c r="T7" s="50">
        <v>746536.88599999982</v>
      </c>
      <c r="V7"/>
      <c r="W7"/>
    </row>
    <row r="8" spans="2:23" s="50" customFormat="1" ht="24" customHeight="1" x14ac:dyDescent="0.25">
      <c r="B8" s="24" t="s">
        <v>121</v>
      </c>
      <c r="C8" s="45">
        <v>62891.755859999997</v>
      </c>
      <c r="D8" s="45">
        <v>57267.134330000001</v>
      </c>
      <c r="E8" s="21">
        <v>57267.134330000001</v>
      </c>
      <c r="F8" s="21">
        <v>45482.040110000002</v>
      </c>
      <c r="G8" s="21">
        <v>47581.142970000001</v>
      </c>
      <c r="H8" s="21">
        <v>41575.076789999999</v>
      </c>
      <c r="I8" s="21">
        <v>79083.761010000002</v>
      </c>
      <c r="J8" s="21">
        <v>50108.470549999998</v>
      </c>
      <c r="K8" s="51"/>
      <c r="L8" s="50">
        <v>49469.105236830117</v>
      </c>
      <c r="M8" s="50">
        <v>62891.755857919969</v>
      </c>
      <c r="N8" s="50">
        <v>57267.134327310006</v>
      </c>
      <c r="O8" s="50">
        <v>47664.444817269992</v>
      </c>
      <c r="P8" s="50">
        <v>47976.192271689986</v>
      </c>
      <c r="Q8" s="50">
        <v>45482.040113209994</v>
      </c>
      <c r="R8" s="50">
        <v>47581.142968600005</v>
      </c>
      <c r="S8" s="50">
        <v>41575.076791389976</v>
      </c>
      <c r="T8" s="50">
        <v>79083.761008969945</v>
      </c>
      <c r="V8"/>
      <c r="W8"/>
    </row>
    <row r="9" spans="2:23" s="50" customFormat="1" ht="24" customHeight="1" x14ac:dyDescent="0.25">
      <c r="B9" s="24" t="s">
        <v>122</v>
      </c>
      <c r="C9" s="45">
        <v>1842108</v>
      </c>
      <c r="D9" s="45">
        <v>1634519</v>
      </c>
      <c r="E9" s="21">
        <v>1634519</v>
      </c>
      <c r="F9" s="21">
        <v>1927035</v>
      </c>
      <c r="G9" s="21">
        <v>1448560</v>
      </c>
      <c r="H9" s="21">
        <v>1929569</v>
      </c>
      <c r="I9" s="21">
        <v>1948523</v>
      </c>
      <c r="J9" s="21">
        <v>1755489</v>
      </c>
      <c r="K9" s="51"/>
      <c r="L9" s="50">
        <v>1634092</v>
      </c>
      <c r="M9" s="50">
        <v>1842108</v>
      </c>
      <c r="N9" s="50">
        <v>1634519</v>
      </c>
      <c r="O9" s="50">
        <v>1833673</v>
      </c>
      <c r="P9" s="50">
        <v>1737546</v>
      </c>
      <c r="Q9" s="50">
        <v>1927035</v>
      </c>
      <c r="R9" s="50">
        <v>1448560</v>
      </c>
      <c r="S9" s="50">
        <v>1929569</v>
      </c>
      <c r="T9" s="50">
        <v>1948523</v>
      </c>
      <c r="V9"/>
      <c r="W9"/>
    </row>
    <row r="10" spans="2:23" s="50" customFormat="1" ht="24" customHeight="1" x14ac:dyDescent="0.25">
      <c r="B10" s="24" t="s">
        <v>123</v>
      </c>
      <c r="C10" s="45">
        <v>11612829.49</v>
      </c>
      <c r="D10" s="45">
        <v>12970633.960000001</v>
      </c>
      <c r="E10" s="21">
        <v>12970633.960000001</v>
      </c>
      <c r="F10" s="21">
        <v>13980284.859999999</v>
      </c>
      <c r="G10" s="21">
        <v>14215247.119999999</v>
      </c>
      <c r="H10" s="21">
        <v>14366024.050000001</v>
      </c>
      <c r="I10" s="21">
        <v>15071398.619999999</v>
      </c>
      <c r="J10" s="21">
        <v>14474581.640000001</v>
      </c>
      <c r="K10" s="51"/>
      <c r="L10" s="50">
        <v>11357156.22688223</v>
      </c>
      <c r="M10" s="50">
        <v>11612829.494682319</v>
      </c>
      <c r="N10" s="50">
        <v>12970633.962592309</v>
      </c>
      <c r="O10" s="50">
        <v>12885489.613669269</v>
      </c>
      <c r="P10" s="50">
        <v>13435680.64191469</v>
      </c>
      <c r="Q10" s="50">
        <v>13980284.856698211</v>
      </c>
      <c r="R10" s="50">
        <v>14215247.116925601</v>
      </c>
      <c r="S10" s="50">
        <v>14366024.050748393</v>
      </c>
      <c r="T10" s="50">
        <v>15071398.61680997</v>
      </c>
      <c r="V10"/>
      <c r="W10"/>
    </row>
    <row r="11" spans="2:23" s="50" customFormat="1" ht="24" customHeight="1" x14ac:dyDescent="0.2">
      <c r="B11" s="24"/>
      <c r="C11" s="45"/>
      <c r="D11" s="45"/>
      <c r="E11" s="21"/>
      <c r="F11" s="21"/>
      <c r="G11" s="21"/>
      <c r="H11" s="21"/>
      <c r="I11" s="21"/>
      <c r="J11" s="21"/>
      <c r="K11" s="51"/>
    </row>
    <row r="12" spans="2:23" s="50" customFormat="1" ht="24" customHeight="1" x14ac:dyDescent="0.2">
      <c r="B12" s="24" t="s">
        <v>124</v>
      </c>
      <c r="C12" s="45"/>
      <c r="D12" s="45"/>
      <c r="E12" s="21"/>
      <c r="F12" s="21"/>
      <c r="G12" s="21"/>
      <c r="H12" s="21"/>
      <c r="I12" s="21"/>
      <c r="J12" s="21"/>
      <c r="K12" s="51"/>
    </row>
    <row r="13" spans="2:23" s="50" customFormat="1" ht="24" customHeight="1" x14ac:dyDescent="0.25">
      <c r="B13" s="24" t="s">
        <v>548</v>
      </c>
      <c r="C13" s="45">
        <v>-71374.381869999997</v>
      </c>
      <c r="D13" s="45">
        <v>1455191.2439999999</v>
      </c>
      <c r="E13" s="21">
        <v>1455191.2439999999</v>
      </c>
      <c r="F13" s="21">
        <v>2792039.5989999999</v>
      </c>
      <c r="G13" s="21">
        <v>2478409.8369999998</v>
      </c>
      <c r="H13" s="21">
        <v>3279729.7439999999</v>
      </c>
      <c r="I13" s="21">
        <v>3301783.0550000002</v>
      </c>
      <c r="J13" s="21">
        <v>3379911.0869999998</v>
      </c>
      <c r="K13" s="51"/>
      <c r="L13" s="50">
        <v>-881276.87707556039</v>
      </c>
      <c r="M13" s="50">
        <v>-71374.381873060949</v>
      </c>
      <c r="N13" s="50">
        <v>1455191.2530326098</v>
      </c>
      <c r="O13" s="50">
        <v>588458.98319177981</v>
      </c>
      <c r="P13" s="50">
        <v>2602977.9391004313</v>
      </c>
      <c r="Q13" s="50">
        <v>2792039.5994388396</v>
      </c>
      <c r="R13" s="50">
        <v>2478409.8365612216</v>
      </c>
      <c r="S13" s="50">
        <v>3279729.7444226695</v>
      </c>
      <c r="T13" s="50">
        <v>3301783.0546832997</v>
      </c>
      <c r="V13"/>
      <c r="W13"/>
    </row>
    <row r="14" spans="2:23" s="50" customFormat="1" ht="24" customHeight="1" x14ac:dyDescent="0.25">
      <c r="B14" s="24" t="s">
        <v>125</v>
      </c>
      <c r="C14" s="45">
        <v>11684203.880000001</v>
      </c>
      <c r="D14" s="45">
        <v>11515442.720000001</v>
      </c>
      <c r="E14" s="21">
        <v>11515442.720000001</v>
      </c>
      <c r="F14" s="21">
        <v>11188245.26</v>
      </c>
      <c r="G14" s="21">
        <v>11736837.279999999</v>
      </c>
      <c r="H14" s="21">
        <v>11086294.300000001</v>
      </c>
      <c r="I14" s="21">
        <v>11769615.560000001</v>
      </c>
      <c r="J14" s="21">
        <v>11094670.550000001</v>
      </c>
      <c r="K14" s="51"/>
      <c r="L14" s="50">
        <v>12238433.103136994</v>
      </c>
      <c r="M14" s="50">
        <v>11684203.87638717</v>
      </c>
      <c r="N14" s="50">
        <v>11515442.708934071</v>
      </c>
      <c r="O14" s="50">
        <v>12297030.629756728</v>
      </c>
      <c r="P14" s="50">
        <v>10832702.70563424</v>
      </c>
      <c r="Q14" s="50">
        <v>11188245.258633018</v>
      </c>
      <c r="R14" s="50">
        <v>11736837.275978006</v>
      </c>
      <c r="S14" s="50">
        <v>11086294.303148275</v>
      </c>
      <c r="T14" s="50">
        <v>11769615.564306557</v>
      </c>
      <c r="V14"/>
      <c r="W14"/>
    </row>
    <row r="15" spans="2:23" s="50" customFormat="1" ht="24" customHeight="1" x14ac:dyDescent="0.25">
      <c r="B15" s="24" t="s">
        <v>126</v>
      </c>
      <c r="C15" s="45">
        <v>4504319.9050000003</v>
      </c>
      <c r="D15" s="45">
        <v>3811155.8309999998</v>
      </c>
      <c r="E15" s="21">
        <v>3811155.8309999998</v>
      </c>
      <c r="F15" s="21">
        <v>1977955.6839999999</v>
      </c>
      <c r="G15" s="21">
        <v>1870415.7720000001</v>
      </c>
      <c r="H15" s="21">
        <v>2003137.1429999999</v>
      </c>
      <c r="I15" s="21">
        <v>1554363.7679999999</v>
      </c>
      <c r="J15" s="21">
        <v>572343.11990000005</v>
      </c>
      <c r="K15" s="51"/>
      <c r="L15" s="50">
        <v>5223578.2570193326</v>
      </c>
      <c r="M15" s="50">
        <v>4504319.9048124989</v>
      </c>
      <c r="N15" s="50">
        <v>3811155.8279602001</v>
      </c>
      <c r="O15" s="50">
        <v>4182860.6668578391</v>
      </c>
      <c r="P15" s="50">
        <v>2044330.2684159596</v>
      </c>
      <c r="Q15" s="50">
        <v>1977955.6837690561</v>
      </c>
      <c r="R15" s="50">
        <v>1870415.7723303358</v>
      </c>
      <c r="S15" s="50">
        <v>2003137.1428217557</v>
      </c>
      <c r="T15" s="50">
        <v>1554363.7680659436</v>
      </c>
      <c r="V15"/>
      <c r="W15"/>
    </row>
    <row r="16" spans="2:23" s="50" customFormat="1" ht="24" customHeight="1" x14ac:dyDescent="0.25">
      <c r="B16" s="217" t="s">
        <v>588</v>
      </c>
      <c r="C16" s="47">
        <v>4527711.9239999996</v>
      </c>
      <c r="D16" s="47">
        <v>3836190.7710000002</v>
      </c>
      <c r="E16" s="19">
        <v>3836190.7710000002</v>
      </c>
      <c r="F16" s="19">
        <v>2002623.4920000001</v>
      </c>
      <c r="G16" s="19">
        <v>1896900.075</v>
      </c>
      <c r="H16" s="19">
        <v>2031598.0730000001</v>
      </c>
      <c r="I16" s="19">
        <v>1583286.6569999999</v>
      </c>
      <c r="J16" s="19">
        <v>591787.07429999998</v>
      </c>
      <c r="K16" s="51"/>
      <c r="L16" s="50">
        <v>5240782.0875323229</v>
      </c>
      <c r="M16" s="50">
        <v>4527711.9241616689</v>
      </c>
      <c r="N16" s="50">
        <v>3836190.7685587201</v>
      </c>
      <c r="O16" s="50">
        <v>4207166.1554919891</v>
      </c>
      <c r="P16" s="50">
        <v>2069815.3415656395</v>
      </c>
      <c r="Q16" s="50">
        <v>2002623.4916604562</v>
      </c>
      <c r="R16" s="50">
        <v>1896900.0754740457</v>
      </c>
      <c r="S16" s="50">
        <v>2031598.0732173857</v>
      </c>
      <c r="T16" s="50">
        <v>1583286.6571433735</v>
      </c>
      <c r="V16"/>
      <c r="W16"/>
    </row>
    <row r="17" spans="2:23" s="50" customFormat="1" ht="24" customHeight="1" x14ac:dyDescent="0.25">
      <c r="B17" s="6" t="s">
        <v>127</v>
      </c>
      <c r="C17" s="47">
        <v>5419183.6380000003</v>
      </c>
      <c r="D17" s="47">
        <v>5262848.7609999999</v>
      </c>
      <c r="E17" s="19">
        <v>5262848.7609999999</v>
      </c>
      <c r="F17" s="19">
        <v>3647948.4959999998</v>
      </c>
      <c r="G17" s="19">
        <v>3350417.0830000001</v>
      </c>
      <c r="H17" s="19">
        <v>3480969.844</v>
      </c>
      <c r="I17" s="19">
        <v>3070358.1669999999</v>
      </c>
      <c r="J17" s="19">
        <v>2621544.0210000002</v>
      </c>
      <c r="K17" s="51"/>
      <c r="L17" s="50">
        <v>5913261.0876211133</v>
      </c>
      <c r="M17" s="50">
        <v>5419183.6383487787</v>
      </c>
      <c r="N17" s="50">
        <v>5262848.7585848104</v>
      </c>
      <c r="O17" s="50">
        <v>5745495.646602029</v>
      </c>
      <c r="P17" s="50">
        <v>3525330.2698593098</v>
      </c>
      <c r="Q17" s="50">
        <v>3647948.496266216</v>
      </c>
      <c r="R17" s="50">
        <v>3350417.0831144457</v>
      </c>
      <c r="S17" s="50">
        <v>3480969.8441421157</v>
      </c>
      <c r="T17" s="50">
        <v>3070358.1671240735</v>
      </c>
      <c r="V17"/>
      <c r="W17"/>
    </row>
    <row r="18" spans="2:23" s="50" customFormat="1" ht="24" customHeight="1" x14ac:dyDescent="0.25">
      <c r="B18" s="6" t="s">
        <v>128</v>
      </c>
      <c r="C18" s="47">
        <v>-869772.36159999995</v>
      </c>
      <c r="D18" s="47">
        <v>-594149.79040000006</v>
      </c>
      <c r="E18" s="19">
        <v>-594149.79040000006</v>
      </c>
      <c r="F18" s="19">
        <v>-338146.74729999999</v>
      </c>
      <c r="G18" s="19">
        <v>-657596.95519999997</v>
      </c>
      <c r="H18" s="19">
        <v>-560274.41870000004</v>
      </c>
      <c r="I18" s="19">
        <v>-995049.57319999998</v>
      </c>
      <c r="J18" s="19">
        <v>-1293932.996</v>
      </c>
      <c r="K18" s="51"/>
      <c r="L18" s="50">
        <v>-725238.8687428399</v>
      </c>
      <c r="M18" s="50">
        <v>-869772.36163310998</v>
      </c>
      <c r="N18" s="50">
        <v>-594149.79035309004</v>
      </c>
      <c r="O18" s="50">
        <v>-873151.72082834004</v>
      </c>
      <c r="P18" s="50">
        <v>-440735.95941481995</v>
      </c>
      <c r="Q18" s="50">
        <v>-338146.74732309999</v>
      </c>
      <c r="R18" s="50">
        <v>-657596.95519286999</v>
      </c>
      <c r="S18" s="50">
        <v>-560274.41873221006</v>
      </c>
      <c r="T18" s="50">
        <v>-995049.57316421007</v>
      </c>
      <c r="V18"/>
      <c r="W18"/>
    </row>
    <row r="19" spans="2:23" s="50" customFormat="1" ht="24" customHeight="1" x14ac:dyDescent="0.25">
      <c r="B19" s="6" t="s">
        <v>129</v>
      </c>
      <c r="C19" s="47">
        <v>-840494.43480000005</v>
      </c>
      <c r="D19" s="47">
        <v>-1367560.9620000001</v>
      </c>
      <c r="E19" s="19">
        <v>-1367560.9620000001</v>
      </c>
      <c r="F19" s="19">
        <v>-1511943.0919999999</v>
      </c>
      <c r="G19" s="19">
        <v>-1322665.112</v>
      </c>
      <c r="H19" s="19">
        <v>-1321735.9990000001</v>
      </c>
      <c r="I19" s="19">
        <v>-1382336.469</v>
      </c>
      <c r="J19" s="19">
        <v>-1951915.3540000001</v>
      </c>
      <c r="K19" s="51"/>
      <c r="L19" s="50">
        <v>-637329.03593114996</v>
      </c>
      <c r="M19" s="50">
        <v>-840494.43483746983</v>
      </c>
      <c r="N19" s="50">
        <v>-1367560.9617854501</v>
      </c>
      <c r="O19" s="50">
        <v>-1457636.7937464002</v>
      </c>
      <c r="P19" s="50">
        <v>-1351996.0236989502</v>
      </c>
      <c r="Q19" s="50">
        <v>-1511943.09198832</v>
      </c>
      <c r="R19" s="50">
        <v>-1322665.11196924</v>
      </c>
      <c r="S19" s="50">
        <v>-1321735.9989775699</v>
      </c>
      <c r="T19" s="50">
        <v>-1382336.4689434599</v>
      </c>
      <c r="V19"/>
      <c r="W19"/>
    </row>
    <row r="20" spans="2:23" s="50" customFormat="1" ht="24" customHeight="1" x14ac:dyDescent="0.25">
      <c r="B20" s="74" t="s">
        <v>130</v>
      </c>
      <c r="C20" s="47">
        <v>-41987.243130000003</v>
      </c>
      <c r="D20" s="47">
        <v>-102271.99099999999</v>
      </c>
      <c r="E20" s="19">
        <v>-102271.99099999999</v>
      </c>
      <c r="F20" s="19">
        <v>-93023.050539999997</v>
      </c>
      <c r="G20" s="19">
        <v>-77315.749880000003</v>
      </c>
      <c r="H20" s="19">
        <v>-67095.782210000005</v>
      </c>
      <c r="I20" s="19">
        <v>-58523.465920000002</v>
      </c>
      <c r="J20" s="19">
        <v>-87539.096799999999</v>
      </c>
      <c r="K20" s="51"/>
      <c r="L20" s="50">
        <v>-13300.552856069999</v>
      </c>
      <c r="M20" s="50">
        <v>-41987.243125289999</v>
      </c>
      <c r="N20" s="50">
        <v>-102271.99102669001</v>
      </c>
      <c r="O20" s="50">
        <v>-120417.79498584001</v>
      </c>
      <c r="P20" s="50">
        <v>-56760.312576289994</v>
      </c>
      <c r="Q20" s="50">
        <v>-93023.050541540011</v>
      </c>
      <c r="R20" s="50">
        <v>-77315.749881380005</v>
      </c>
      <c r="S20" s="50">
        <v>-67095.78220663</v>
      </c>
      <c r="T20" s="50">
        <v>-58523.465917219997</v>
      </c>
      <c r="V20"/>
      <c r="W20"/>
    </row>
    <row r="21" spans="2:23" s="50" customFormat="1" ht="24" customHeight="1" x14ac:dyDescent="0.25">
      <c r="B21" s="74" t="s">
        <v>131</v>
      </c>
      <c r="C21" s="47">
        <v>-59667.257319999997</v>
      </c>
      <c r="D21" s="47">
        <v>-78739.671549999999</v>
      </c>
      <c r="E21" s="19">
        <v>-78739.671549999999</v>
      </c>
      <c r="F21" s="19">
        <v>-100650.8691</v>
      </c>
      <c r="G21" s="19">
        <v>-113060.1474</v>
      </c>
      <c r="H21" s="19">
        <v>-166419.2009</v>
      </c>
      <c r="I21" s="19">
        <v>-64094.597220000003</v>
      </c>
      <c r="J21" s="19">
        <v>-92137.93995</v>
      </c>
      <c r="K21" s="51"/>
      <c r="L21" s="50">
        <v>-59000.318996720001</v>
      </c>
      <c r="M21" s="50">
        <v>-59667.257320059995</v>
      </c>
      <c r="N21" s="50">
        <v>-78739.671554259985</v>
      </c>
      <c r="O21" s="50">
        <v>-23193.218677259996</v>
      </c>
      <c r="P21" s="50">
        <v>-99409.57388387002</v>
      </c>
      <c r="Q21" s="50">
        <v>-100650.86912372</v>
      </c>
      <c r="R21" s="50">
        <v>-113060.1474438</v>
      </c>
      <c r="S21" s="50">
        <v>-166419.20091680001</v>
      </c>
      <c r="T21" s="50">
        <v>-64094.597224740006</v>
      </c>
      <c r="V21"/>
      <c r="W21"/>
    </row>
    <row r="22" spans="2:23" s="50" customFormat="1" ht="24" customHeight="1" x14ac:dyDescent="0.25">
      <c r="B22" s="74" t="s">
        <v>132</v>
      </c>
      <c r="C22" s="47">
        <v>-627553.4314</v>
      </c>
      <c r="D22" s="47">
        <v>-846227.9595</v>
      </c>
      <c r="E22" s="19">
        <v>-846227.9595</v>
      </c>
      <c r="F22" s="19">
        <v>-768949.80819999997</v>
      </c>
      <c r="G22" s="19">
        <v>-794825.84019999998</v>
      </c>
      <c r="H22" s="19">
        <v>-767547.38379999995</v>
      </c>
      <c r="I22" s="19">
        <v>-989678.7058</v>
      </c>
      <c r="J22" s="19">
        <v>-1498752.9979999999</v>
      </c>
      <c r="K22" s="51"/>
      <c r="L22" s="50">
        <v>-466095.64386016002</v>
      </c>
      <c r="M22" s="50">
        <v>-627553.43135215994</v>
      </c>
      <c r="N22" s="50">
        <v>-846227.95946006</v>
      </c>
      <c r="O22" s="50">
        <v>-898213.74178166012</v>
      </c>
      <c r="P22" s="50">
        <v>-790205.70066286006</v>
      </c>
      <c r="Q22" s="50">
        <v>-768949.80823435995</v>
      </c>
      <c r="R22" s="50">
        <v>-794825.84024735994</v>
      </c>
      <c r="S22" s="50">
        <v>-767547.38375236013</v>
      </c>
      <c r="T22" s="50">
        <v>-989678.70577636</v>
      </c>
      <c r="V22"/>
      <c r="W22"/>
    </row>
    <row r="23" spans="2:23" s="50" customFormat="1" ht="24" customHeight="1" x14ac:dyDescent="0.25">
      <c r="B23" s="74" t="s">
        <v>133</v>
      </c>
      <c r="C23" s="47">
        <v>-111286.503</v>
      </c>
      <c r="D23" s="47">
        <v>-340321.33970000001</v>
      </c>
      <c r="E23" s="19">
        <v>-340321.33970000001</v>
      </c>
      <c r="F23" s="19">
        <v>-549319.36410000001</v>
      </c>
      <c r="G23" s="19">
        <v>-337463.37439999997</v>
      </c>
      <c r="H23" s="19">
        <v>-320673.63209999999</v>
      </c>
      <c r="I23" s="19">
        <v>-270039.7</v>
      </c>
      <c r="J23" s="19">
        <v>-273485.31880000001</v>
      </c>
      <c r="K23" s="51"/>
      <c r="L23" s="50">
        <v>-98932.520218199992</v>
      </c>
      <c r="M23" s="50">
        <v>-111286.50303995999</v>
      </c>
      <c r="N23" s="50">
        <v>-340321.33974444005</v>
      </c>
      <c r="O23" s="50">
        <v>-415812.03830164002</v>
      </c>
      <c r="P23" s="50">
        <v>-405620.43657592998</v>
      </c>
      <c r="Q23" s="50">
        <v>-549319.36408869992</v>
      </c>
      <c r="R23" s="50">
        <v>-337463.37439669995</v>
      </c>
      <c r="S23" s="50">
        <v>-320673.63210177992</v>
      </c>
      <c r="T23" s="50">
        <v>-270039.70002513996</v>
      </c>
      <c r="V23"/>
      <c r="W23"/>
    </row>
    <row r="24" spans="2:23" s="50" customFormat="1" ht="24" customHeight="1" x14ac:dyDescent="0.25">
      <c r="B24" s="7" t="s">
        <v>134</v>
      </c>
      <c r="C24" s="47">
        <v>-30893.10758</v>
      </c>
      <c r="D24" s="47">
        <v>-38464.846189999997</v>
      </c>
      <c r="E24" s="19">
        <v>-38464.846189999997</v>
      </c>
      <c r="F24" s="19">
        <v>-78544.67929</v>
      </c>
      <c r="G24" s="19">
        <v>-76570.636620000005</v>
      </c>
      <c r="H24" s="19">
        <v>-76008.930869999997</v>
      </c>
      <c r="I24" s="19">
        <v>-59223.02435</v>
      </c>
      <c r="J24" s="19">
        <v>-50490.244919999997</v>
      </c>
      <c r="K24" s="51"/>
      <c r="L24" s="50">
        <v>-14358.1955447</v>
      </c>
      <c r="M24" s="50">
        <v>-30893.107578700001</v>
      </c>
      <c r="N24" s="50">
        <v>-38464.846194699996</v>
      </c>
      <c r="O24" s="50">
        <v>-54511.011645699997</v>
      </c>
      <c r="P24" s="50">
        <v>-66865.844215780002</v>
      </c>
      <c r="Q24" s="50">
        <v>-78544.679287499996</v>
      </c>
      <c r="R24" s="50">
        <v>-76570.636620220001</v>
      </c>
      <c r="S24" s="50">
        <v>-76008.930865219998</v>
      </c>
      <c r="T24" s="50">
        <v>-59223.024353300003</v>
      </c>
      <c r="V24"/>
      <c r="W24"/>
    </row>
    <row r="25" spans="2:23" s="50" customFormat="1" ht="24" customHeight="1" x14ac:dyDescent="0.25">
      <c r="B25" s="7" t="s">
        <v>135</v>
      </c>
      <c r="C25" s="47">
        <v>-20084.171770000001</v>
      </c>
      <c r="D25" s="47">
        <v>-20632.182049999999</v>
      </c>
      <c r="E25" s="19">
        <v>-20632.182049999999</v>
      </c>
      <c r="F25" s="19">
        <v>-54837.233330000003</v>
      </c>
      <c r="G25" s="19">
        <v>-54281.259050000001</v>
      </c>
      <c r="H25" s="19">
        <v>-51626.841079999998</v>
      </c>
      <c r="I25" s="19">
        <v>-45512.016680000001</v>
      </c>
      <c r="J25" s="19">
        <v>-27351.34779</v>
      </c>
      <c r="K25" s="51"/>
      <c r="L25" s="50">
        <v>-20791.768612939995</v>
      </c>
      <c r="M25" s="50">
        <v>-20084.17177094</v>
      </c>
      <c r="N25" s="50">
        <v>-20632.182045940004</v>
      </c>
      <c r="O25" s="50">
        <v>-26181.685717939999</v>
      </c>
      <c r="P25" s="50">
        <v>-36653.060378939997</v>
      </c>
      <c r="Q25" s="50">
        <v>-54837.233329940005</v>
      </c>
      <c r="R25" s="50">
        <v>-54281.259050940003</v>
      </c>
      <c r="S25" s="50">
        <v>-51626.841081940001</v>
      </c>
      <c r="T25" s="50">
        <v>-45512.016683939997</v>
      </c>
      <c r="V25"/>
      <c r="W25"/>
    </row>
    <row r="26" spans="2:23" s="50" customFormat="1" ht="24" customHeight="1" x14ac:dyDescent="0.25">
      <c r="B26" s="74" t="s">
        <v>136</v>
      </c>
      <c r="C26" s="47">
        <v>-23392.019349999999</v>
      </c>
      <c r="D26" s="47">
        <v>-25034.940600000002</v>
      </c>
      <c r="E26" s="19">
        <v>-25034.940600000002</v>
      </c>
      <c r="F26" s="19">
        <v>-24667.80789</v>
      </c>
      <c r="G26" s="19">
        <v>-26484.30314</v>
      </c>
      <c r="H26" s="19">
        <v>-28460.930400000001</v>
      </c>
      <c r="I26" s="19">
        <v>-28922.889080000001</v>
      </c>
      <c r="J26" s="19">
        <v>-19443.954399999999</v>
      </c>
      <c r="K26" s="51"/>
      <c r="L26" s="50">
        <v>-17203.83051299</v>
      </c>
      <c r="M26" s="50">
        <v>-23392.019349170001</v>
      </c>
      <c r="N26" s="50">
        <v>-25034.940598520003</v>
      </c>
      <c r="O26" s="50">
        <v>-24305.488634149999</v>
      </c>
      <c r="P26" s="50">
        <v>-25485.073149679996</v>
      </c>
      <c r="Q26" s="50">
        <v>-24667.807891400003</v>
      </c>
      <c r="R26" s="50">
        <v>-26484.303143710003</v>
      </c>
      <c r="S26" s="50">
        <v>-28460.930395629999</v>
      </c>
      <c r="T26" s="50">
        <v>-28922.889077430002</v>
      </c>
      <c r="V26"/>
      <c r="W26"/>
    </row>
    <row r="27" spans="2:23" s="50" customFormat="1" ht="24" customHeight="1" x14ac:dyDescent="0.25">
      <c r="B27" s="24" t="s">
        <v>137</v>
      </c>
      <c r="C27" s="45">
        <v>1525930.2609999999</v>
      </c>
      <c r="D27" s="45">
        <v>1368605.5819999999</v>
      </c>
      <c r="E27" s="21">
        <v>1368605.5819999999</v>
      </c>
      <c r="F27" s="21">
        <v>1367457.341</v>
      </c>
      <c r="G27" s="21">
        <v>1232412.2990000001</v>
      </c>
      <c r="H27" s="21">
        <v>1211304.3060000001</v>
      </c>
      <c r="I27" s="21">
        <v>1174475.6510000001</v>
      </c>
      <c r="J27" s="21">
        <v>1190218.996</v>
      </c>
      <c r="K27" s="51"/>
      <c r="L27" s="50">
        <v>1661459.1</v>
      </c>
      <c r="M27" s="50">
        <v>1525930.2609124901</v>
      </c>
      <c r="N27" s="50">
        <v>1368605.5819163099</v>
      </c>
      <c r="O27" s="50">
        <v>1384234.5898</v>
      </c>
      <c r="P27" s="50">
        <v>1393693.3991799499</v>
      </c>
      <c r="Q27" s="50">
        <v>1367457.3410219499</v>
      </c>
      <c r="R27" s="50">
        <v>1232412.2992549499</v>
      </c>
      <c r="S27" s="50">
        <v>1211304.30590295</v>
      </c>
      <c r="T27" s="50">
        <v>1174475.6513189501</v>
      </c>
      <c r="V27"/>
      <c r="W27"/>
    </row>
    <row r="28" spans="2:23" s="50" customFormat="1" ht="24" customHeight="1" x14ac:dyDescent="0.25">
      <c r="B28" s="74" t="s">
        <v>506</v>
      </c>
      <c r="C28" s="47">
        <v>1409836</v>
      </c>
      <c r="D28" s="47">
        <v>1252778</v>
      </c>
      <c r="E28" s="19">
        <v>1252778</v>
      </c>
      <c r="F28" s="19">
        <v>1247179</v>
      </c>
      <c r="G28" s="19">
        <v>1111693</v>
      </c>
      <c r="H28" s="19">
        <v>1090300</v>
      </c>
      <c r="I28" s="19">
        <v>1053701</v>
      </c>
      <c r="J28" s="19">
        <v>1069368</v>
      </c>
      <c r="K28" s="51"/>
      <c r="L28" s="50">
        <v>1542157</v>
      </c>
      <c r="M28" s="50">
        <v>1409836</v>
      </c>
      <c r="N28" s="50">
        <v>1252778</v>
      </c>
      <c r="O28" s="50">
        <v>1271252</v>
      </c>
      <c r="P28" s="50">
        <v>1274221</v>
      </c>
      <c r="Q28" s="50">
        <v>1247179</v>
      </c>
      <c r="R28" s="50">
        <v>1111693</v>
      </c>
      <c r="S28" s="50">
        <v>1090300</v>
      </c>
      <c r="T28" s="50">
        <v>1053701</v>
      </c>
      <c r="V28"/>
      <c r="W28"/>
    </row>
    <row r="29" spans="2:23" s="50" customFormat="1" ht="24" customHeight="1" x14ac:dyDescent="0.25">
      <c r="B29" s="217" t="s">
        <v>138</v>
      </c>
      <c r="C29" s="47">
        <v>5374</v>
      </c>
      <c r="D29" s="47">
        <v>7750</v>
      </c>
      <c r="E29" s="19">
        <v>7750</v>
      </c>
      <c r="F29" s="19">
        <v>7631</v>
      </c>
      <c r="G29" s="19">
        <v>7649</v>
      </c>
      <c r="H29" s="19">
        <v>7595</v>
      </c>
      <c r="I29" s="19">
        <v>7478</v>
      </c>
      <c r="J29" s="19">
        <v>7473</v>
      </c>
      <c r="K29" s="51"/>
      <c r="L29" s="50">
        <v>5859</v>
      </c>
      <c r="M29" s="50">
        <v>5374</v>
      </c>
      <c r="N29" s="50">
        <v>7750</v>
      </c>
      <c r="O29" s="50">
        <v>6901</v>
      </c>
      <c r="P29" s="50">
        <v>7610</v>
      </c>
      <c r="Q29" s="50">
        <v>7631</v>
      </c>
      <c r="R29" s="50">
        <v>7649</v>
      </c>
      <c r="S29" s="50">
        <v>7595</v>
      </c>
      <c r="T29" s="50">
        <v>7478</v>
      </c>
      <c r="V29"/>
      <c r="W29"/>
    </row>
    <row r="30" spans="2:23" s="50" customFormat="1" ht="24" customHeight="1" x14ac:dyDescent="0.25">
      <c r="B30" s="217" t="s">
        <v>139</v>
      </c>
      <c r="C30" s="47">
        <v>577676</v>
      </c>
      <c r="D30" s="47">
        <v>491783</v>
      </c>
      <c r="E30" s="19">
        <v>491783</v>
      </c>
      <c r="F30" s="19">
        <v>420780</v>
      </c>
      <c r="G30" s="19">
        <v>409200</v>
      </c>
      <c r="H30" s="19">
        <v>399907</v>
      </c>
      <c r="I30" s="19">
        <v>390723</v>
      </c>
      <c r="J30" s="19">
        <v>379165</v>
      </c>
      <c r="K30" s="51"/>
      <c r="L30" s="50">
        <v>632666</v>
      </c>
      <c r="M30" s="50">
        <v>577676</v>
      </c>
      <c r="N30" s="50">
        <v>491783</v>
      </c>
      <c r="O30" s="50">
        <v>480019</v>
      </c>
      <c r="P30" s="50">
        <v>428104</v>
      </c>
      <c r="Q30" s="50">
        <v>420780</v>
      </c>
      <c r="R30" s="50">
        <v>409200</v>
      </c>
      <c r="S30" s="50">
        <v>399907</v>
      </c>
      <c r="T30" s="50">
        <v>390723</v>
      </c>
      <c r="V30"/>
      <c r="W30"/>
    </row>
    <row r="31" spans="2:23" s="50" customFormat="1" ht="24" customHeight="1" x14ac:dyDescent="0.25">
      <c r="B31" s="217" t="s">
        <v>140</v>
      </c>
      <c r="C31" s="47">
        <v>624392</v>
      </c>
      <c r="D31" s="47">
        <v>507694</v>
      </c>
      <c r="E31" s="19">
        <v>507694</v>
      </c>
      <c r="F31" s="47">
        <v>363631</v>
      </c>
      <c r="G31" s="19">
        <v>357815</v>
      </c>
      <c r="H31" s="19">
        <v>346238</v>
      </c>
      <c r="I31" s="19">
        <v>322325</v>
      </c>
      <c r="J31" s="19">
        <v>308265</v>
      </c>
      <c r="K31" s="51"/>
      <c r="L31" s="50">
        <v>768821</v>
      </c>
      <c r="M31" s="50">
        <v>624392</v>
      </c>
      <c r="N31" s="50">
        <v>507694</v>
      </c>
      <c r="O31" s="50">
        <v>515141</v>
      </c>
      <c r="P31" s="50">
        <v>382543</v>
      </c>
      <c r="Q31" s="50">
        <v>363631</v>
      </c>
      <c r="R31" s="50">
        <v>357815</v>
      </c>
      <c r="S31" s="50">
        <v>346238</v>
      </c>
      <c r="T31" s="50">
        <v>322325</v>
      </c>
      <c r="V31"/>
      <c r="W31"/>
    </row>
    <row r="32" spans="2:23" s="50" customFormat="1" ht="24" customHeight="1" x14ac:dyDescent="0.25">
      <c r="B32" s="217" t="s">
        <v>141</v>
      </c>
      <c r="C32" s="47">
        <v>0</v>
      </c>
      <c r="D32" s="47">
        <v>0</v>
      </c>
      <c r="E32" s="19">
        <v>0</v>
      </c>
      <c r="F32" s="19">
        <v>0</v>
      </c>
      <c r="G32" s="19">
        <v>0</v>
      </c>
      <c r="H32" s="19">
        <v>0</v>
      </c>
      <c r="I32" s="19">
        <v>0</v>
      </c>
      <c r="J32" s="19">
        <v>0</v>
      </c>
      <c r="K32" s="51"/>
      <c r="L32" s="50">
        <v>0</v>
      </c>
      <c r="M32" s="50">
        <v>0</v>
      </c>
      <c r="N32" s="50">
        <v>0</v>
      </c>
      <c r="O32" s="50">
        <v>0</v>
      </c>
      <c r="P32" s="50">
        <v>0</v>
      </c>
      <c r="Q32" s="50">
        <v>0</v>
      </c>
      <c r="R32" s="50">
        <v>0</v>
      </c>
      <c r="S32" s="50">
        <v>0</v>
      </c>
      <c r="T32" s="50">
        <v>0</v>
      </c>
      <c r="V32"/>
      <c r="W32"/>
    </row>
    <row r="33" spans="2:23" s="50" customFormat="1" ht="24" customHeight="1" x14ac:dyDescent="0.25">
      <c r="B33" s="217" t="s">
        <v>142</v>
      </c>
      <c r="C33" s="47">
        <v>202394</v>
      </c>
      <c r="D33" s="47">
        <v>245551</v>
      </c>
      <c r="E33" s="19">
        <v>245551</v>
      </c>
      <c r="F33" s="19">
        <v>455137</v>
      </c>
      <c r="G33" s="19">
        <v>337029</v>
      </c>
      <c r="H33" s="19">
        <v>336560</v>
      </c>
      <c r="I33" s="19">
        <v>333175</v>
      </c>
      <c r="J33" s="19">
        <v>374465</v>
      </c>
      <c r="K33" s="51"/>
      <c r="L33" s="50">
        <v>134811</v>
      </c>
      <c r="M33" s="50">
        <v>202394</v>
      </c>
      <c r="N33" s="50">
        <v>245551</v>
      </c>
      <c r="O33" s="50">
        <v>269191</v>
      </c>
      <c r="P33" s="50">
        <v>455964</v>
      </c>
      <c r="Q33" s="50">
        <v>455137</v>
      </c>
      <c r="R33" s="50">
        <v>337029</v>
      </c>
      <c r="S33" s="50">
        <v>336560</v>
      </c>
      <c r="T33" s="50">
        <v>333175</v>
      </c>
      <c r="V33"/>
      <c r="W33"/>
    </row>
    <row r="34" spans="2:23" s="50" customFormat="1" ht="24" customHeight="1" x14ac:dyDescent="0.25">
      <c r="B34" s="7" t="s">
        <v>143</v>
      </c>
      <c r="C34" s="47">
        <v>116094.26089999999</v>
      </c>
      <c r="D34" s="47">
        <v>115827.5819</v>
      </c>
      <c r="E34" s="19">
        <v>115827.5819</v>
      </c>
      <c r="F34" s="19">
        <v>120278.341</v>
      </c>
      <c r="G34" s="19">
        <v>120719.2993</v>
      </c>
      <c r="H34" s="19">
        <v>121004.30590000001</v>
      </c>
      <c r="I34" s="19">
        <v>120774.6513</v>
      </c>
      <c r="J34" s="19">
        <v>120850.99589999999</v>
      </c>
      <c r="K34" s="51"/>
      <c r="L34" s="50">
        <v>119302.1</v>
      </c>
      <c r="M34" s="50">
        <v>116094.26091249</v>
      </c>
      <c r="N34" s="50">
        <v>115827.58191631001</v>
      </c>
      <c r="O34" s="50">
        <v>112982.5898</v>
      </c>
      <c r="P34" s="50">
        <v>119472.39917995001</v>
      </c>
      <c r="Q34" s="50">
        <v>120278.34102195001</v>
      </c>
      <c r="R34" s="50">
        <v>120719.29925495</v>
      </c>
      <c r="S34" s="50">
        <v>121004.30590295</v>
      </c>
      <c r="T34" s="50">
        <v>120774.65131895</v>
      </c>
      <c r="V34"/>
      <c r="W34"/>
    </row>
    <row r="35" spans="2:23" s="50" customFormat="1" ht="24" customHeight="1" x14ac:dyDescent="0.25">
      <c r="B35" s="7" t="s">
        <v>144</v>
      </c>
      <c r="C35" s="218">
        <v>0</v>
      </c>
      <c r="D35" s="218">
        <v>0</v>
      </c>
      <c r="E35" s="107">
        <v>0</v>
      </c>
      <c r="F35" s="107">
        <v>0</v>
      </c>
      <c r="G35" s="107">
        <v>0</v>
      </c>
      <c r="H35" s="107">
        <v>0</v>
      </c>
      <c r="I35" s="107">
        <v>0</v>
      </c>
      <c r="J35" s="107">
        <v>0</v>
      </c>
      <c r="K35" s="51"/>
      <c r="L35" s="50">
        <v>0</v>
      </c>
      <c r="M35" s="50">
        <v>0</v>
      </c>
      <c r="N35" s="50">
        <v>0</v>
      </c>
      <c r="O35" s="50">
        <v>0</v>
      </c>
      <c r="P35" s="50">
        <v>0</v>
      </c>
      <c r="Q35" s="50">
        <v>0</v>
      </c>
      <c r="R35" s="50">
        <v>0</v>
      </c>
      <c r="S35" s="50">
        <v>0</v>
      </c>
      <c r="T35" s="50">
        <v>0</v>
      </c>
      <c r="V35"/>
      <c r="W35"/>
    </row>
    <row r="36" spans="2:23" s="50" customFormat="1" ht="24" customHeight="1" x14ac:dyDescent="0.25">
      <c r="B36" s="24" t="s">
        <v>145</v>
      </c>
      <c r="C36" s="45">
        <v>5653953.7110000001</v>
      </c>
      <c r="D36" s="45">
        <v>6335681.3049999997</v>
      </c>
      <c r="E36" s="21">
        <v>6335681.3049999997</v>
      </c>
      <c r="F36" s="21">
        <v>7842832.2340000002</v>
      </c>
      <c r="G36" s="21">
        <v>8634009.2039999999</v>
      </c>
      <c r="H36" s="21">
        <v>7871852.8540000003</v>
      </c>
      <c r="I36" s="21">
        <v>9040776.1449999996</v>
      </c>
      <c r="J36" s="21">
        <v>9332108.4330000002</v>
      </c>
      <c r="K36" s="51"/>
      <c r="L36" s="50">
        <v>5353395.7461176608</v>
      </c>
      <c r="M36" s="50">
        <v>5653953.7106621806</v>
      </c>
      <c r="N36" s="50">
        <v>6335681.29905756</v>
      </c>
      <c r="O36" s="50">
        <v>6729935.3730988894</v>
      </c>
      <c r="P36" s="50">
        <v>7394679.0380383311</v>
      </c>
      <c r="Q36" s="50">
        <v>7842832.2338420106</v>
      </c>
      <c r="R36" s="50">
        <v>8634009.20439272</v>
      </c>
      <c r="S36" s="50">
        <v>7871852.8544235695</v>
      </c>
      <c r="T36" s="50">
        <v>9040776.1449216623</v>
      </c>
      <c r="V36"/>
      <c r="W36"/>
    </row>
    <row r="37" spans="2:23" s="50" customFormat="1" ht="24" customHeight="1" x14ac:dyDescent="0.2">
      <c r="B37" s="219"/>
      <c r="C37" s="45"/>
      <c r="D37" s="45"/>
      <c r="E37" s="21"/>
      <c r="F37" s="21"/>
      <c r="G37" s="21"/>
      <c r="H37" s="21"/>
      <c r="I37" s="21"/>
      <c r="J37" s="21"/>
      <c r="K37" s="51"/>
      <c r="P37" s="50">
        <v>0</v>
      </c>
      <c r="Q37" s="50">
        <v>0</v>
      </c>
      <c r="R37" s="50">
        <v>0</v>
      </c>
      <c r="S37" s="50">
        <v>0</v>
      </c>
      <c r="T37" s="50">
        <v>0</v>
      </c>
    </row>
    <row r="38" spans="2:23" s="50" customFormat="1" ht="24" customHeight="1" thickBot="1" x14ac:dyDescent="0.3">
      <c r="B38" s="8" t="s">
        <v>146</v>
      </c>
      <c r="C38" s="220">
        <v>11612829.49</v>
      </c>
      <c r="D38" s="220">
        <v>12970633.960000001</v>
      </c>
      <c r="E38" s="23">
        <v>12970633.960000001</v>
      </c>
      <c r="F38" s="23">
        <v>13980284.859999999</v>
      </c>
      <c r="G38" s="23">
        <v>14215247.109999999</v>
      </c>
      <c r="H38" s="23">
        <v>14366024.050000001</v>
      </c>
      <c r="I38" s="23">
        <v>15071398.619999999</v>
      </c>
      <c r="J38" s="23">
        <v>14474581.640000001</v>
      </c>
      <c r="K38" s="51"/>
      <c r="L38" s="50">
        <v>11357156.226061434</v>
      </c>
      <c r="M38" s="50">
        <v>11612829.494514108</v>
      </c>
      <c r="N38" s="50">
        <v>12970633.96196668</v>
      </c>
      <c r="O38" s="50">
        <v>12885489.612948507</v>
      </c>
      <c r="P38" s="50">
        <v>13435680.644734671</v>
      </c>
      <c r="Q38" s="50">
        <v>13980284.858071856</v>
      </c>
      <c r="R38" s="50">
        <v>14215247.112539228</v>
      </c>
      <c r="S38" s="50">
        <v>14366024.047570944</v>
      </c>
      <c r="T38" s="50">
        <v>15071398.618989857</v>
      </c>
      <c r="V38"/>
      <c r="W38"/>
    </row>
    <row r="39" spans="2:23" ht="15.75" thickTop="1" x14ac:dyDescent="0.25">
      <c r="B39" s="342" t="s">
        <v>529</v>
      </c>
      <c r="C39" s="342"/>
      <c r="D39" s="342"/>
      <c r="E39" s="342"/>
      <c r="F39" s="342"/>
      <c r="G39" s="342"/>
      <c r="H39" s="342"/>
      <c r="I39" s="342"/>
      <c r="J39" s="342"/>
    </row>
    <row r="40" spans="2:23" x14ac:dyDescent="0.25">
      <c r="B40" s="298" t="s">
        <v>589</v>
      </c>
      <c r="C40" s="298"/>
      <c r="D40" s="298"/>
      <c r="E40"/>
      <c r="F40"/>
      <c r="G40"/>
      <c r="H40"/>
      <c r="I40"/>
      <c r="J40"/>
    </row>
    <row r="41" spans="2:23" ht="13.5" customHeight="1" x14ac:dyDescent="0.25">
      <c r="B41" s="298" t="s">
        <v>574</v>
      </c>
      <c r="C41" s="298"/>
      <c r="D41" s="298"/>
      <c r="E41"/>
      <c r="F41"/>
      <c r="G41"/>
      <c r="H41"/>
      <c r="I41"/>
      <c r="J41"/>
    </row>
    <row r="42" spans="2:23" ht="19.5" customHeight="1" x14ac:dyDescent="0.25">
      <c r="B42" s="343" t="s">
        <v>575</v>
      </c>
      <c r="C42" s="343"/>
      <c r="D42" s="343"/>
      <c r="E42" s="343"/>
      <c r="F42" s="343"/>
      <c r="G42" s="343"/>
      <c r="H42" s="343"/>
      <c r="I42" s="343"/>
      <c r="J42" s="343"/>
    </row>
    <row r="43" spans="2:23" ht="11.25" customHeight="1" x14ac:dyDescent="0.25">
      <c r="B43" s="309" t="s">
        <v>541</v>
      </c>
      <c r="C43" s="309"/>
      <c r="D43" s="309"/>
      <c r="E43" s="93"/>
      <c r="F43" s="93"/>
      <c r="G43" s="93"/>
      <c r="H43" s="93"/>
      <c r="I43" s="93"/>
      <c r="J43" s="93"/>
    </row>
    <row r="44" spans="2:23" ht="10.5" customHeight="1" x14ac:dyDescent="0.25">
      <c r="B44" s="254" t="s">
        <v>542</v>
      </c>
      <c r="C44" s="93"/>
      <c r="D44" s="93"/>
      <c r="E44" s="93"/>
      <c r="F44" s="93"/>
      <c r="G44" s="93"/>
      <c r="H44" s="93"/>
      <c r="I44" s="93"/>
      <c r="J44" s="93"/>
    </row>
    <row r="45" spans="2:23" x14ac:dyDescent="0.25">
      <c r="B45" s="337" t="s">
        <v>590</v>
      </c>
      <c r="C45" s="337"/>
      <c r="D45" s="337"/>
      <c r="E45"/>
      <c r="F45"/>
      <c r="G45"/>
      <c r="H45"/>
      <c r="I45"/>
      <c r="J45"/>
    </row>
    <row r="46" spans="2:23" x14ac:dyDescent="0.25">
      <c r="B46" s="93" t="s">
        <v>591</v>
      </c>
      <c r="C46" s="93"/>
      <c r="D46" s="93"/>
      <c r="E46" s="93"/>
      <c r="F46" s="93"/>
      <c r="G46" s="93"/>
      <c r="H46" s="93"/>
      <c r="I46" s="93"/>
      <c r="J46" s="93"/>
    </row>
    <row r="47" spans="2:23" x14ac:dyDescent="0.25">
      <c r="B47" s="221" t="s">
        <v>535</v>
      </c>
      <c r="C47" s="221"/>
      <c r="D47" s="95"/>
    </row>
    <row r="48" spans="2:23" x14ac:dyDescent="0.25">
      <c r="B48" s="222" t="s">
        <v>536</v>
      </c>
      <c r="C48" s="221"/>
      <c r="D48" s="95"/>
    </row>
    <row r="49" spans="2:10" x14ac:dyDescent="0.25">
      <c r="B49" s="221"/>
      <c r="C49" s="223">
        <f t="shared" ref="C49:J49" si="0">C6+C7+C8+C9-C10</f>
        <v>4.8600006848573685E-3</v>
      </c>
      <c r="D49" s="223">
        <f t="shared" si="0"/>
        <v>4.3299999088048935E-3</v>
      </c>
      <c r="E49" s="223">
        <f t="shared" si="0"/>
        <v>4.3299999088048935E-3</v>
      </c>
      <c r="F49" s="223">
        <f t="shared" si="0"/>
        <v>-7.8899990767240524E-3</v>
      </c>
      <c r="G49" s="223">
        <f t="shared" si="0"/>
        <v>-3.0300002545118332E-3</v>
      </c>
      <c r="H49" s="223">
        <f t="shared" si="0"/>
        <v>-2.1000020205974579E-4</v>
      </c>
      <c r="I49" s="223">
        <f t="shared" si="0"/>
        <v>-2.9899980872869492E-3</v>
      </c>
      <c r="J49" s="223">
        <f t="shared" si="0"/>
        <v>-7.4499994516372681E-3</v>
      </c>
    </row>
    <row r="50" spans="2:10" x14ac:dyDescent="0.25">
      <c r="C50" s="70">
        <f t="shared" ref="C50:J50" si="1">C13+C14-C38</f>
        <v>8.1300009042024612E-3</v>
      </c>
      <c r="D50" s="70">
        <f t="shared" si="1"/>
        <v>4.0000006556510925E-3</v>
      </c>
      <c r="E50" s="70">
        <f t="shared" si="1"/>
        <v>4.0000006556510925E-3</v>
      </c>
      <c r="F50" s="70">
        <f t="shared" si="1"/>
        <v>-1.0000001639127731E-3</v>
      </c>
      <c r="G50" s="70">
        <f t="shared" si="1"/>
        <v>6.9999992847442627E-3</v>
      </c>
      <c r="H50" s="70">
        <f t="shared" si="1"/>
        <v>-6.0000009834766388E-3</v>
      </c>
      <c r="I50" s="70">
        <f t="shared" si="1"/>
        <v>-4.9999989569187164E-3</v>
      </c>
      <c r="J50" s="70">
        <f t="shared" si="1"/>
        <v>-3.0000004917383194E-3</v>
      </c>
    </row>
    <row r="51" spans="2:10" x14ac:dyDescent="0.25">
      <c r="C51" s="70">
        <f t="shared" ref="C51:J51" si="2">C15-C16-C26</f>
        <v>3.5000060961465351E-4</v>
      </c>
      <c r="D51" s="70">
        <f t="shared" si="2"/>
        <v>5.9999959194101393E-4</v>
      </c>
      <c r="E51" s="70">
        <f t="shared" si="2"/>
        <v>5.9999959194101393E-4</v>
      </c>
      <c r="F51" s="70">
        <f t="shared" si="2"/>
        <v>-1.1000019367202185E-4</v>
      </c>
      <c r="G51" s="70">
        <f t="shared" si="2"/>
        <v>1.4000016017234884E-4</v>
      </c>
      <c r="H51" s="70">
        <f t="shared" si="2"/>
        <v>3.9999983346206136E-4</v>
      </c>
      <c r="I51" s="70">
        <f t="shared" si="2"/>
        <v>8.0000034358818084E-5</v>
      </c>
      <c r="J51" s="70">
        <f t="shared" si="2"/>
        <v>6.9121597334742546E-11</v>
      </c>
    </row>
    <row r="52" spans="2:10" x14ac:dyDescent="0.25">
      <c r="C52" s="70">
        <f t="shared" ref="C52:J52" si="3">C15-C16-C26</f>
        <v>3.5000060961465351E-4</v>
      </c>
      <c r="D52" s="70">
        <f t="shared" si="3"/>
        <v>5.9999959194101393E-4</v>
      </c>
      <c r="E52" s="70">
        <f t="shared" si="3"/>
        <v>5.9999959194101393E-4</v>
      </c>
      <c r="F52" s="70">
        <f t="shared" si="3"/>
        <v>-1.1000019367202185E-4</v>
      </c>
      <c r="G52" s="70">
        <f t="shared" si="3"/>
        <v>1.4000016017234884E-4</v>
      </c>
      <c r="H52" s="70">
        <f t="shared" si="3"/>
        <v>3.9999983346206136E-4</v>
      </c>
      <c r="I52" s="70">
        <f t="shared" si="3"/>
        <v>8.0000034358818084E-5</v>
      </c>
      <c r="J52" s="70">
        <f t="shared" si="3"/>
        <v>6.9121597334742546E-11</v>
      </c>
    </row>
    <row r="53" spans="2:10" x14ac:dyDescent="0.25">
      <c r="C53" s="70">
        <f t="shared" ref="C53:J53" si="4">C19-C20-C21-C22-C23</f>
        <v>4.9999885959550738E-5</v>
      </c>
      <c r="D53" s="70">
        <f t="shared" si="4"/>
        <v>-2.5000004097819328E-4</v>
      </c>
      <c r="E53" s="70">
        <f t="shared" si="4"/>
        <v>-2.5000004097819328E-4</v>
      </c>
      <c r="F53" s="70">
        <f t="shared" si="4"/>
        <v>-5.9999991208314896E-5</v>
      </c>
      <c r="G53" s="70">
        <f t="shared" si="4"/>
        <v>-1.2000009883195162E-4</v>
      </c>
      <c r="H53" s="70">
        <f t="shared" si="4"/>
        <v>1.0000017937272787E-5</v>
      </c>
      <c r="I53" s="70">
        <f t="shared" si="4"/>
        <v>-5.9999816585332155E-5</v>
      </c>
      <c r="J53" s="70">
        <f t="shared" si="4"/>
        <v>-4.5000016689300537E-4</v>
      </c>
    </row>
    <row r="54" spans="2:10" x14ac:dyDescent="0.25">
      <c r="C54" s="70">
        <f t="shared" ref="C54:J54" si="5">C16-C17-C19-C24-C25</f>
        <v>1.4999942868598737E-4</v>
      </c>
      <c r="D54" s="70">
        <f t="shared" si="5"/>
        <v>2.4000029588933103E-4</v>
      </c>
      <c r="E54" s="70">
        <f t="shared" si="5"/>
        <v>2.4000029588933103E-4</v>
      </c>
      <c r="F54" s="70">
        <f t="shared" si="5"/>
        <v>6.2000022444408387E-4</v>
      </c>
      <c r="G54" s="70">
        <f t="shared" si="5"/>
        <v>-3.3000017720041797E-4</v>
      </c>
      <c r="H54" s="70">
        <f t="shared" si="5"/>
        <v>-4.9999885959550738E-5</v>
      </c>
      <c r="I54" s="70">
        <f t="shared" si="5"/>
        <v>3.0000031983945519E-5</v>
      </c>
      <c r="J54" s="70">
        <f t="shared" si="5"/>
        <v>9.9998433142900467E-6</v>
      </c>
    </row>
    <row r="55" spans="2:10" x14ac:dyDescent="0.25">
      <c r="C55" s="70">
        <f t="shared" ref="C55:J55" si="6">C15-C16-C26</f>
        <v>3.5000060961465351E-4</v>
      </c>
      <c r="D55" s="70">
        <f t="shared" si="6"/>
        <v>5.9999959194101393E-4</v>
      </c>
      <c r="E55" s="70">
        <f t="shared" si="6"/>
        <v>5.9999959194101393E-4</v>
      </c>
      <c r="F55" s="70">
        <f t="shared" si="6"/>
        <v>-1.1000019367202185E-4</v>
      </c>
      <c r="G55" s="70">
        <f t="shared" si="6"/>
        <v>1.4000016017234884E-4</v>
      </c>
      <c r="H55" s="70">
        <f t="shared" si="6"/>
        <v>3.9999983346206136E-4</v>
      </c>
      <c r="I55" s="70">
        <f t="shared" si="6"/>
        <v>8.0000034358818084E-5</v>
      </c>
      <c r="J55" s="70">
        <f t="shared" si="6"/>
        <v>6.9121597334742546E-11</v>
      </c>
    </row>
    <row r="56" spans="2:10" x14ac:dyDescent="0.25">
      <c r="C56" s="70">
        <f t="shared" ref="C56:J56" si="7">C27-C28-C34-C35</f>
        <v>9.9999946542084217E-5</v>
      </c>
      <c r="D56" s="70">
        <f t="shared" si="7"/>
        <v>9.9999931990168989E-5</v>
      </c>
      <c r="E56" s="70">
        <f t="shared" si="7"/>
        <v>9.9999931990168989E-5</v>
      </c>
      <c r="F56" s="70">
        <f t="shared" si="7"/>
        <v>1.4551915228366852E-11</v>
      </c>
      <c r="G56" s="70">
        <f t="shared" si="7"/>
        <v>-2.9999988328199834E-4</v>
      </c>
      <c r="H56" s="70">
        <f t="shared" si="7"/>
        <v>1.000000920612365E-4</v>
      </c>
      <c r="I56" s="70">
        <f t="shared" si="7"/>
        <v>-2.9999992693774402E-4</v>
      </c>
      <c r="J56" s="70">
        <f t="shared" si="7"/>
        <v>1.0000004840549082E-4</v>
      </c>
    </row>
    <row r="57" spans="2:10" x14ac:dyDescent="0.25">
      <c r="C57" s="70">
        <f t="shared" ref="C57:J57" si="8">C28-C29-C30-C31-C32-C33</f>
        <v>0</v>
      </c>
      <c r="D57" s="70">
        <f t="shared" si="8"/>
        <v>0</v>
      </c>
      <c r="E57" s="70">
        <f t="shared" si="8"/>
        <v>0</v>
      </c>
      <c r="F57" s="70">
        <f t="shared" si="8"/>
        <v>0</v>
      </c>
      <c r="G57" s="70">
        <f t="shared" si="8"/>
        <v>0</v>
      </c>
      <c r="H57" s="70">
        <f t="shared" si="8"/>
        <v>0</v>
      </c>
      <c r="I57" s="70">
        <f t="shared" si="8"/>
        <v>0</v>
      </c>
      <c r="J57" s="70">
        <f t="shared" si="8"/>
        <v>0</v>
      </c>
    </row>
    <row r="58" spans="2:10" x14ac:dyDescent="0.25">
      <c r="C58" s="70">
        <f t="shared" ref="C58:J58" si="9">C38-C10</f>
        <v>0</v>
      </c>
      <c r="D58" s="70">
        <f t="shared" si="9"/>
        <v>0</v>
      </c>
      <c r="E58" s="70">
        <f t="shared" si="9"/>
        <v>0</v>
      </c>
      <c r="F58" s="70">
        <f t="shared" si="9"/>
        <v>0</v>
      </c>
      <c r="G58" s="70">
        <f t="shared" si="9"/>
        <v>-9.9999997764825821E-3</v>
      </c>
      <c r="H58" s="70">
        <f t="shared" si="9"/>
        <v>0</v>
      </c>
      <c r="I58" s="70">
        <f t="shared" si="9"/>
        <v>0</v>
      </c>
      <c r="J58" s="70">
        <f t="shared" si="9"/>
        <v>0</v>
      </c>
    </row>
    <row r="59" spans="2:10" x14ac:dyDescent="0.25">
      <c r="C59" s="70">
        <f t="shared" ref="C59:J59" si="10">C14-C15-C27-C36</f>
        <v>3.0000004917383194E-3</v>
      </c>
      <c r="D59" s="70">
        <f t="shared" si="10"/>
        <v>2.0000003278255463E-3</v>
      </c>
      <c r="E59" s="70">
        <f t="shared" si="10"/>
        <v>2.0000003278255463E-3</v>
      </c>
      <c r="F59" s="70">
        <f t="shared" si="10"/>
        <v>9.9999923259019852E-4</v>
      </c>
      <c r="G59" s="70">
        <f t="shared" si="10"/>
        <v>4.9999989569187164E-3</v>
      </c>
      <c r="H59" s="70">
        <f t="shared" si="10"/>
        <v>-2.9999986290931702E-3</v>
      </c>
      <c r="I59" s="70">
        <f t="shared" si="10"/>
        <v>-3.9999987930059433E-3</v>
      </c>
      <c r="J59" s="70">
        <f t="shared" si="10"/>
        <v>1.1000018566846848E-3</v>
      </c>
    </row>
    <row r="61" spans="2:10" x14ac:dyDescent="0.25">
      <c r="C61">
        <v>11612829.494514108</v>
      </c>
      <c r="D61" s="26">
        <v>12970633.961966679</v>
      </c>
      <c r="E61" s="26">
        <v>12670179.51773284</v>
      </c>
      <c r="F61" s="224">
        <v>13513976.765953679</v>
      </c>
      <c r="G61" s="224">
        <v>13447912.236967253</v>
      </c>
      <c r="H61" s="224">
        <v>13435680.644734671</v>
      </c>
      <c r="I61" s="224">
        <v>13980284.858071856</v>
      </c>
      <c r="J61" s="224">
        <v>13980284.858071856</v>
      </c>
    </row>
    <row r="62" spans="2:10" x14ac:dyDescent="0.25">
      <c r="C62" s="70">
        <f t="shared" ref="C62:J62" si="11">C61-C38</f>
        <v>4.5141074806451797E-3</v>
      </c>
      <c r="D62" s="70">
        <f t="shared" si="11"/>
        <v>1.9666776061058044E-3</v>
      </c>
      <c r="E62" s="70">
        <f t="shared" si="11"/>
        <v>-300454.44226716086</v>
      </c>
      <c r="F62" s="70">
        <f t="shared" si="11"/>
        <v>-466308.09404632077</v>
      </c>
      <c r="G62" s="70">
        <f t="shared" si="11"/>
        <v>-767334.87303274684</v>
      </c>
      <c r="H62" s="70">
        <f t="shared" si="11"/>
        <v>-930343.40526532941</v>
      </c>
      <c r="I62" s="70">
        <f t="shared" si="11"/>
        <v>-1091113.761928143</v>
      </c>
      <c r="J62" s="70">
        <f t="shared" si="11"/>
        <v>-494296.7819281444</v>
      </c>
    </row>
  </sheetData>
  <mergeCells count="10">
    <mergeCell ref="B45:D45"/>
    <mergeCell ref="B2:J2"/>
    <mergeCell ref="B3:D3"/>
    <mergeCell ref="B4:B5"/>
    <mergeCell ref="B43:D43"/>
    <mergeCell ref="F4:J4"/>
    <mergeCell ref="C4:C5"/>
    <mergeCell ref="D4:D5"/>
    <mergeCell ref="B39:J39"/>
    <mergeCell ref="B42:J42"/>
  </mergeCells>
  <phoneticPr fontId="71" type="noConversion"/>
  <hyperlinks>
    <hyperlink ref="B48" r:id="rId1" xr:uid="{2F3CB103-C17C-4EFE-8E65-516BCCE4FAB6}"/>
    <hyperlink ref="B44" r:id="rId2" xr:uid="{832D8CEE-B224-4985-99A8-D24867A50263}"/>
  </hyperlinks>
  <pageMargins left="0.7" right="0.7" top="0.75" bottom="0.75" header="0.3" footer="0.3"/>
  <pageSetup paperSize="9" scale="63" orientation="portrait" r:id="rId3"/>
  <headerFooter>
    <oddFooter>&amp;C&amp;A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50B02-5822-486A-8E2C-DFA296572603}">
  <sheetPr>
    <pageSetUpPr fitToPage="1"/>
  </sheetPr>
  <dimension ref="A1:J19"/>
  <sheetViews>
    <sheetView view="pageBreakPreview" zoomScaleNormal="100" zoomScaleSheetLayoutView="100" workbookViewId="0">
      <pane xSplit="1" ySplit="4" topLeftCell="B5" activePane="bottomRight" state="frozen"/>
      <selection activeCell="F30" sqref="F30"/>
      <selection pane="topRight" activeCell="F30" sqref="F30"/>
      <selection pane="bottomLeft" activeCell="F30" sqref="F30"/>
      <selection pane="bottomRight" activeCell="G7" sqref="G7"/>
    </sheetView>
  </sheetViews>
  <sheetFormatPr defaultRowHeight="15" x14ac:dyDescent="0.25"/>
  <cols>
    <col min="1" max="1" width="47.140625" customWidth="1"/>
    <col min="2" max="2" width="9.42578125" customWidth="1"/>
    <col min="3" max="3" width="10.140625" style="26" customWidth="1"/>
    <col min="4" max="4" width="10.5703125" hidden="1" customWidth="1"/>
    <col min="5" max="9" width="10.5703125" bestFit="1" customWidth="1"/>
  </cols>
  <sheetData>
    <row r="1" spans="1:10" ht="18.75" x14ac:dyDescent="0.25">
      <c r="A1" s="344" t="s">
        <v>147</v>
      </c>
      <c r="B1" s="344"/>
      <c r="C1" s="344"/>
      <c r="D1" s="344"/>
      <c r="E1" s="344"/>
      <c r="F1" s="344"/>
      <c r="G1" s="344"/>
      <c r="H1" s="344"/>
      <c r="I1" s="344"/>
    </row>
    <row r="2" spans="1:10" ht="15.75" thickBot="1" x14ac:dyDescent="0.3">
      <c r="A2" s="55"/>
      <c r="B2" s="55"/>
      <c r="C2" s="55"/>
      <c r="D2" s="84"/>
      <c r="E2" s="84"/>
      <c r="F2" s="84"/>
      <c r="G2" s="84"/>
      <c r="H2" s="84"/>
      <c r="I2" s="84" t="s">
        <v>1</v>
      </c>
    </row>
    <row r="3" spans="1:10" ht="16.5" thickTop="1" thickBot="1" x14ac:dyDescent="0.3">
      <c r="A3" s="287"/>
      <c r="B3" s="345"/>
      <c r="C3" s="346"/>
      <c r="D3" s="269">
        <v>45838</v>
      </c>
      <c r="E3" s="307">
        <v>46203</v>
      </c>
      <c r="F3" s="308"/>
      <c r="G3" s="308"/>
      <c r="H3" s="308"/>
      <c r="I3" s="308"/>
    </row>
    <row r="4" spans="1:10" ht="16.5" thickTop="1" thickBot="1" x14ac:dyDescent="0.3">
      <c r="A4" s="226"/>
      <c r="B4" s="292">
        <v>45467</v>
      </c>
      <c r="C4" s="292">
        <v>45833</v>
      </c>
      <c r="D4" s="273">
        <v>45838</v>
      </c>
      <c r="E4" s="273">
        <v>46081</v>
      </c>
      <c r="F4" s="273">
        <v>46112</v>
      </c>
      <c r="G4" s="273">
        <v>46142</v>
      </c>
      <c r="H4" s="273">
        <v>46173</v>
      </c>
      <c r="I4" s="273">
        <v>46203</v>
      </c>
    </row>
    <row r="5" spans="1:10" s="50" customFormat="1" ht="44.25" customHeight="1" thickTop="1" x14ac:dyDescent="0.2">
      <c r="A5" s="288" t="s">
        <v>507</v>
      </c>
      <c r="B5" s="77">
        <v>9698211</v>
      </c>
      <c r="C5" s="77">
        <v>11269452</v>
      </c>
      <c r="D5" s="77">
        <v>11269452</v>
      </c>
      <c r="E5" s="77">
        <v>11998318</v>
      </c>
      <c r="F5" s="77">
        <v>12709652</v>
      </c>
      <c r="G5" s="77">
        <v>12385416</v>
      </c>
      <c r="H5" s="77">
        <v>13034303</v>
      </c>
      <c r="I5" s="77">
        <v>12659485</v>
      </c>
      <c r="J5" s="51"/>
    </row>
    <row r="6" spans="1:10" s="50" customFormat="1" ht="44.25" customHeight="1" x14ac:dyDescent="0.2">
      <c r="A6" s="289" t="s">
        <v>508</v>
      </c>
      <c r="B6" s="65">
        <v>9848.7388244000012</v>
      </c>
      <c r="C6" s="65">
        <v>9879.8282650000001</v>
      </c>
      <c r="D6" s="65">
        <v>9879.8282650000001</v>
      </c>
      <c r="E6" s="65">
        <v>9955.8165850000005</v>
      </c>
      <c r="F6" s="65">
        <v>9917.9739570000002</v>
      </c>
      <c r="G6" s="65">
        <v>9933.9739570000002</v>
      </c>
      <c r="H6" s="65">
        <v>9960.8558009999997</v>
      </c>
      <c r="I6" s="65">
        <v>9929.1660929999998</v>
      </c>
      <c r="J6" s="51"/>
    </row>
    <row r="7" spans="1:10" s="50" customFormat="1" ht="44.25" customHeight="1" x14ac:dyDescent="0.2">
      <c r="A7" s="290" t="s">
        <v>509</v>
      </c>
      <c r="B7" s="66">
        <v>9708059.7388243992</v>
      </c>
      <c r="C7" s="66">
        <v>11279331.828265</v>
      </c>
      <c r="D7" s="66">
        <v>11279331.828265</v>
      </c>
      <c r="E7" s="66">
        <v>12008273.816585001</v>
      </c>
      <c r="F7" s="66">
        <v>12719569.973957</v>
      </c>
      <c r="G7" s="66">
        <v>12395349.973957</v>
      </c>
      <c r="H7" s="66">
        <v>13044263.855800999</v>
      </c>
      <c r="I7" s="66">
        <v>12669414.166092999</v>
      </c>
      <c r="J7" s="51"/>
    </row>
    <row r="8" spans="1:10" s="50" customFormat="1" ht="44.25" customHeight="1" x14ac:dyDescent="0.2">
      <c r="A8" s="289" t="s">
        <v>510</v>
      </c>
      <c r="B8" s="65">
        <v>190</v>
      </c>
      <c r="C8" s="65">
        <v>119</v>
      </c>
      <c r="D8" s="65">
        <v>119</v>
      </c>
      <c r="E8" s="65">
        <v>157</v>
      </c>
      <c r="F8" s="65">
        <v>119</v>
      </c>
      <c r="G8" s="65">
        <v>135</v>
      </c>
      <c r="H8" s="65">
        <v>147</v>
      </c>
      <c r="I8" s="65">
        <v>113</v>
      </c>
      <c r="J8" s="51"/>
    </row>
    <row r="9" spans="1:10" s="50" customFormat="1" ht="44.25" customHeight="1" x14ac:dyDescent="0.2">
      <c r="A9" s="289" t="s">
        <v>511</v>
      </c>
      <c r="B9" s="65">
        <v>40</v>
      </c>
      <c r="C9" s="65">
        <v>365</v>
      </c>
      <c r="D9" s="65">
        <v>365</v>
      </c>
      <c r="E9" s="65">
        <v>349</v>
      </c>
      <c r="F9" s="65">
        <v>345</v>
      </c>
      <c r="G9" s="65">
        <v>335</v>
      </c>
      <c r="H9" s="65">
        <v>325</v>
      </c>
      <c r="I9" s="65">
        <v>317</v>
      </c>
      <c r="J9" s="51"/>
    </row>
    <row r="10" spans="1:10" s="50" customFormat="1" ht="44.25" customHeight="1" x14ac:dyDescent="0.2">
      <c r="A10" s="289" t="s">
        <v>512</v>
      </c>
      <c r="B10" s="65">
        <v>554731.18500000017</v>
      </c>
      <c r="C10" s="65">
        <v>644364.67999999993</v>
      </c>
      <c r="D10" s="65">
        <v>644364.67999999993</v>
      </c>
      <c r="E10" s="65">
        <v>680734.25199999975</v>
      </c>
      <c r="F10" s="65">
        <v>790640.79399999976</v>
      </c>
      <c r="G10" s="65">
        <v>645979.15299999993</v>
      </c>
      <c r="H10" s="65">
        <v>746536.88599999982</v>
      </c>
      <c r="I10" s="65">
        <v>727524.83200000005</v>
      </c>
      <c r="J10" s="51"/>
    </row>
    <row r="11" spans="1:10" s="50" customFormat="1" ht="44.25" customHeight="1" thickBot="1" x14ac:dyDescent="0.25">
      <c r="A11" s="291" t="s">
        <v>513</v>
      </c>
      <c r="B11" s="56">
        <v>9153098.5538243987</v>
      </c>
      <c r="C11" s="56">
        <v>10634483.148265</v>
      </c>
      <c r="D11" s="56">
        <v>10634483.148265</v>
      </c>
      <c r="E11" s="56">
        <v>11327033.564585</v>
      </c>
      <c r="F11" s="56">
        <v>11928465.179957001</v>
      </c>
      <c r="G11" s="56">
        <v>11748900.820957001</v>
      </c>
      <c r="H11" s="56">
        <v>12297254.969800999</v>
      </c>
      <c r="I11" s="56">
        <v>11941459.334092999</v>
      </c>
      <c r="J11" s="51"/>
    </row>
    <row r="12" spans="1:10" x14ac:dyDescent="0.25">
      <c r="A12" s="93" t="s">
        <v>514</v>
      </c>
      <c r="B12" s="93"/>
      <c r="C12" s="93"/>
      <c r="D12" s="81"/>
      <c r="E12" s="81"/>
      <c r="F12" s="81"/>
      <c r="G12" s="81"/>
      <c r="H12" s="81"/>
      <c r="I12" s="81"/>
    </row>
    <row r="13" spans="1:10" ht="18" x14ac:dyDescent="0.25">
      <c r="A13" s="227" t="s">
        <v>592</v>
      </c>
      <c r="B13" s="227"/>
      <c r="C13" s="227"/>
      <c r="D13" s="227"/>
      <c r="E13" s="227"/>
      <c r="F13" s="227"/>
      <c r="G13" s="227"/>
      <c r="H13" s="227"/>
      <c r="I13" s="227"/>
    </row>
    <row r="14" spans="1:10" x14ac:dyDescent="0.25">
      <c r="A14" s="228" t="s">
        <v>593</v>
      </c>
      <c r="B14" s="228"/>
      <c r="C14" s="228"/>
    </row>
    <row r="15" spans="1:10" x14ac:dyDescent="0.25">
      <c r="A15" s="93"/>
      <c r="B15" s="93"/>
      <c r="C15" s="93"/>
      <c r="D15" s="93"/>
      <c r="E15" s="93"/>
      <c r="F15" s="93"/>
      <c r="G15" s="93"/>
      <c r="H15" s="93"/>
      <c r="I15" s="93"/>
    </row>
    <row r="16" spans="1:10" x14ac:dyDescent="0.25">
      <c r="B16" s="70"/>
      <c r="C16" s="70"/>
      <c r="D16" s="70"/>
      <c r="E16" s="70"/>
      <c r="F16" s="70"/>
      <c r="G16" s="70"/>
      <c r="H16" s="70"/>
      <c r="I16" s="70"/>
    </row>
    <row r="17" spans="2:9" x14ac:dyDescent="0.25">
      <c r="B17" s="70"/>
      <c r="C17" s="70"/>
      <c r="D17" s="70"/>
      <c r="E17" s="70"/>
      <c r="F17" s="70"/>
      <c r="G17" s="70"/>
      <c r="H17" s="70"/>
      <c r="I17" s="70"/>
    </row>
    <row r="19" spans="2:9" x14ac:dyDescent="0.25">
      <c r="B19" s="70"/>
      <c r="C19" s="70"/>
      <c r="D19" s="70"/>
      <c r="E19" s="70"/>
      <c r="F19" s="70"/>
      <c r="G19" s="70"/>
      <c r="H19" s="70"/>
      <c r="I19" s="70"/>
    </row>
  </sheetData>
  <mergeCells count="3">
    <mergeCell ref="A1:I1"/>
    <mergeCell ref="B3:C3"/>
    <mergeCell ref="E3:I3"/>
  </mergeCells>
  <pageMargins left="0.7" right="0.7" top="0.75" bottom="0.75" header="0.3" footer="0.3"/>
  <pageSetup paperSize="9" scale="73" orientation="portrait" r:id="rId1"/>
  <headerFooter>
    <oddFooter>&amp;C&amp;A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7E4C0-12DE-4B08-BB83-750F185FD9CB}">
  <sheetPr>
    <pageSetUpPr fitToPage="1"/>
  </sheetPr>
  <dimension ref="A1:K80"/>
  <sheetViews>
    <sheetView view="pageBreakPreview" zoomScale="130" zoomScaleNormal="100" zoomScaleSheetLayoutView="130" workbookViewId="0">
      <pane xSplit="2" ySplit="5" topLeftCell="C39" activePane="bottomRight" state="frozen"/>
      <selection activeCell="F30" sqref="F30"/>
      <selection pane="topRight" activeCell="F30" sqref="F30"/>
      <selection pane="bottomLeft" activeCell="F30" sqref="F30"/>
      <selection pane="bottomRight" activeCell="G57" sqref="G57"/>
    </sheetView>
  </sheetViews>
  <sheetFormatPr defaultColWidth="9.140625" defaultRowHeight="15" x14ac:dyDescent="0.25"/>
  <cols>
    <col min="2" max="2" width="49.5703125" customWidth="1"/>
    <col min="3" max="3" width="10.42578125" bestFit="1" customWidth="1"/>
    <col min="4" max="4" width="11.7109375" style="26" bestFit="1" customWidth="1"/>
    <col min="5" max="5" width="12.28515625" style="26" hidden="1" customWidth="1"/>
    <col min="6" max="9" width="12.28515625" style="26" bestFit="1" customWidth="1"/>
    <col min="10" max="10" width="11" style="26" customWidth="1"/>
  </cols>
  <sheetData>
    <row r="1" spans="1:11" x14ac:dyDescent="0.25">
      <c r="C1" s="272"/>
      <c r="D1" s="270"/>
      <c r="E1" s="272"/>
      <c r="F1" s="272"/>
      <c r="G1" s="272"/>
      <c r="H1" s="272"/>
      <c r="I1" s="272"/>
      <c r="J1" s="270"/>
    </row>
    <row r="2" spans="1:11" ht="18.75" x14ac:dyDescent="0.25">
      <c r="B2" s="338" t="s">
        <v>148</v>
      </c>
      <c r="C2" s="338"/>
      <c r="D2" s="338"/>
      <c r="E2" s="338"/>
      <c r="F2" s="338"/>
      <c r="G2" s="338"/>
      <c r="H2" s="338"/>
      <c r="I2" s="338"/>
      <c r="J2" s="338"/>
    </row>
    <row r="3" spans="1:11" ht="15.75" thickBot="1" x14ac:dyDescent="0.3">
      <c r="B3" s="99"/>
      <c r="C3" s="99"/>
      <c r="D3" s="99"/>
      <c r="E3" s="99"/>
      <c r="F3" s="99"/>
      <c r="G3" s="99"/>
      <c r="H3" s="99"/>
      <c r="I3" s="99"/>
      <c r="J3" s="99"/>
    </row>
    <row r="4" spans="1:11" ht="16.5" thickTop="1" thickBot="1" x14ac:dyDescent="0.3">
      <c r="B4" s="209"/>
      <c r="C4" s="313">
        <v>45467</v>
      </c>
      <c r="D4" s="313">
        <v>45833</v>
      </c>
      <c r="E4" s="269">
        <v>45838</v>
      </c>
      <c r="F4" s="307">
        <v>46203</v>
      </c>
      <c r="G4" s="308"/>
      <c r="H4" s="308"/>
      <c r="I4" s="308"/>
      <c r="J4" s="308"/>
    </row>
    <row r="5" spans="1:11" ht="16.5" thickTop="1" thickBot="1" x14ac:dyDescent="0.3">
      <c r="B5" s="210" t="s">
        <v>149</v>
      </c>
      <c r="C5" s="318"/>
      <c r="D5" s="314"/>
      <c r="E5" s="273">
        <v>45838</v>
      </c>
      <c r="F5" s="273">
        <v>46081</v>
      </c>
      <c r="G5" s="273">
        <v>46112</v>
      </c>
      <c r="H5" s="273">
        <v>46142</v>
      </c>
      <c r="I5" s="273">
        <v>46173</v>
      </c>
      <c r="J5" s="273">
        <v>46203</v>
      </c>
      <c r="K5" s="275"/>
    </row>
    <row r="6" spans="1:11" s="50" customFormat="1" ht="16.5" customHeight="1" thickTop="1" x14ac:dyDescent="0.25">
      <c r="A6"/>
      <c r="B6" s="24" t="s">
        <v>150</v>
      </c>
      <c r="C6" s="229"/>
      <c r="D6" s="94"/>
      <c r="E6" s="230"/>
      <c r="F6" s="230"/>
      <c r="G6" s="230"/>
      <c r="H6" s="230"/>
      <c r="I6" s="230"/>
      <c r="J6" s="230"/>
    </row>
    <row r="7" spans="1:11" s="50" customFormat="1" ht="16.5" customHeight="1" x14ac:dyDescent="0.25">
      <c r="A7"/>
      <c r="B7" s="24" t="s">
        <v>594</v>
      </c>
      <c r="C7" s="64">
        <v>9153098.5539999995</v>
      </c>
      <c r="D7" s="64">
        <v>10634483.15</v>
      </c>
      <c r="E7" s="31">
        <v>10634483.15</v>
      </c>
      <c r="F7" s="31">
        <v>11327033.560000001</v>
      </c>
      <c r="G7" s="31">
        <v>11928465.18</v>
      </c>
      <c r="H7" s="31">
        <v>11748900.82</v>
      </c>
      <c r="I7" s="31">
        <v>12297254.970000001</v>
      </c>
      <c r="J7" s="31">
        <v>11941459.33</v>
      </c>
      <c r="K7" s="51"/>
    </row>
    <row r="8" spans="1:11" s="50" customFormat="1" ht="16.5" customHeight="1" x14ac:dyDescent="0.25">
      <c r="A8"/>
      <c r="B8" s="24" t="s">
        <v>595</v>
      </c>
      <c r="C8" s="64">
        <v>62891.755859999997</v>
      </c>
      <c r="D8" s="64">
        <v>57267.134330000001</v>
      </c>
      <c r="E8" s="31">
        <v>57267.134330000001</v>
      </c>
      <c r="F8" s="31">
        <v>45482.040110000002</v>
      </c>
      <c r="G8" s="31">
        <v>47581.142970000001</v>
      </c>
      <c r="H8" s="31">
        <v>41575.076789999999</v>
      </c>
      <c r="I8" s="31">
        <v>79083.761010000002</v>
      </c>
      <c r="J8" s="31">
        <v>50108.470549999998</v>
      </c>
      <c r="K8" s="51"/>
    </row>
    <row r="9" spans="1:11" s="50" customFormat="1" ht="16.5" customHeight="1" x14ac:dyDescent="0.25">
      <c r="A9"/>
      <c r="B9" s="24" t="s">
        <v>596</v>
      </c>
      <c r="C9" s="64">
        <v>26665840</v>
      </c>
      <c r="D9" s="64">
        <v>29814559.41</v>
      </c>
      <c r="E9" s="31">
        <v>29814559.41</v>
      </c>
      <c r="F9" s="31">
        <v>30525179.449999999</v>
      </c>
      <c r="G9" s="31">
        <v>31270889.789999999</v>
      </c>
      <c r="H9" s="31">
        <v>30432871.829999998</v>
      </c>
      <c r="I9" s="31">
        <v>31468193.579999998</v>
      </c>
      <c r="J9" s="31">
        <v>34471717.359999999</v>
      </c>
      <c r="K9" s="51"/>
    </row>
    <row r="10" spans="1:11" s="50" customFormat="1" ht="16.5" customHeight="1" x14ac:dyDescent="0.25">
      <c r="A10"/>
      <c r="B10" s="74" t="s">
        <v>597</v>
      </c>
      <c r="C10" s="67">
        <v>1604934.8319999999</v>
      </c>
      <c r="D10" s="67">
        <v>1690611.1610000001</v>
      </c>
      <c r="E10" s="108">
        <v>1690611.1610000001</v>
      </c>
      <c r="F10" s="108">
        <v>1766762.621</v>
      </c>
      <c r="G10" s="108">
        <v>1778120.014</v>
      </c>
      <c r="H10" s="108">
        <v>1759518.8810000001</v>
      </c>
      <c r="I10" s="108">
        <v>1732596.8659999999</v>
      </c>
      <c r="J10" s="108">
        <v>1742636.4669999999</v>
      </c>
      <c r="K10" s="51"/>
    </row>
    <row r="11" spans="1:11" s="50" customFormat="1" ht="16.5" customHeight="1" x14ac:dyDescent="0.2">
      <c r="B11" s="24" t="s">
        <v>151</v>
      </c>
      <c r="C11" s="46">
        <v>35881830.310000002</v>
      </c>
      <c r="D11" s="46">
        <v>40506309.689999998</v>
      </c>
      <c r="E11" s="44">
        <v>40506309.689999998</v>
      </c>
      <c r="F11" s="44">
        <v>41897695.049999997</v>
      </c>
      <c r="G11" s="44">
        <v>43246936.109999999</v>
      </c>
      <c r="H11" s="44">
        <v>42223347.729999997</v>
      </c>
      <c r="I11" s="44">
        <v>43844532.310000002</v>
      </c>
      <c r="J11" s="44">
        <v>46463285.170000002</v>
      </c>
      <c r="K11" s="51"/>
    </row>
    <row r="12" spans="1:11" s="50" customFormat="1" ht="16.5" customHeight="1" x14ac:dyDescent="0.25">
      <c r="A12"/>
      <c r="B12" s="24" t="s">
        <v>152</v>
      </c>
      <c r="C12" s="46"/>
      <c r="D12" s="46"/>
      <c r="E12" s="44"/>
      <c r="F12" s="44"/>
      <c r="G12" s="44"/>
      <c r="H12" s="44"/>
      <c r="I12" s="44"/>
      <c r="J12" s="44"/>
      <c r="K12" s="51"/>
    </row>
    <row r="13" spans="1:11" s="50" customFormat="1" ht="16.5" customHeight="1" x14ac:dyDescent="0.25">
      <c r="A13"/>
      <c r="B13" s="24" t="s">
        <v>153</v>
      </c>
      <c r="C13" s="46">
        <v>-1137968.2050000001</v>
      </c>
      <c r="D13" s="46">
        <v>464856.37520000001</v>
      </c>
      <c r="E13" s="44">
        <v>464856.37520000001</v>
      </c>
      <c r="F13" s="44">
        <v>1378857.4180000001</v>
      </c>
      <c r="G13" s="44">
        <v>1281512.872</v>
      </c>
      <c r="H13" s="44">
        <v>1909775.4979999999</v>
      </c>
      <c r="I13" s="44">
        <v>2112316.2000000002</v>
      </c>
      <c r="J13" s="44">
        <v>2138024.7999999998</v>
      </c>
      <c r="K13" s="51"/>
    </row>
    <row r="14" spans="1:11" s="50" customFormat="1" ht="16.5" customHeight="1" x14ac:dyDescent="0.25">
      <c r="A14"/>
      <c r="B14" s="74" t="s">
        <v>154</v>
      </c>
      <c r="C14" s="64">
        <v>-71374.381869999997</v>
      </c>
      <c r="D14" s="64">
        <v>1455191.253</v>
      </c>
      <c r="E14" s="31">
        <v>1455191.253</v>
      </c>
      <c r="F14" s="31">
        <v>2792039.5989999999</v>
      </c>
      <c r="G14" s="31">
        <v>2478409.8369999998</v>
      </c>
      <c r="H14" s="31">
        <v>3279729.7439999999</v>
      </c>
      <c r="I14" s="31">
        <v>3301783.0550000002</v>
      </c>
      <c r="J14" s="31">
        <v>3379911.0869999998</v>
      </c>
      <c r="K14" s="51"/>
    </row>
    <row r="15" spans="1:11" s="50" customFormat="1" ht="16.5" customHeight="1" x14ac:dyDescent="0.25">
      <c r="A15"/>
      <c r="B15" s="74" t="s">
        <v>155</v>
      </c>
      <c r="C15" s="64">
        <v>-1066593.8230000001</v>
      </c>
      <c r="D15" s="64">
        <v>-990334.87780000002</v>
      </c>
      <c r="E15" s="31">
        <v>-990334.87780000002</v>
      </c>
      <c r="F15" s="31">
        <v>-1413182.1810000001</v>
      </c>
      <c r="G15" s="31">
        <v>-1196896.9650000001</v>
      </c>
      <c r="H15" s="31">
        <v>-1369954.246</v>
      </c>
      <c r="I15" s="31">
        <v>-1189466.855</v>
      </c>
      <c r="J15" s="31">
        <v>-1241886.287</v>
      </c>
      <c r="K15" s="51"/>
    </row>
    <row r="16" spans="1:11" s="50" customFormat="1" ht="16.5" customHeight="1" x14ac:dyDescent="0.25">
      <c r="A16"/>
      <c r="B16" s="24" t="s">
        <v>156</v>
      </c>
      <c r="C16" s="46">
        <v>37019798.520000003</v>
      </c>
      <c r="D16" s="46">
        <v>40041453.310000002</v>
      </c>
      <c r="E16" s="44">
        <v>40041453.310000002</v>
      </c>
      <c r="F16" s="44">
        <v>40518837.630000003</v>
      </c>
      <c r="G16" s="44">
        <v>41965423.240000002</v>
      </c>
      <c r="H16" s="44">
        <v>40313572.229999997</v>
      </c>
      <c r="I16" s="44">
        <v>41732216.109999999</v>
      </c>
      <c r="J16" s="44">
        <v>44325260.369999997</v>
      </c>
      <c r="K16" s="51"/>
    </row>
    <row r="17" spans="1:11" s="50" customFormat="1" ht="16.5" customHeight="1" x14ac:dyDescent="0.25">
      <c r="A17"/>
      <c r="B17" s="74" t="s">
        <v>154</v>
      </c>
      <c r="C17" s="64">
        <v>10274367.880000001</v>
      </c>
      <c r="D17" s="64">
        <v>10262664.710000001</v>
      </c>
      <c r="E17" s="31">
        <v>10262664.710000001</v>
      </c>
      <c r="F17" s="31">
        <v>9941066.2589999996</v>
      </c>
      <c r="G17" s="31">
        <v>10625144.279999999</v>
      </c>
      <c r="H17" s="31">
        <v>9995994.3029999994</v>
      </c>
      <c r="I17" s="31">
        <v>10715914.560000001</v>
      </c>
      <c r="J17" s="31">
        <v>10025302.550000001</v>
      </c>
      <c r="K17" s="51"/>
    </row>
    <row r="18" spans="1:11" s="50" customFormat="1" ht="16.5" customHeight="1" x14ac:dyDescent="0.25">
      <c r="A18"/>
      <c r="B18" s="74" t="s">
        <v>155</v>
      </c>
      <c r="C18" s="64">
        <v>26745430.640000001</v>
      </c>
      <c r="D18" s="64">
        <v>29778788.600000001</v>
      </c>
      <c r="E18" s="31">
        <v>29778788.600000001</v>
      </c>
      <c r="F18" s="31">
        <v>30577771.379999999</v>
      </c>
      <c r="G18" s="31">
        <v>31340278.960000001</v>
      </c>
      <c r="H18" s="31">
        <v>30317577.920000002</v>
      </c>
      <c r="I18" s="31">
        <v>31016301.550000001</v>
      </c>
      <c r="J18" s="31">
        <v>34299957.82</v>
      </c>
      <c r="K18" s="51"/>
    </row>
    <row r="19" spans="1:11" s="50" customFormat="1" ht="16.5" customHeight="1" x14ac:dyDescent="0.25">
      <c r="A19"/>
      <c r="B19" s="24" t="s">
        <v>157</v>
      </c>
      <c r="C19" s="46">
        <v>31078845.120000001</v>
      </c>
      <c r="D19" s="46">
        <v>35119827.030000001</v>
      </c>
      <c r="E19" s="44">
        <v>35119827.030000001</v>
      </c>
      <c r="F19" s="44">
        <v>35429954.299999997</v>
      </c>
      <c r="G19" s="44">
        <v>35925729.840000004</v>
      </c>
      <c r="H19" s="44">
        <v>35457386.68</v>
      </c>
      <c r="I19" s="44">
        <v>36290744.43</v>
      </c>
      <c r="J19" s="44">
        <v>37318846.960000001</v>
      </c>
      <c r="K19" s="51"/>
    </row>
    <row r="20" spans="1:11" s="50" customFormat="1" ht="16.5" customHeight="1" x14ac:dyDescent="0.25">
      <c r="A20"/>
      <c r="B20" s="24" t="s">
        <v>598</v>
      </c>
      <c r="C20" s="46">
        <v>29723916.66</v>
      </c>
      <c r="D20" s="46">
        <v>34078341.560000002</v>
      </c>
      <c r="E20" s="44">
        <v>34078341.560000002</v>
      </c>
      <c r="F20" s="44">
        <v>34415152.75</v>
      </c>
      <c r="G20" s="44">
        <v>34928909.759999998</v>
      </c>
      <c r="H20" s="44">
        <v>34470953.289999999</v>
      </c>
      <c r="I20" s="44">
        <v>35308674.539999999</v>
      </c>
      <c r="J20" s="44">
        <v>36329738.43</v>
      </c>
      <c r="K20" s="51"/>
    </row>
    <row r="21" spans="1:11" s="50" customFormat="1" ht="16.5" customHeight="1" x14ac:dyDescent="0.25">
      <c r="A21"/>
      <c r="B21" s="74" t="s">
        <v>158</v>
      </c>
      <c r="C21" s="64">
        <v>4527711.9239999996</v>
      </c>
      <c r="D21" s="64">
        <v>3836190.7689999999</v>
      </c>
      <c r="E21" s="31">
        <v>3836190.7689999999</v>
      </c>
      <c r="F21" s="31">
        <v>2002623.4920000001</v>
      </c>
      <c r="G21" s="31">
        <v>1896900.075</v>
      </c>
      <c r="H21" s="31">
        <v>2031598.0730000001</v>
      </c>
      <c r="I21" s="31">
        <v>1583286.6569999999</v>
      </c>
      <c r="J21" s="31">
        <v>591787.07429999998</v>
      </c>
      <c r="K21" s="51"/>
    </row>
    <row r="22" spans="1:11" s="50" customFormat="1" ht="16.5" customHeight="1" x14ac:dyDescent="0.25">
      <c r="A22"/>
      <c r="B22" s="74" t="s">
        <v>159</v>
      </c>
      <c r="C22" s="64">
        <v>5419183.6380000003</v>
      </c>
      <c r="D22" s="64">
        <v>5262848.7589999996</v>
      </c>
      <c r="E22" s="31">
        <v>5262848.7589999996</v>
      </c>
      <c r="F22" s="31">
        <v>3647948.4959999998</v>
      </c>
      <c r="G22" s="31">
        <v>3350417.0830000001</v>
      </c>
      <c r="H22" s="31">
        <v>3480969.844</v>
      </c>
      <c r="I22" s="31">
        <v>3070358.1669999999</v>
      </c>
      <c r="J22" s="31">
        <v>2621544.0210000002</v>
      </c>
      <c r="K22" s="51"/>
    </row>
    <row r="23" spans="1:11" s="50" customFormat="1" ht="16.5" customHeight="1" x14ac:dyDescent="0.25">
      <c r="A23"/>
      <c r="B23" s="74" t="s">
        <v>160</v>
      </c>
      <c r="C23" s="64">
        <v>-869772.36159999995</v>
      </c>
      <c r="D23" s="64">
        <v>-594149.79040000006</v>
      </c>
      <c r="E23" s="31">
        <v>-594149.79040000006</v>
      </c>
      <c r="F23" s="31">
        <v>-338146.74729999999</v>
      </c>
      <c r="G23" s="31">
        <v>-657596.95519999997</v>
      </c>
      <c r="H23" s="31">
        <v>-560274.41870000004</v>
      </c>
      <c r="I23" s="31">
        <v>-995049.57319999998</v>
      </c>
      <c r="J23" s="31">
        <v>-1293932.996</v>
      </c>
      <c r="K23" s="51"/>
    </row>
    <row r="24" spans="1:11" s="50" customFormat="1" ht="16.5" customHeight="1" x14ac:dyDescent="0.25">
      <c r="A24"/>
      <c r="B24" s="74" t="s">
        <v>161</v>
      </c>
      <c r="C24" s="64">
        <v>-840494.43480000005</v>
      </c>
      <c r="D24" s="64">
        <v>-1367560.9620000001</v>
      </c>
      <c r="E24" s="31">
        <v>-1367560.9620000001</v>
      </c>
      <c r="F24" s="31">
        <v>-1511943.0919999999</v>
      </c>
      <c r="G24" s="31">
        <v>-1322665.112</v>
      </c>
      <c r="H24" s="31">
        <v>-1321735.9990000001</v>
      </c>
      <c r="I24" s="31">
        <v>-1382336.469</v>
      </c>
      <c r="J24" s="31">
        <v>-1951915.3540000001</v>
      </c>
      <c r="K24" s="51"/>
    </row>
    <row r="25" spans="1:11" s="50" customFormat="1" ht="16.5" customHeight="1" x14ac:dyDescent="0.25">
      <c r="A25"/>
      <c r="B25" s="74" t="s">
        <v>162</v>
      </c>
      <c r="C25" s="64">
        <v>-41987.243130000003</v>
      </c>
      <c r="D25" s="64">
        <v>-102271.99099999999</v>
      </c>
      <c r="E25" s="31">
        <v>-102271.99099999999</v>
      </c>
      <c r="F25" s="31">
        <v>-93023.050539999997</v>
      </c>
      <c r="G25" s="31">
        <v>-77315.749880000003</v>
      </c>
      <c r="H25" s="31">
        <v>-67095.782210000005</v>
      </c>
      <c r="I25" s="31">
        <v>-58523.465920000002</v>
      </c>
      <c r="J25" s="31">
        <v>-87539.096799999999</v>
      </c>
      <c r="K25" s="51"/>
    </row>
    <row r="26" spans="1:11" s="50" customFormat="1" ht="16.5" customHeight="1" x14ac:dyDescent="0.25">
      <c r="A26"/>
      <c r="B26" s="74" t="s">
        <v>163</v>
      </c>
      <c r="C26" s="64">
        <v>-59667.257319999997</v>
      </c>
      <c r="D26" s="64">
        <v>-78739.671549999999</v>
      </c>
      <c r="E26" s="31">
        <v>-78739.671549999999</v>
      </c>
      <c r="F26" s="31">
        <v>-100650.8691</v>
      </c>
      <c r="G26" s="31">
        <v>-113060.1474</v>
      </c>
      <c r="H26" s="31">
        <v>-166419.2009</v>
      </c>
      <c r="I26" s="31">
        <v>-64094.597220000003</v>
      </c>
      <c r="J26" s="31">
        <v>-92137.93995</v>
      </c>
      <c r="K26" s="51"/>
    </row>
    <row r="27" spans="1:11" s="50" customFormat="1" ht="16.5" customHeight="1" x14ac:dyDescent="0.25">
      <c r="A27"/>
      <c r="B27" s="74" t="s">
        <v>164</v>
      </c>
      <c r="C27" s="64">
        <v>-627553.4314</v>
      </c>
      <c r="D27" s="64">
        <v>-846227.9595</v>
      </c>
      <c r="E27" s="31">
        <v>-846227.9595</v>
      </c>
      <c r="F27" s="31">
        <v>-768949.80819999997</v>
      </c>
      <c r="G27" s="31">
        <v>-794825.84019999998</v>
      </c>
      <c r="H27" s="31">
        <v>-767547.38379999995</v>
      </c>
      <c r="I27" s="31">
        <v>-989678.7058</v>
      </c>
      <c r="J27" s="31">
        <v>-1498752.9979999999</v>
      </c>
      <c r="K27" s="51"/>
    </row>
    <row r="28" spans="1:11" s="50" customFormat="1" ht="16.5" customHeight="1" x14ac:dyDescent="0.25">
      <c r="A28"/>
      <c r="B28" s="74" t="s">
        <v>165</v>
      </c>
      <c r="C28" s="64">
        <v>-111286.503</v>
      </c>
      <c r="D28" s="64">
        <v>-340321.33970000001</v>
      </c>
      <c r="E28" s="31">
        <v>-340321.33970000001</v>
      </c>
      <c r="F28" s="31">
        <v>-549319.36410000001</v>
      </c>
      <c r="G28" s="31">
        <v>-337463.37439999997</v>
      </c>
      <c r="H28" s="31">
        <v>-320673.63209999999</v>
      </c>
      <c r="I28" s="31">
        <v>-270039.7</v>
      </c>
      <c r="J28" s="31">
        <v>-273485.31880000001</v>
      </c>
      <c r="K28" s="51"/>
    </row>
    <row r="29" spans="1:11" s="50" customFormat="1" ht="16.5" customHeight="1" x14ac:dyDescent="0.25">
      <c r="A29"/>
      <c r="B29" s="74" t="s">
        <v>166</v>
      </c>
      <c r="C29" s="64">
        <v>-30893.10758</v>
      </c>
      <c r="D29" s="64">
        <v>-38464.846189999997</v>
      </c>
      <c r="E29" s="31">
        <v>-38464.846189999997</v>
      </c>
      <c r="F29" s="31">
        <v>-78544.67929</v>
      </c>
      <c r="G29" s="31">
        <v>-76570.636620000005</v>
      </c>
      <c r="H29" s="31">
        <v>-76008.930869999997</v>
      </c>
      <c r="I29" s="31">
        <v>-59223.02435</v>
      </c>
      <c r="J29" s="31">
        <v>-50490.244919999997</v>
      </c>
      <c r="K29" s="51"/>
    </row>
    <row r="30" spans="1:11" s="50" customFormat="1" ht="16.5" customHeight="1" x14ac:dyDescent="0.25">
      <c r="A30"/>
      <c r="B30" s="74" t="s">
        <v>167</v>
      </c>
      <c r="C30" s="64">
        <v>-20084.171770000001</v>
      </c>
      <c r="D30" s="64">
        <v>-20632.182049999999</v>
      </c>
      <c r="E30" s="31">
        <v>-20632.182049999999</v>
      </c>
      <c r="F30" s="31">
        <v>-54837.233330000003</v>
      </c>
      <c r="G30" s="31">
        <v>-54281.259050000001</v>
      </c>
      <c r="H30" s="31">
        <v>-51626.841079999998</v>
      </c>
      <c r="I30" s="31">
        <v>-45512.016680000001</v>
      </c>
      <c r="J30" s="31">
        <v>-27351.34779</v>
      </c>
      <c r="K30" s="51"/>
    </row>
    <row r="31" spans="1:11" s="50" customFormat="1" ht="16.5" customHeight="1" x14ac:dyDescent="0.25">
      <c r="A31"/>
      <c r="B31" s="74" t="s">
        <v>168</v>
      </c>
      <c r="C31" s="64">
        <v>25196204.739999998</v>
      </c>
      <c r="D31" s="64">
        <v>30242150.789999999</v>
      </c>
      <c r="E31" s="31">
        <v>30242150.789999999</v>
      </c>
      <c r="F31" s="31">
        <v>32412529.260000002</v>
      </c>
      <c r="G31" s="31">
        <v>33032009.68</v>
      </c>
      <c r="H31" s="31">
        <v>32439355.219999999</v>
      </c>
      <c r="I31" s="31">
        <v>33725387.880000003</v>
      </c>
      <c r="J31" s="31">
        <v>35737951.359999999</v>
      </c>
      <c r="K31" s="51"/>
    </row>
    <row r="32" spans="1:11" s="50" customFormat="1" ht="16.5" customHeight="1" x14ac:dyDescent="0.25">
      <c r="A32"/>
      <c r="B32" s="74" t="s">
        <v>159</v>
      </c>
      <c r="C32" s="64">
        <v>26866638.059999999</v>
      </c>
      <c r="D32" s="64">
        <v>32301512.420000002</v>
      </c>
      <c r="E32" s="31">
        <v>32301512.420000002</v>
      </c>
      <c r="F32" s="31">
        <v>34712143.130000003</v>
      </c>
      <c r="G32" s="31">
        <v>35338063.109999999</v>
      </c>
      <c r="H32" s="31">
        <v>34816682.579999998</v>
      </c>
      <c r="I32" s="31">
        <v>35992502.219999999</v>
      </c>
      <c r="J32" s="31">
        <v>38165322.869999997</v>
      </c>
      <c r="K32" s="51"/>
    </row>
    <row r="33" spans="1:11" s="50" customFormat="1" ht="16.5" customHeight="1" x14ac:dyDescent="0.25">
      <c r="A33"/>
      <c r="B33" s="74" t="s">
        <v>169</v>
      </c>
      <c r="C33" s="64">
        <v>-2709577.95</v>
      </c>
      <c r="D33" s="64">
        <v>-3171071.1949999998</v>
      </c>
      <c r="E33" s="31">
        <v>-3171071.1949999998</v>
      </c>
      <c r="F33" s="31">
        <v>-3472041.6540000001</v>
      </c>
      <c r="G33" s="31">
        <v>-3480945.4649999999</v>
      </c>
      <c r="H33" s="31">
        <v>-3725575.3029999998</v>
      </c>
      <c r="I33" s="31">
        <v>-3565393.4380000001</v>
      </c>
      <c r="J33" s="31">
        <v>-3795980.1549999998</v>
      </c>
      <c r="K33" s="51"/>
    </row>
    <row r="34" spans="1:11" s="50" customFormat="1" ht="16.5" customHeight="1" x14ac:dyDescent="0.25">
      <c r="A34"/>
      <c r="B34" s="74" t="s">
        <v>170</v>
      </c>
      <c r="C34" s="64">
        <v>-1670433.321</v>
      </c>
      <c r="D34" s="64">
        <v>-2059361.632</v>
      </c>
      <c r="E34" s="31">
        <v>-2059361.632</v>
      </c>
      <c r="F34" s="31">
        <v>-2299613.8650000002</v>
      </c>
      <c r="G34" s="31">
        <v>-2306053.4279999998</v>
      </c>
      <c r="H34" s="31">
        <v>-2377327.358</v>
      </c>
      <c r="I34" s="31">
        <v>-2267114.341</v>
      </c>
      <c r="J34" s="31">
        <v>-2427371.5109999999</v>
      </c>
      <c r="K34" s="51"/>
    </row>
    <row r="35" spans="1:11" s="50" customFormat="1" ht="16.5" customHeight="1" x14ac:dyDescent="0.25">
      <c r="A35"/>
      <c r="B35" s="74" t="s">
        <v>169</v>
      </c>
      <c r="C35" s="64">
        <v>-1670433.442</v>
      </c>
      <c r="D35" s="64">
        <v>-2059361.75</v>
      </c>
      <c r="E35" s="31">
        <v>-2059361.75</v>
      </c>
      <c r="F35" s="31">
        <v>-2299613.983</v>
      </c>
      <c r="G35" s="31">
        <v>-2306053.5460000001</v>
      </c>
      <c r="H35" s="31">
        <v>-2377327.4759999998</v>
      </c>
      <c r="I35" s="31">
        <v>-2267114.4589999998</v>
      </c>
      <c r="J35" s="31">
        <v>-2427371.6290000002</v>
      </c>
      <c r="K35" s="51"/>
    </row>
    <row r="36" spans="1:11" s="50" customFormat="1" ht="16.149999999999999" customHeight="1" x14ac:dyDescent="0.25">
      <c r="A36"/>
      <c r="B36" s="24" t="s">
        <v>171</v>
      </c>
      <c r="C36" s="46">
        <v>1378320.4809999999</v>
      </c>
      <c r="D36" s="46">
        <v>1066520.416</v>
      </c>
      <c r="E36" s="44">
        <v>1066520.416</v>
      </c>
      <c r="F36" s="44">
        <v>1039469.35</v>
      </c>
      <c r="G36" s="44">
        <v>1023304.389</v>
      </c>
      <c r="H36" s="44">
        <v>1014894.313</v>
      </c>
      <c r="I36" s="44">
        <v>1010992.784</v>
      </c>
      <c r="J36" s="44">
        <v>1008552.483</v>
      </c>
      <c r="K36" s="51"/>
    </row>
    <row r="37" spans="1:11" s="50" customFormat="1" ht="16.5" customHeight="1" x14ac:dyDescent="0.25">
      <c r="A37"/>
      <c r="B37" s="24" t="s">
        <v>172</v>
      </c>
      <c r="C37" s="46">
        <v>-23392.019349999999</v>
      </c>
      <c r="D37" s="46">
        <v>-25034.940600000002</v>
      </c>
      <c r="E37" s="44">
        <v>-25034.940600000002</v>
      </c>
      <c r="F37" s="44">
        <v>-24667.80789</v>
      </c>
      <c r="G37" s="44">
        <v>-26484.30314</v>
      </c>
      <c r="H37" s="44">
        <v>-28460.930400000001</v>
      </c>
      <c r="I37" s="44">
        <v>-28922.889080000001</v>
      </c>
      <c r="J37" s="44">
        <v>-19443.954399999999</v>
      </c>
      <c r="K37" s="51"/>
    </row>
    <row r="38" spans="1:11" s="50" customFormat="1" ht="16.5" customHeight="1" x14ac:dyDescent="0.25">
      <c r="A38"/>
      <c r="B38" s="24" t="s">
        <v>173</v>
      </c>
      <c r="C38" s="46">
        <v>11543423.77</v>
      </c>
      <c r="D38" s="46">
        <v>13011091.460000001</v>
      </c>
      <c r="E38" s="44">
        <v>13011091.460000001</v>
      </c>
      <c r="F38" s="44">
        <v>13685066.140000001</v>
      </c>
      <c r="G38" s="44">
        <v>13674419.210000001</v>
      </c>
      <c r="H38" s="44">
        <v>13697866.119999999</v>
      </c>
      <c r="I38" s="44">
        <v>13867755.869999999</v>
      </c>
      <c r="J38" s="44">
        <v>14425756.18</v>
      </c>
      <c r="K38" s="51"/>
    </row>
    <row r="39" spans="1:11" s="50" customFormat="1" ht="16.5" customHeight="1" x14ac:dyDescent="0.25">
      <c r="A39"/>
      <c r="B39" s="24" t="s">
        <v>174</v>
      </c>
      <c r="C39" s="46">
        <v>8866853.1150000002</v>
      </c>
      <c r="D39" s="46">
        <v>9948705.5810000002</v>
      </c>
      <c r="E39" s="44">
        <v>9948705.5810000002</v>
      </c>
      <c r="F39" s="44">
        <v>10877144.130000001</v>
      </c>
      <c r="G39" s="44">
        <v>10882773.779999999</v>
      </c>
      <c r="H39" s="44">
        <v>10789875.93</v>
      </c>
      <c r="I39" s="44">
        <v>10935504.07</v>
      </c>
      <c r="J39" s="44">
        <v>11412002.609999999</v>
      </c>
      <c r="K39" s="51"/>
    </row>
    <row r="40" spans="1:11" s="50" customFormat="1" ht="16.5" customHeight="1" x14ac:dyDescent="0.25">
      <c r="A40"/>
      <c r="B40" s="7" t="s">
        <v>175</v>
      </c>
      <c r="C40" s="64">
        <v>6211241.6440000003</v>
      </c>
      <c r="D40" s="64">
        <v>6616972.2630000003</v>
      </c>
      <c r="E40" s="31">
        <v>6616972.2630000003</v>
      </c>
      <c r="F40" s="31">
        <v>6665174.5939999996</v>
      </c>
      <c r="G40" s="31">
        <v>6653411.4340000004</v>
      </c>
      <c r="H40" s="31">
        <v>6576217.9100000001</v>
      </c>
      <c r="I40" s="31">
        <v>6664376.8080000002</v>
      </c>
      <c r="J40" s="31">
        <v>6907758.148</v>
      </c>
      <c r="K40" s="51"/>
    </row>
    <row r="41" spans="1:11" s="50" customFormat="1" ht="16.5" customHeight="1" x14ac:dyDescent="0.25">
      <c r="A41"/>
      <c r="B41" s="7" t="s">
        <v>176</v>
      </c>
      <c r="C41" s="64">
        <v>1776270.2250000001</v>
      </c>
      <c r="D41" s="64">
        <v>2294570.9759999998</v>
      </c>
      <c r="E41" s="31">
        <v>2294570.9759999998</v>
      </c>
      <c r="F41" s="31">
        <v>2535255.9330000002</v>
      </c>
      <c r="G41" s="31">
        <v>2549672.9989999998</v>
      </c>
      <c r="H41" s="31">
        <v>2502680.6839999999</v>
      </c>
      <c r="I41" s="31">
        <v>2502849.1060000001</v>
      </c>
      <c r="J41" s="31">
        <v>2633899.9500000002</v>
      </c>
      <c r="K41" s="51"/>
    </row>
    <row r="42" spans="1:11" s="50" customFormat="1" ht="16.5" customHeight="1" x14ac:dyDescent="0.25">
      <c r="A42"/>
      <c r="B42" s="7" t="s">
        <v>177</v>
      </c>
      <c r="C42" s="64">
        <v>879341.24639999995</v>
      </c>
      <c r="D42" s="64">
        <v>1037162.341</v>
      </c>
      <c r="E42" s="31">
        <v>1037162.341</v>
      </c>
      <c r="F42" s="31">
        <v>1676713.6070000001</v>
      </c>
      <c r="G42" s="31">
        <v>1679689.34</v>
      </c>
      <c r="H42" s="31">
        <v>1710977.335</v>
      </c>
      <c r="I42" s="31">
        <v>1768278.159</v>
      </c>
      <c r="J42" s="31">
        <v>1870344.5079999999</v>
      </c>
      <c r="K42" s="51"/>
    </row>
    <row r="43" spans="1:11" s="50" customFormat="1" ht="16.5" customHeight="1" x14ac:dyDescent="0.25">
      <c r="A43"/>
      <c r="B43" s="24" t="s">
        <v>178</v>
      </c>
      <c r="C43" s="46">
        <v>2191481.6680000001</v>
      </c>
      <c r="D43" s="46">
        <v>2104374.4380000001</v>
      </c>
      <c r="E43" s="44">
        <v>2104374.4380000001</v>
      </c>
      <c r="F43" s="44">
        <v>2197040.3640000001</v>
      </c>
      <c r="G43" s="44">
        <v>2138584.591</v>
      </c>
      <c r="H43" s="44">
        <v>2322469.4789999998</v>
      </c>
      <c r="I43" s="44">
        <v>2331509.2050000001</v>
      </c>
      <c r="J43" s="44">
        <v>2338690.2480000001</v>
      </c>
      <c r="K43" s="51"/>
    </row>
    <row r="44" spans="1:11" s="50" customFormat="1" ht="16.5" customHeight="1" x14ac:dyDescent="0.25">
      <c r="A44"/>
      <c r="B44" s="24" t="s">
        <v>179</v>
      </c>
      <c r="C44" s="46">
        <v>0</v>
      </c>
      <c r="D44" s="46">
        <v>0</v>
      </c>
      <c r="E44" s="44">
        <v>0</v>
      </c>
      <c r="F44" s="44">
        <v>0</v>
      </c>
      <c r="G44" s="44">
        <v>0</v>
      </c>
      <c r="H44" s="44">
        <v>0</v>
      </c>
      <c r="I44" s="44">
        <v>0</v>
      </c>
      <c r="J44" s="44">
        <v>0</v>
      </c>
      <c r="K44" s="51"/>
    </row>
    <row r="45" spans="1:11" s="50" customFormat="1" ht="16.5" customHeight="1" x14ac:dyDescent="0.25">
      <c r="A45"/>
      <c r="B45" s="24" t="s">
        <v>180</v>
      </c>
      <c r="C45" s="46">
        <v>485088.9901</v>
      </c>
      <c r="D45" s="46">
        <v>958011.44189999998</v>
      </c>
      <c r="E45" s="46">
        <v>958011.44189999998</v>
      </c>
      <c r="F45" s="46">
        <v>610881.63710000005</v>
      </c>
      <c r="G45" s="46">
        <v>653060.83499999996</v>
      </c>
      <c r="H45" s="46">
        <v>585520.7108</v>
      </c>
      <c r="I45" s="46">
        <v>600742.59609999997</v>
      </c>
      <c r="J45" s="46">
        <v>675063.3223</v>
      </c>
      <c r="K45" s="51"/>
    </row>
    <row r="46" spans="1:11" s="50" customFormat="1" ht="16.5" customHeight="1" x14ac:dyDescent="0.25">
      <c r="A46"/>
      <c r="B46" s="24" t="s">
        <v>181</v>
      </c>
      <c r="C46" s="46">
        <v>-5602470.3789999997</v>
      </c>
      <c r="D46" s="46">
        <v>-8089465.1799999997</v>
      </c>
      <c r="E46" s="44">
        <v>-8089465.1799999997</v>
      </c>
      <c r="F46" s="44">
        <v>-8596182.7990000006</v>
      </c>
      <c r="G46" s="44">
        <v>-7634725.8109999998</v>
      </c>
      <c r="H46" s="44">
        <v>-8841680.5690000001</v>
      </c>
      <c r="I46" s="44">
        <v>-8426284.1960000005</v>
      </c>
      <c r="J46" s="44">
        <v>-7419342.7699999996</v>
      </c>
      <c r="K46" s="51"/>
    </row>
    <row r="47" spans="1:11" s="50" customFormat="1" ht="16.5" customHeight="1" x14ac:dyDescent="0.2">
      <c r="B47" s="24" t="s">
        <v>182</v>
      </c>
      <c r="C47" s="46">
        <v>35881830.310000002</v>
      </c>
      <c r="D47" s="46">
        <v>40506309.689999998</v>
      </c>
      <c r="E47" s="44">
        <v>40506309.689999998</v>
      </c>
      <c r="F47" s="44">
        <v>41897695.049999997</v>
      </c>
      <c r="G47" s="44">
        <v>43246936.109999999</v>
      </c>
      <c r="H47" s="44">
        <v>42223347.719999999</v>
      </c>
      <c r="I47" s="44">
        <v>43844532.310000002</v>
      </c>
      <c r="J47" s="44">
        <v>46463285.170000002</v>
      </c>
      <c r="K47" s="51"/>
    </row>
    <row r="48" spans="1:11" s="50" customFormat="1" ht="16.5" customHeight="1" x14ac:dyDescent="0.25">
      <c r="A48"/>
      <c r="B48" s="24" t="s">
        <v>183</v>
      </c>
      <c r="C48" s="46"/>
      <c r="D48" s="46"/>
      <c r="E48" s="44"/>
      <c r="F48" s="44"/>
      <c r="G48" s="44"/>
      <c r="H48" s="44"/>
      <c r="I48" s="44"/>
      <c r="J48" s="44"/>
      <c r="K48" s="51"/>
    </row>
    <row r="49" spans="1:11" s="50" customFormat="1" ht="16.5" customHeight="1" x14ac:dyDescent="0.25">
      <c r="A49"/>
      <c r="B49" s="74" t="s">
        <v>184</v>
      </c>
      <c r="C49" s="64">
        <v>262536.22899999999</v>
      </c>
      <c r="D49" s="64">
        <v>296618.701</v>
      </c>
      <c r="E49" s="31">
        <v>296618.701</v>
      </c>
      <c r="F49" s="31">
        <v>347766.09879999998</v>
      </c>
      <c r="G49" s="31">
        <v>369524.79210000002</v>
      </c>
      <c r="H49" s="31">
        <v>401445.71539999999</v>
      </c>
      <c r="I49" s="31">
        <v>428039.96850000002</v>
      </c>
      <c r="J49" s="31">
        <v>279332.33909999998</v>
      </c>
      <c r="K49" s="51"/>
    </row>
    <row r="50" spans="1:11" s="50" customFormat="1" ht="16.5" customHeight="1" x14ac:dyDescent="0.25">
      <c r="A50"/>
      <c r="B50" s="74" t="s">
        <v>185</v>
      </c>
      <c r="C50" s="64">
        <v>7542977.9289999995</v>
      </c>
      <c r="D50" s="64">
        <v>5869161.5360000003</v>
      </c>
      <c r="E50" s="31">
        <v>5869161.5360000003</v>
      </c>
      <c r="F50" s="31">
        <v>5221901.3490000004</v>
      </c>
      <c r="G50" s="31">
        <v>5493215.477</v>
      </c>
      <c r="H50" s="31">
        <v>5982850.591</v>
      </c>
      <c r="I50" s="31">
        <v>6884931.5190000003</v>
      </c>
      <c r="J50" s="31">
        <v>7893331.9299999997</v>
      </c>
      <c r="K50" s="51"/>
    </row>
    <row r="51" spans="1:11" s="50" customFormat="1" ht="16.5" customHeight="1" x14ac:dyDescent="0.25">
      <c r="A51"/>
      <c r="B51" s="74" t="s">
        <v>186</v>
      </c>
      <c r="C51" s="109">
        <v>29075815.210000001</v>
      </c>
      <c r="D51" s="109">
        <v>33642349.909999996</v>
      </c>
      <c r="E51" s="109">
        <v>33642349.909999996</v>
      </c>
      <c r="F51" s="109">
        <v>33928259.460000001</v>
      </c>
      <c r="G51" s="109">
        <v>34394647.840000004</v>
      </c>
      <c r="H51" s="109">
        <v>33910613.07</v>
      </c>
      <c r="I51" s="109">
        <v>34708327.670000002</v>
      </c>
      <c r="J51" s="109">
        <v>35873101.469999999</v>
      </c>
      <c r="K51" s="51"/>
    </row>
    <row r="52" spans="1:11" s="50" customFormat="1" ht="16.5" customHeight="1" x14ac:dyDescent="0.25">
      <c r="A52"/>
      <c r="B52" s="231" t="s">
        <v>187</v>
      </c>
      <c r="C52" s="109">
        <v>4265175.6950000003</v>
      </c>
      <c r="D52" s="109">
        <v>3539572.068</v>
      </c>
      <c r="E52" s="109">
        <v>3539572.068</v>
      </c>
      <c r="F52" s="109">
        <v>1654857.3929999999</v>
      </c>
      <c r="G52" s="109">
        <v>1527375.2830000001</v>
      </c>
      <c r="H52" s="109">
        <v>1630152.358</v>
      </c>
      <c r="I52" s="109">
        <v>1155246.689</v>
      </c>
      <c r="J52" s="109">
        <v>312454.7352</v>
      </c>
      <c r="K52" s="51"/>
    </row>
    <row r="53" spans="1:11" s="50" customFormat="1" ht="16.5" customHeight="1" thickBot="1" x14ac:dyDescent="0.25">
      <c r="B53" s="232" t="s">
        <v>188</v>
      </c>
      <c r="C53" s="233">
        <v>24810639.510000002</v>
      </c>
      <c r="D53" s="109">
        <v>30102777.84</v>
      </c>
      <c r="E53" s="110">
        <v>30102777.84</v>
      </c>
      <c r="F53" s="110">
        <v>32273402.07</v>
      </c>
      <c r="G53" s="110">
        <v>32867272.550000001</v>
      </c>
      <c r="H53" s="110">
        <v>32280460.719999999</v>
      </c>
      <c r="I53" s="110">
        <v>33553080.98</v>
      </c>
      <c r="J53" s="110">
        <v>35560646.740000002</v>
      </c>
      <c r="K53" s="51"/>
    </row>
    <row r="54" spans="1:11" ht="15.75" thickTop="1" x14ac:dyDescent="0.25">
      <c r="B54" s="234"/>
      <c r="C54" s="234"/>
      <c r="D54" s="234"/>
      <c r="E54" s="42"/>
      <c r="F54" s="42"/>
      <c r="G54" s="42"/>
      <c r="H54" s="42"/>
      <c r="I54" s="42"/>
      <c r="J54" s="42"/>
    </row>
    <row r="55" spans="1:11" x14ac:dyDescent="0.25">
      <c r="B55" s="93" t="s">
        <v>599</v>
      </c>
      <c r="C55" s="93"/>
      <c r="D55" s="93"/>
      <c r="E55" s="93"/>
      <c r="F55" s="235"/>
      <c r="G55" s="235"/>
      <c r="H55" s="235"/>
      <c r="I55" s="235"/>
      <c r="J55" s="235"/>
    </row>
    <row r="56" spans="1:11" x14ac:dyDescent="0.25">
      <c r="B56" s="93" t="s">
        <v>189</v>
      </c>
      <c r="C56" s="93"/>
      <c r="D56" s="93"/>
      <c r="E56" s="93"/>
      <c r="F56" s="93"/>
      <c r="G56" s="93"/>
      <c r="H56" s="93"/>
      <c r="I56" s="93"/>
      <c r="J56" s="93"/>
    </row>
    <row r="57" spans="1:11" x14ac:dyDescent="0.25">
      <c r="B57" s="93" t="s">
        <v>600</v>
      </c>
      <c r="C57" s="93"/>
      <c r="D57" s="93"/>
      <c r="E57" s="93"/>
      <c r="F57" s="93"/>
      <c r="G57" s="93"/>
      <c r="H57" s="93"/>
      <c r="I57" s="93"/>
      <c r="J57" s="93"/>
    </row>
    <row r="58" spans="1:11" ht="16.5" customHeight="1" x14ac:dyDescent="0.25">
      <c r="B58" s="348" t="s">
        <v>613</v>
      </c>
      <c r="C58" s="348"/>
      <c r="D58" s="348"/>
      <c r="E58" s="348"/>
      <c r="F58" s="348"/>
      <c r="G58" s="348"/>
      <c r="H58" s="348"/>
      <c r="I58" s="348"/>
      <c r="J58" s="348"/>
    </row>
    <row r="59" spans="1:11" ht="18.75" customHeight="1" x14ac:dyDescent="0.25">
      <c r="B59" s="347" t="s">
        <v>612</v>
      </c>
      <c r="C59" s="347"/>
      <c r="D59" s="347"/>
      <c r="E59" s="347"/>
      <c r="F59" s="347"/>
      <c r="G59" s="347"/>
      <c r="H59" s="347"/>
      <c r="I59" s="347"/>
      <c r="J59" s="347"/>
    </row>
    <row r="60" spans="1:11" ht="12" customHeight="1" x14ac:dyDescent="0.25">
      <c r="B60" s="93" t="s">
        <v>543</v>
      </c>
      <c r="C60" s="93"/>
      <c r="D60" s="93"/>
      <c r="E60" s="93"/>
      <c r="F60" s="93"/>
      <c r="G60" s="93"/>
      <c r="H60" s="93"/>
      <c r="I60" s="93"/>
      <c r="J60" s="93"/>
    </row>
    <row r="61" spans="1:11" x14ac:dyDescent="0.25">
      <c r="B61" s="254" t="s">
        <v>542</v>
      </c>
      <c r="C61" s="93"/>
      <c r="D61" s="93"/>
      <c r="E61" s="93"/>
      <c r="F61" s="93"/>
      <c r="G61" s="93"/>
      <c r="H61" s="93"/>
      <c r="I61" s="93"/>
      <c r="J61" s="93"/>
    </row>
    <row r="62" spans="1:11" x14ac:dyDescent="0.25">
      <c r="B62" s="221" t="s">
        <v>531</v>
      </c>
      <c r="C62" s="221"/>
      <c r="D62" s="95"/>
      <c r="E62" s="95"/>
      <c r="F62" s="95"/>
      <c r="G62" s="95"/>
      <c r="H62" s="95"/>
      <c r="I62" s="95"/>
      <c r="J62" s="95"/>
    </row>
    <row r="63" spans="1:11" x14ac:dyDescent="0.25">
      <c r="B63" s="259" t="s">
        <v>537</v>
      </c>
      <c r="C63" s="221"/>
      <c r="D63" s="95"/>
      <c r="E63" s="95"/>
      <c r="F63" s="95"/>
      <c r="G63" s="95"/>
      <c r="H63" s="95"/>
      <c r="I63" s="95"/>
      <c r="J63" s="95"/>
    </row>
    <row r="64" spans="1:11" x14ac:dyDescent="0.25">
      <c r="B64" s="236"/>
      <c r="C64" s="221"/>
      <c r="D64" s="95"/>
      <c r="E64" s="95"/>
      <c r="F64" s="95"/>
      <c r="G64" s="95"/>
      <c r="H64" s="95"/>
      <c r="I64" s="95"/>
      <c r="J64" s="95"/>
    </row>
    <row r="66" spans="3:10" x14ac:dyDescent="0.25">
      <c r="C66" s="70">
        <f t="shared" ref="C66:J66" si="0">C7+C8+C9-C11</f>
        <v>-1.4000385999679565E-4</v>
      </c>
      <c r="D66" s="70">
        <f t="shared" si="0"/>
        <v>4.3300017714500427E-3</v>
      </c>
      <c r="E66" s="70">
        <f t="shared" si="0"/>
        <v>4.3300017714500427E-3</v>
      </c>
      <c r="F66" s="70">
        <f t="shared" si="0"/>
        <v>1.100003719329834E-4</v>
      </c>
      <c r="G66" s="70">
        <f t="shared" si="0"/>
        <v>2.9699951410293579E-3</v>
      </c>
      <c r="H66" s="70">
        <f t="shared" si="0"/>
        <v>-3.2100006937980652E-3</v>
      </c>
      <c r="I66" s="70">
        <f t="shared" si="0"/>
        <v>1.0100007057189941E-3</v>
      </c>
      <c r="J66" s="70">
        <f t="shared" si="0"/>
        <v>-9.4500035047531128E-3</v>
      </c>
    </row>
    <row r="67" spans="3:10" x14ac:dyDescent="0.25">
      <c r="C67" s="70">
        <f t="shared" ref="C67:J67" si="1">C13-C14-C15</f>
        <v>-1.3000005856156349E-4</v>
      </c>
      <c r="D67" s="70">
        <f t="shared" si="1"/>
        <v>0</v>
      </c>
      <c r="E67" s="70">
        <f t="shared" si="1"/>
        <v>0</v>
      </c>
      <c r="F67" s="70">
        <f t="shared" si="1"/>
        <v>0</v>
      </c>
      <c r="G67" s="70">
        <f t="shared" si="1"/>
        <v>0</v>
      </c>
      <c r="H67" s="70">
        <f t="shared" si="1"/>
        <v>0</v>
      </c>
      <c r="I67" s="70">
        <f t="shared" si="1"/>
        <v>0</v>
      </c>
      <c r="J67" s="70">
        <f t="shared" si="1"/>
        <v>0</v>
      </c>
    </row>
    <row r="68" spans="3:10" x14ac:dyDescent="0.25">
      <c r="C68" s="70">
        <f t="shared" ref="C68:J68" si="2">C16-C17-C18</f>
        <v>0</v>
      </c>
      <c r="D68" s="70">
        <f t="shared" si="2"/>
        <v>0</v>
      </c>
      <c r="E68" s="70">
        <f t="shared" si="2"/>
        <v>0</v>
      </c>
      <c r="F68" s="70">
        <f t="shared" si="2"/>
        <v>-8.9999958872795105E-3</v>
      </c>
      <c r="G68" s="70">
        <f t="shared" si="2"/>
        <v>0</v>
      </c>
      <c r="H68" s="70">
        <f t="shared" si="2"/>
        <v>6.9999955594539642E-3</v>
      </c>
      <c r="I68" s="70">
        <f t="shared" si="2"/>
        <v>0</v>
      </c>
      <c r="J68" s="70">
        <f t="shared" si="2"/>
        <v>0</v>
      </c>
    </row>
    <row r="69" spans="3:10" x14ac:dyDescent="0.25">
      <c r="C69" s="70">
        <f t="shared" ref="C69:J69" si="3">C19+C38+C46-C16</f>
        <v>-9.0000033378601074E-3</v>
      </c>
      <c r="D69" s="70">
        <f t="shared" si="3"/>
        <v>0</v>
      </c>
      <c r="E69" s="70">
        <f t="shared" si="3"/>
        <v>0</v>
      </c>
      <c r="F69" s="70">
        <f t="shared" si="3"/>
        <v>1.0999992489814758E-2</v>
      </c>
      <c r="G69" s="70">
        <f t="shared" si="3"/>
        <v>-9.9999457597732544E-4</v>
      </c>
      <c r="H69" s="70">
        <f t="shared" si="3"/>
        <v>1.0000020265579224E-3</v>
      </c>
      <c r="I69" s="70">
        <f t="shared" si="3"/>
        <v>-6.0000047087669373E-3</v>
      </c>
      <c r="J69" s="70">
        <f t="shared" si="3"/>
        <v>0</v>
      </c>
    </row>
    <row r="70" spans="3:10" x14ac:dyDescent="0.25">
      <c r="C70" s="70">
        <f t="shared" ref="C70:J70" si="4">C22+C24-C21+C29+C30</f>
        <v>-1.4999931227066554E-4</v>
      </c>
      <c r="D70" s="70">
        <f t="shared" si="4"/>
        <v>-2.4000052871997468E-4</v>
      </c>
      <c r="E70" s="70">
        <f t="shared" si="4"/>
        <v>-2.4000052871997468E-4</v>
      </c>
      <c r="F70" s="70">
        <f t="shared" si="4"/>
        <v>-6.1999999161344022E-4</v>
      </c>
      <c r="G70" s="70">
        <f t="shared" si="4"/>
        <v>3.3000017720041797E-4</v>
      </c>
      <c r="H70" s="70">
        <f t="shared" si="4"/>
        <v>4.9999653128907084E-5</v>
      </c>
      <c r="I70" s="70">
        <f t="shared" si="4"/>
        <v>-3.0000031983945519E-5</v>
      </c>
      <c r="J70" s="70">
        <f t="shared" si="4"/>
        <v>-9.9998433142900467E-6</v>
      </c>
    </row>
    <row r="71" spans="3:10" x14ac:dyDescent="0.25">
      <c r="C71" s="70">
        <f t="shared" ref="C71:J71" si="5">C31-C32-C34</f>
        <v>9.9999969825148582E-4</v>
      </c>
      <c r="D71" s="70">
        <f t="shared" si="5"/>
        <v>1.9999973010271788E-3</v>
      </c>
      <c r="E71" s="70">
        <f t="shared" si="5"/>
        <v>1.9999973010271788E-3</v>
      </c>
      <c r="F71" s="70">
        <f t="shared" si="5"/>
        <v>-5.0000008195638657E-3</v>
      </c>
      <c r="G71" s="70">
        <f t="shared" si="5"/>
        <v>-1.999999862164259E-3</v>
      </c>
      <c r="H71" s="70">
        <f t="shared" si="5"/>
        <v>-1.9999993965029716E-3</v>
      </c>
      <c r="I71" s="70">
        <f t="shared" si="5"/>
        <v>1.0000038892030716E-3</v>
      </c>
      <c r="J71" s="70">
        <f t="shared" si="5"/>
        <v>1.0000020265579224E-3</v>
      </c>
    </row>
    <row r="72" spans="3:10" x14ac:dyDescent="0.25">
      <c r="C72" s="70">
        <f t="shared" ref="C72:J72" si="6">C19-C20-C36-C37</f>
        <v>-1.6499990197189618E-3</v>
      </c>
      <c r="D72" s="70">
        <f t="shared" si="6"/>
        <v>-5.4000011587049812E-3</v>
      </c>
      <c r="E72" s="70">
        <f t="shared" si="6"/>
        <v>-5.4000011587049812E-3</v>
      </c>
      <c r="F72" s="70">
        <f t="shared" si="6"/>
        <v>7.8899970430938993E-3</v>
      </c>
      <c r="G72" s="70">
        <f t="shared" si="6"/>
        <v>-5.8599943040462676E-3</v>
      </c>
      <c r="H72" s="70">
        <f t="shared" si="6"/>
        <v>7.4000006316055078E-3</v>
      </c>
      <c r="I72" s="70">
        <f t="shared" si="6"/>
        <v>-4.9199993882211857E-3</v>
      </c>
      <c r="J72" s="70">
        <f t="shared" si="6"/>
        <v>1.4000011833559256E-3</v>
      </c>
    </row>
    <row r="73" spans="3:10" x14ac:dyDescent="0.25">
      <c r="C73" s="70">
        <f t="shared" ref="C73:J73" si="7">C38-C39-C43-C44-C45</f>
        <v>-3.1000007293187082E-3</v>
      </c>
      <c r="D73" s="70">
        <f t="shared" si="7"/>
        <v>-8.9999940246343613E-4</v>
      </c>
      <c r="E73" s="225">
        <f t="shared" si="7"/>
        <v>-8.9999940246343613E-4</v>
      </c>
      <c r="F73" s="225">
        <f t="shared" si="7"/>
        <v>8.8999996660277247E-3</v>
      </c>
      <c r="G73" s="225">
        <f t="shared" si="7"/>
        <v>4.0000015869736671E-3</v>
      </c>
      <c r="H73" s="225">
        <f t="shared" si="7"/>
        <v>1.9999966025352478E-4</v>
      </c>
      <c r="I73" s="225">
        <f t="shared" si="7"/>
        <v>-1.1000011581927538E-3</v>
      </c>
      <c r="J73" s="225">
        <f t="shared" si="7"/>
        <v>-2.9999983962625265E-4</v>
      </c>
    </row>
    <row r="74" spans="3:10" x14ac:dyDescent="0.25">
      <c r="C74" s="70">
        <f t="shared" ref="C74:J74" si="8">C39-C40-C41-C42</f>
        <v>-4.0000013541430235E-4</v>
      </c>
      <c r="D74" s="70">
        <f t="shared" si="8"/>
        <v>1.0000001639127731E-3</v>
      </c>
      <c r="E74" s="70">
        <f t="shared" si="8"/>
        <v>1.0000001639127731E-3</v>
      </c>
      <c r="F74" s="70">
        <f t="shared" si="8"/>
        <v>-3.999999025836587E-3</v>
      </c>
      <c r="G74" s="70">
        <f t="shared" si="8"/>
        <v>6.999999051913619E-3</v>
      </c>
      <c r="H74" s="70">
        <f t="shared" si="8"/>
        <v>9.9999969825148582E-4</v>
      </c>
      <c r="I74" s="70">
        <f t="shared" si="8"/>
        <v>-3.0000000260770321E-3</v>
      </c>
      <c r="J74" s="70">
        <f t="shared" si="8"/>
        <v>3.9999992586672306E-3</v>
      </c>
    </row>
    <row r="75" spans="3:10" x14ac:dyDescent="0.25">
      <c r="C75" s="70">
        <f t="shared" ref="C75:J75" si="9">C47-C11</f>
        <v>0</v>
      </c>
      <c r="D75" s="70">
        <f t="shared" si="9"/>
        <v>0</v>
      </c>
      <c r="E75" s="70">
        <f t="shared" si="9"/>
        <v>0</v>
      </c>
      <c r="F75" s="70">
        <f t="shared" si="9"/>
        <v>0</v>
      </c>
      <c r="G75" s="70">
        <f t="shared" si="9"/>
        <v>0</v>
      </c>
      <c r="H75" s="70">
        <f t="shared" si="9"/>
        <v>-9.9999979138374329E-3</v>
      </c>
      <c r="I75" s="70">
        <f t="shared" si="9"/>
        <v>0</v>
      </c>
      <c r="J75" s="70">
        <f t="shared" si="9"/>
        <v>0</v>
      </c>
    </row>
    <row r="76" spans="3:10" x14ac:dyDescent="0.25">
      <c r="C76" s="70">
        <f t="shared" ref="C76:J76" si="10">C51-C52-C53</f>
        <v>4.9999989569187164E-3</v>
      </c>
      <c r="D76" s="70">
        <f t="shared" si="10"/>
        <v>1.9999966025352478E-3</v>
      </c>
      <c r="E76" s="70">
        <f t="shared" si="10"/>
        <v>1.9999966025352478E-3</v>
      </c>
      <c r="F76" s="70">
        <f t="shared" si="10"/>
        <v>-2.9999986290931702E-3</v>
      </c>
      <c r="G76" s="70">
        <f t="shared" si="10"/>
        <v>7.0000030100345612E-3</v>
      </c>
      <c r="H76" s="70">
        <f t="shared" si="10"/>
        <v>-7.9999975860118866E-3</v>
      </c>
      <c r="I76" s="70">
        <f t="shared" si="10"/>
        <v>1.0000020265579224E-3</v>
      </c>
      <c r="J76" s="70">
        <f t="shared" si="10"/>
        <v>-5.2000060677528381E-3</v>
      </c>
    </row>
    <row r="77" spans="3:10" x14ac:dyDescent="0.25">
      <c r="C77">
        <v>1604934.8319999999</v>
      </c>
      <c r="D77" s="26">
        <v>1645150.1969999999</v>
      </c>
      <c r="E77" s="237">
        <v>1595404.6140000001</v>
      </c>
      <c r="F77" s="237">
        <v>1708971.656</v>
      </c>
      <c r="G77" s="237">
        <v>1707721.216</v>
      </c>
      <c r="H77" s="237">
        <v>1743529.85</v>
      </c>
      <c r="I77" s="237">
        <v>1766762.6209999998</v>
      </c>
      <c r="J77" s="237">
        <v>1766762.6209999998</v>
      </c>
    </row>
    <row r="78" spans="3:10" x14ac:dyDescent="0.25">
      <c r="C78">
        <v>35881830.309926115</v>
      </c>
      <c r="D78" s="26">
        <v>41052278.37359231</v>
      </c>
      <c r="E78" s="237">
        <v>37485942.739840753</v>
      </c>
      <c r="F78" s="237">
        <v>40567987.723320708</v>
      </c>
      <c r="G78" s="237">
        <v>42302177.620103389</v>
      </c>
      <c r="H78" s="237">
        <v>41571141.341914698</v>
      </c>
      <c r="I78" s="237">
        <v>41897695.050698206</v>
      </c>
      <c r="J78" s="237">
        <v>41897695.050698206</v>
      </c>
    </row>
    <row r="79" spans="3:10" x14ac:dyDescent="0.25">
      <c r="C79" s="70">
        <f t="shared" ref="C79:J80" si="11">C77-C10</f>
        <v>0</v>
      </c>
      <c r="D79" s="70">
        <f t="shared" si="11"/>
        <v>-45460.964000000153</v>
      </c>
      <c r="E79" s="70">
        <f t="shared" si="11"/>
        <v>-95206.54700000002</v>
      </c>
      <c r="F79" s="70">
        <f t="shared" si="11"/>
        <v>-57790.965000000084</v>
      </c>
      <c r="G79" s="70">
        <f t="shared" si="11"/>
        <v>-70398.797999999952</v>
      </c>
      <c r="H79" s="70">
        <f t="shared" si="11"/>
        <v>-15989.030999999959</v>
      </c>
      <c r="I79" s="70">
        <f t="shared" si="11"/>
        <v>34165.754999999888</v>
      </c>
      <c r="J79" s="70">
        <f t="shared" si="11"/>
        <v>24126.153999999864</v>
      </c>
    </row>
    <row r="80" spans="3:10" x14ac:dyDescent="0.25">
      <c r="C80" s="70">
        <f t="shared" si="11"/>
        <v>-7.3887407779693604E-5</v>
      </c>
      <c r="D80" s="70">
        <f t="shared" si="11"/>
        <v>545968.68359231204</v>
      </c>
      <c r="E80" s="70">
        <f t="shared" si="11"/>
        <v>-3020366.9501592442</v>
      </c>
      <c r="F80" s="70">
        <f t="shared" si="11"/>
        <v>-1329707.3266792893</v>
      </c>
      <c r="G80" s="70">
        <f t="shared" si="11"/>
        <v>-944758.48989661038</v>
      </c>
      <c r="H80" s="70">
        <f t="shared" si="11"/>
        <v>-652206.38808529824</v>
      </c>
      <c r="I80" s="70">
        <f t="shared" si="11"/>
        <v>-1946837.2593017966</v>
      </c>
      <c r="J80" s="70">
        <f t="shared" si="11"/>
        <v>-4565590.119301796</v>
      </c>
    </row>
  </sheetData>
  <mergeCells count="6">
    <mergeCell ref="B59:J59"/>
    <mergeCell ref="B2:J2"/>
    <mergeCell ref="C4:C5"/>
    <mergeCell ref="D4:D5"/>
    <mergeCell ref="F4:J4"/>
    <mergeCell ref="B58:J58"/>
  </mergeCells>
  <hyperlinks>
    <hyperlink ref="B59" r:id="rId1" display="http://www.sbp.org.pk/ecodata/RSMS.pdf" xr:uid="{F540E7EE-138A-4218-A1BB-8EF5FD08EB36}"/>
    <hyperlink ref="B63" r:id="rId2" xr:uid="{75B3C117-82EB-463A-AD59-FC0F5E114BC3}"/>
    <hyperlink ref="B61" r:id="rId3" xr:uid="{14BF4E87-82B8-44CA-A5DA-44B6789CCE9A}"/>
  </hyperlinks>
  <pageMargins left="0.7" right="0.7" top="0.75" bottom="0.75" header="0.3" footer="0.3"/>
  <pageSetup paperSize="9" scale="66" orientation="portrait" r:id="rId4"/>
  <headerFooter>
    <oddFooter>&amp;C&amp;A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FD75E-4868-4AA4-B692-0063039F6234}">
  <sheetPr>
    <pageSetUpPr fitToPage="1"/>
  </sheetPr>
  <dimension ref="A1:R46"/>
  <sheetViews>
    <sheetView view="pageBreakPreview" zoomScale="84" zoomScaleNormal="100" zoomScaleSheetLayoutView="84" workbookViewId="0">
      <pane xSplit="1" ySplit="6" topLeftCell="B7" activePane="bottomRight" state="frozen"/>
      <selection activeCell="F30" sqref="F30"/>
      <selection pane="topRight" activeCell="F30" sqref="F30"/>
      <selection pane="bottomLeft" activeCell="F30" sqref="F30"/>
      <selection pane="bottomRight" activeCell="M7" sqref="M7"/>
    </sheetView>
  </sheetViews>
  <sheetFormatPr defaultColWidth="9.140625" defaultRowHeight="15" x14ac:dyDescent="0.25"/>
  <cols>
    <col min="1" max="1" width="61.5703125" customWidth="1"/>
    <col min="2" max="2" width="13.42578125" customWidth="1"/>
    <col min="3" max="3" width="13" customWidth="1"/>
    <col min="4" max="8" width="11" hidden="1" customWidth="1"/>
    <col min="9" max="9" width="15.28515625" customWidth="1"/>
    <col min="10" max="11" width="16.42578125" style="26" customWidth="1"/>
    <col min="12" max="12" width="13.28515625" bestFit="1" customWidth="1"/>
  </cols>
  <sheetData>
    <row r="1" spans="1:13" ht="18.75" x14ac:dyDescent="0.25">
      <c r="A1" s="338" t="s">
        <v>190</v>
      </c>
      <c r="B1" s="338"/>
      <c r="C1" s="338"/>
      <c r="D1" s="338"/>
      <c r="E1" s="338"/>
      <c r="F1" s="338"/>
      <c r="G1" s="338"/>
      <c r="H1" s="338"/>
      <c r="I1" s="338"/>
      <c r="J1" s="338"/>
      <c r="K1" s="338"/>
    </row>
    <row r="2" spans="1:13" ht="15.75" thickBot="1" x14ac:dyDescent="0.3">
      <c r="A2" s="364" t="s">
        <v>1</v>
      </c>
      <c r="B2" s="364"/>
      <c r="C2" s="364"/>
      <c r="D2" s="364"/>
      <c r="E2" s="364"/>
      <c r="F2" s="364"/>
      <c r="G2" s="364"/>
      <c r="H2" s="364"/>
      <c r="I2" s="364"/>
      <c r="J2" s="364"/>
      <c r="K2" s="364"/>
    </row>
    <row r="3" spans="1:13" ht="24.75" customHeight="1" thickTop="1" thickBot="1" x14ac:dyDescent="0.3">
      <c r="A3" s="213" t="s">
        <v>601</v>
      </c>
      <c r="B3" s="362" t="s">
        <v>191</v>
      </c>
      <c r="C3" s="362"/>
      <c r="D3" s="362"/>
      <c r="E3" s="362"/>
      <c r="F3" s="362"/>
      <c r="G3" s="362"/>
      <c r="H3" s="362"/>
      <c r="I3" s="363"/>
      <c r="J3" s="351" t="s">
        <v>192</v>
      </c>
      <c r="K3" s="352"/>
    </row>
    <row r="4" spans="1:13" x14ac:dyDescent="0.25">
      <c r="A4" s="214"/>
      <c r="B4" s="356">
        <v>45473</v>
      </c>
      <c r="C4" s="359">
        <v>45838</v>
      </c>
      <c r="D4" s="238">
        <v>45863</v>
      </c>
      <c r="E4" s="238">
        <v>45898</v>
      </c>
      <c r="F4" s="255">
        <v>45930</v>
      </c>
      <c r="G4" s="255">
        <v>45961</v>
      </c>
      <c r="H4" s="255">
        <v>45989</v>
      </c>
      <c r="I4" s="356">
        <v>46203</v>
      </c>
      <c r="J4" s="111" t="s">
        <v>585</v>
      </c>
      <c r="K4" s="111" t="s">
        <v>586</v>
      </c>
    </row>
    <row r="5" spans="1:13" x14ac:dyDescent="0.25">
      <c r="A5" s="214"/>
      <c r="B5" s="357"/>
      <c r="C5" s="360"/>
      <c r="D5" s="239"/>
      <c r="E5" s="239"/>
      <c r="F5" s="256"/>
      <c r="G5" s="256"/>
      <c r="H5" s="256"/>
      <c r="I5" s="357"/>
      <c r="J5" s="111" t="s">
        <v>193</v>
      </c>
      <c r="K5" s="111" t="s">
        <v>193</v>
      </c>
    </row>
    <row r="6" spans="1:13" ht="15.75" thickBot="1" x14ac:dyDescent="0.3">
      <c r="A6" s="215"/>
      <c r="B6" s="358"/>
      <c r="C6" s="361"/>
      <c r="D6" s="240"/>
      <c r="E6" s="240"/>
      <c r="F6" s="257"/>
      <c r="G6" s="257"/>
      <c r="H6" s="257"/>
      <c r="I6" s="358"/>
      <c r="J6" s="112">
        <v>45838</v>
      </c>
      <c r="K6" s="113">
        <v>46203</v>
      </c>
    </row>
    <row r="7" spans="1:13" ht="31.5" customHeight="1" thickTop="1" x14ac:dyDescent="0.25">
      <c r="A7" s="91" t="s">
        <v>194</v>
      </c>
      <c r="B7" s="244">
        <v>32285821.694348801</v>
      </c>
      <c r="C7" s="244">
        <v>37564361.179273866</v>
      </c>
      <c r="D7" s="244">
        <v>36962536.609407</v>
      </c>
      <c r="E7" s="244">
        <v>35065185.438217692</v>
      </c>
      <c r="F7" s="244">
        <v>35520984.846921019</v>
      </c>
      <c r="G7" s="244">
        <v>36612939.771439821</v>
      </c>
      <c r="H7" s="244">
        <v>36881646.220338389</v>
      </c>
      <c r="I7" s="244">
        <v>40786866.887859382</v>
      </c>
      <c r="J7" s="258">
        <v>5278539.4849250838</v>
      </c>
      <c r="K7" s="258">
        <v>3222505.7085855198</v>
      </c>
      <c r="L7" s="92"/>
      <c r="M7" s="92"/>
    </row>
    <row r="8" spans="1:13" ht="31.5" customHeight="1" x14ac:dyDescent="0.25">
      <c r="A8" s="90" t="s">
        <v>195</v>
      </c>
      <c r="B8" s="86">
        <v>26866638.056000002</v>
      </c>
      <c r="C8" s="86">
        <v>32301512.420689054</v>
      </c>
      <c r="D8" s="86">
        <v>32186049.824689046</v>
      </c>
      <c r="E8" s="86">
        <v>32138381.606999997</v>
      </c>
      <c r="F8" s="86">
        <v>31487223.972999994</v>
      </c>
      <c r="G8" s="86">
        <v>32255900.611000001</v>
      </c>
      <c r="H8" s="86">
        <v>32496025.35699999</v>
      </c>
      <c r="I8" s="86">
        <v>38165322.867000006</v>
      </c>
      <c r="J8" s="86">
        <v>5434874.3646890521</v>
      </c>
      <c r="K8" s="86">
        <v>5863810.4463109504</v>
      </c>
      <c r="L8" s="92"/>
      <c r="M8" s="92"/>
    </row>
    <row r="9" spans="1:13" ht="31.5" customHeight="1" x14ac:dyDescent="0.25">
      <c r="A9" s="89" t="s">
        <v>540</v>
      </c>
      <c r="B9" s="86">
        <v>29576216.006000001</v>
      </c>
      <c r="C9" s="86">
        <v>35472583.615689054</v>
      </c>
      <c r="D9" s="86">
        <v>35072553.820689045</v>
      </c>
      <c r="E9" s="86">
        <v>35146679.756999999</v>
      </c>
      <c r="F9" s="86">
        <v>34639487.735999994</v>
      </c>
      <c r="G9" s="86">
        <v>35466725.770000003</v>
      </c>
      <c r="H9" s="86">
        <v>35627756.123999991</v>
      </c>
      <c r="I9" s="86">
        <v>41961303.022000007</v>
      </c>
      <c r="J9" s="86">
        <v>5896367.6096890531</v>
      </c>
      <c r="K9" s="86">
        <v>6488719.4063109504</v>
      </c>
      <c r="L9" s="92"/>
      <c r="M9" s="92"/>
    </row>
    <row r="10" spans="1:13" ht="31.5" customHeight="1" x14ac:dyDescent="0.25">
      <c r="A10" s="89" t="s">
        <v>196</v>
      </c>
      <c r="B10" s="241"/>
      <c r="C10" s="241"/>
      <c r="D10" s="241"/>
      <c r="E10" s="241"/>
      <c r="F10" s="241"/>
      <c r="G10" s="241"/>
      <c r="H10" s="241"/>
      <c r="I10" s="241"/>
      <c r="J10" s="258">
        <v>0</v>
      </c>
      <c r="K10" s="258">
        <v>0</v>
      </c>
      <c r="L10" s="92"/>
      <c r="M10" s="92"/>
    </row>
    <row r="11" spans="1:13" ht="31.5" customHeight="1" x14ac:dyDescent="0.25">
      <c r="A11" s="89" t="s">
        <v>197</v>
      </c>
      <c r="B11" s="86">
        <v>2709577.95</v>
      </c>
      <c r="C11" s="86">
        <v>3171071.1949999998</v>
      </c>
      <c r="D11" s="86">
        <v>2886503.9960000003</v>
      </c>
      <c r="E11" s="86">
        <v>3008298.1500000008</v>
      </c>
      <c r="F11" s="86">
        <v>3152263.7630000003</v>
      </c>
      <c r="G11" s="86">
        <v>3210825.159</v>
      </c>
      <c r="H11" s="86">
        <v>3131730.767</v>
      </c>
      <c r="I11" s="86">
        <v>3795980.1549999993</v>
      </c>
      <c r="J11" s="86">
        <v>461493.24499999965</v>
      </c>
      <c r="K11" s="86">
        <v>624908.9599999995</v>
      </c>
      <c r="L11" s="92"/>
      <c r="M11" s="92"/>
    </row>
    <row r="12" spans="1:13" ht="31.5" customHeight="1" x14ac:dyDescent="0.25">
      <c r="A12" s="90" t="s">
        <v>198</v>
      </c>
      <c r="B12" s="86">
        <v>5419183.6383487796</v>
      </c>
      <c r="C12" s="86">
        <v>5262848.7585848095</v>
      </c>
      <c r="D12" s="86">
        <v>4776486.7847179556</v>
      </c>
      <c r="E12" s="86">
        <v>2926803.8312176978</v>
      </c>
      <c r="F12" s="86">
        <v>4033760.8739210241</v>
      </c>
      <c r="G12" s="86">
        <v>4357039.16043982</v>
      </c>
      <c r="H12" s="86">
        <v>4385620.8633383997</v>
      </c>
      <c r="I12" s="86">
        <v>2621544.0208593789</v>
      </c>
      <c r="J12" s="86">
        <v>-156334.87976397015</v>
      </c>
      <c r="K12" s="86">
        <v>-2641304.7377254306</v>
      </c>
      <c r="L12" s="92"/>
      <c r="M12" s="92"/>
    </row>
    <row r="13" spans="1:13" ht="31.5" customHeight="1" x14ac:dyDescent="0.25">
      <c r="A13" s="89" t="s">
        <v>199</v>
      </c>
      <c r="B13" s="86">
        <v>5571285.3131668689</v>
      </c>
      <c r="C13" s="86">
        <v>5094335.3601488993</v>
      </c>
      <c r="D13" s="86">
        <v>5138448.2893825155</v>
      </c>
      <c r="E13" s="86">
        <v>4036181.7172401478</v>
      </c>
      <c r="F13" s="86">
        <v>4072818.5121154739</v>
      </c>
      <c r="G13" s="86">
        <v>4110630.2969521801</v>
      </c>
      <c r="H13" s="86">
        <v>4143464.2679757597</v>
      </c>
      <c r="I13" s="86">
        <v>3177512.9496058188</v>
      </c>
      <c r="J13" s="86">
        <v>-476949.95301796962</v>
      </c>
      <c r="K13" s="86">
        <v>-1916822.4105430804</v>
      </c>
      <c r="L13" s="92"/>
      <c r="M13" s="92"/>
    </row>
    <row r="14" spans="1:13" ht="31.5" customHeight="1" x14ac:dyDescent="0.25">
      <c r="A14" s="89" t="s">
        <v>200</v>
      </c>
      <c r="B14" s="242">
        <v>0</v>
      </c>
      <c r="C14" s="242">
        <v>0</v>
      </c>
      <c r="D14" s="242">
        <v>0</v>
      </c>
      <c r="E14" s="242">
        <v>0</v>
      </c>
      <c r="F14" s="242">
        <v>0</v>
      </c>
      <c r="G14" s="242">
        <v>0</v>
      </c>
      <c r="H14" s="242">
        <v>0</v>
      </c>
      <c r="I14" s="242">
        <v>0</v>
      </c>
      <c r="J14" s="258">
        <v>0</v>
      </c>
      <c r="K14" s="258">
        <v>0</v>
      </c>
      <c r="L14" s="92"/>
      <c r="M14" s="92"/>
    </row>
    <row r="15" spans="1:13" ht="31.5" customHeight="1" x14ac:dyDescent="0.25">
      <c r="A15" s="89" t="s">
        <v>202</v>
      </c>
      <c r="B15" s="243">
        <v>717670.68681502005</v>
      </c>
      <c r="C15" s="243">
        <v>762663.18878899992</v>
      </c>
      <c r="D15" s="243">
        <v>764984.62391599989</v>
      </c>
      <c r="E15" s="243">
        <v>759198.63592999999</v>
      </c>
      <c r="F15" s="243">
        <v>754144.761527</v>
      </c>
      <c r="G15" s="243">
        <v>749439.70491199987</v>
      </c>
      <c r="H15" s="243">
        <v>749208.13524700003</v>
      </c>
      <c r="I15" s="243">
        <v>737964.06711502001</v>
      </c>
      <c r="J15" s="243">
        <v>44992.501973979874</v>
      </c>
      <c r="K15" s="243">
        <v>-24699.121673979913</v>
      </c>
      <c r="L15" s="92"/>
      <c r="M15" s="92"/>
    </row>
    <row r="16" spans="1:13" ht="31.5" customHeight="1" x14ac:dyDescent="0.25">
      <c r="A16" s="89" t="s">
        <v>196</v>
      </c>
      <c r="B16" s="242"/>
      <c r="C16" s="242"/>
      <c r="D16" s="242"/>
      <c r="E16" s="242"/>
      <c r="F16" s="242"/>
      <c r="G16" s="242"/>
      <c r="H16" s="242"/>
      <c r="I16" s="242"/>
      <c r="J16" s="258">
        <v>0</v>
      </c>
      <c r="K16" s="258">
        <v>0</v>
      </c>
      <c r="L16" s="92"/>
      <c r="M16" s="92"/>
    </row>
    <row r="17" spans="1:13" ht="31.5" customHeight="1" x14ac:dyDescent="0.25">
      <c r="A17" s="89" t="s">
        <v>201</v>
      </c>
      <c r="B17" s="86">
        <v>869772.36163310998</v>
      </c>
      <c r="C17" s="86">
        <v>594149.79035309004</v>
      </c>
      <c r="D17" s="86">
        <v>1126946.12858056</v>
      </c>
      <c r="E17" s="86">
        <v>1868576.5219524498</v>
      </c>
      <c r="F17" s="86">
        <v>793202.39972145006</v>
      </c>
      <c r="G17" s="86">
        <v>503030.84142436</v>
      </c>
      <c r="H17" s="86">
        <v>507051.53988435998</v>
      </c>
      <c r="I17" s="86">
        <v>1293932.99586146</v>
      </c>
      <c r="J17" s="284">
        <v>-275622.57128001994</v>
      </c>
      <c r="K17" s="284">
        <v>699783.20550836995</v>
      </c>
      <c r="L17" s="92"/>
      <c r="M17" s="92"/>
    </row>
    <row r="18" spans="1:13" ht="31.5" customHeight="1" x14ac:dyDescent="0.25">
      <c r="A18" s="91" t="s">
        <v>203</v>
      </c>
      <c r="B18" s="244">
        <v>-2561905.1561871096</v>
      </c>
      <c r="C18" s="244">
        <v>-3486019.7400260903</v>
      </c>
      <c r="D18" s="244">
        <v>-3217395.1161975805</v>
      </c>
      <c r="E18" s="244">
        <v>-3505008.1877017403</v>
      </c>
      <c r="F18" s="244">
        <v>-3540024.7539570997</v>
      </c>
      <c r="G18" s="244">
        <v>-3645331.7746129204</v>
      </c>
      <c r="H18" s="244">
        <v>-3539502.7041511401</v>
      </c>
      <c r="I18" s="244">
        <v>-4457128.5755758807</v>
      </c>
      <c r="J18" s="258">
        <v>-924114.58383898064</v>
      </c>
      <c r="K18" s="258">
        <v>-971108.83554979041</v>
      </c>
      <c r="L18" s="92"/>
      <c r="M18" s="92"/>
    </row>
    <row r="19" spans="1:13" ht="31.5" customHeight="1" x14ac:dyDescent="0.25">
      <c r="A19" s="90" t="s">
        <v>204</v>
      </c>
      <c r="B19" s="86">
        <v>-1670433.442</v>
      </c>
      <c r="C19" s="86">
        <v>-2059361.75</v>
      </c>
      <c r="D19" s="86">
        <v>-2068580.1150000002</v>
      </c>
      <c r="E19" s="86">
        <v>-2135264.3690000004</v>
      </c>
      <c r="F19" s="86">
        <v>-2133778.86</v>
      </c>
      <c r="G19" s="86">
        <v>-2132167.3420000002</v>
      </c>
      <c r="H19" s="86">
        <v>-2142769.7430000002</v>
      </c>
      <c r="I19" s="86">
        <v>-2427371.6290000007</v>
      </c>
      <c r="J19" s="284">
        <v>-388928.30799999996</v>
      </c>
      <c r="K19" s="284">
        <v>-368009.87900000066</v>
      </c>
      <c r="L19" s="92"/>
      <c r="M19" s="92"/>
    </row>
    <row r="20" spans="1:13" ht="31.5" customHeight="1" x14ac:dyDescent="0.25">
      <c r="A20" s="89" t="s">
        <v>205</v>
      </c>
      <c r="B20" s="86"/>
      <c r="C20" s="86"/>
      <c r="D20" s="86"/>
      <c r="E20" s="86"/>
      <c r="F20" s="86"/>
      <c r="G20" s="86"/>
      <c r="H20" s="86"/>
      <c r="I20" s="86"/>
      <c r="J20" s="258"/>
      <c r="K20" s="258"/>
      <c r="L20" s="92"/>
      <c r="M20" s="92"/>
    </row>
    <row r="21" spans="1:13" ht="31.5" customHeight="1" x14ac:dyDescent="0.25">
      <c r="A21" s="89" t="s">
        <v>196</v>
      </c>
      <c r="B21" s="241"/>
      <c r="C21" s="241"/>
      <c r="D21" s="241"/>
      <c r="E21" s="241"/>
      <c r="F21" s="241"/>
      <c r="G21" s="241"/>
      <c r="H21" s="241"/>
      <c r="I21" s="241"/>
      <c r="J21" s="258"/>
      <c r="K21" s="258"/>
      <c r="L21" s="92"/>
      <c r="M21" s="92"/>
    </row>
    <row r="22" spans="1:13" ht="31.5" customHeight="1" x14ac:dyDescent="0.25">
      <c r="A22" s="89" t="s">
        <v>197</v>
      </c>
      <c r="B22" s="243">
        <v>1670433.442</v>
      </c>
      <c r="C22" s="243">
        <v>2059361.75</v>
      </c>
      <c r="D22" s="243">
        <v>2068580.1150000002</v>
      </c>
      <c r="E22" s="243">
        <v>2135264.3690000004</v>
      </c>
      <c r="F22" s="243">
        <v>2133778.86</v>
      </c>
      <c r="G22" s="243">
        <v>2132167.3420000002</v>
      </c>
      <c r="H22" s="243">
        <v>2142769.7430000002</v>
      </c>
      <c r="I22" s="243">
        <v>2427371.6290000007</v>
      </c>
      <c r="J22" s="243">
        <v>388928.30799999996</v>
      </c>
      <c r="K22" s="243">
        <v>368009.87900000066</v>
      </c>
      <c r="L22" s="92"/>
      <c r="M22" s="92"/>
    </row>
    <row r="23" spans="1:13" ht="31.5" customHeight="1" x14ac:dyDescent="0.25">
      <c r="A23" s="90" t="s">
        <v>206</v>
      </c>
      <c r="B23" s="86">
        <v>-891471.71418710973</v>
      </c>
      <c r="C23" s="86">
        <v>-1426657.9900260903</v>
      </c>
      <c r="D23" s="86">
        <v>-1148815.00119758</v>
      </c>
      <c r="E23" s="86">
        <v>-1369743.8187017399</v>
      </c>
      <c r="F23" s="86">
        <v>-1406245.8939570999</v>
      </c>
      <c r="G23" s="86">
        <v>-1513164.4326129202</v>
      </c>
      <c r="H23" s="86">
        <v>-1396732.9611511398</v>
      </c>
      <c r="I23" s="86">
        <v>-2029756.9465758798</v>
      </c>
      <c r="J23" s="86">
        <v>-535186.27583898057</v>
      </c>
      <c r="K23" s="86">
        <v>-603098.95654978952</v>
      </c>
      <c r="L23" s="92"/>
      <c r="M23" s="92"/>
    </row>
    <row r="24" spans="1:13" ht="31.5" customHeight="1" x14ac:dyDescent="0.25">
      <c r="A24" s="89" t="s">
        <v>207</v>
      </c>
      <c r="B24" s="241">
        <v>0</v>
      </c>
      <c r="C24" s="241"/>
      <c r="D24" s="241"/>
      <c r="E24" s="241"/>
      <c r="F24" s="241"/>
      <c r="G24" s="241"/>
      <c r="H24" s="241"/>
      <c r="I24" s="241"/>
      <c r="J24" s="258"/>
      <c r="K24" s="258"/>
      <c r="L24" s="92"/>
      <c r="M24" s="92"/>
    </row>
    <row r="25" spans="1:13" ht="31.5" customHeight="1" x14ac:dyDescent="0.25">
      <c r="A25" s="89" t="s">
        <v>208</v>
      </c>
      <c r="B25" s="241">
        <v>0</v>
      </c>
      <c r="C25" s="241"/>
      <c r="D25" s="241"/>
      <c r="E25" s="241"/>
      <c r="F25" s="241"/>
      <c r="G25" s="241"/>
      <c r="H25" s="241"/>
      <c r="I25" s="241"/>
      <c r="J25" s="258"/>
      <c r="K25" s="258"/>
      <c r="L25" s="92"/>
      <c r="M25" s="92"/>
    </row>
    <row r="26" spans="1:13" ht="31.5" customHeight="1" x14ac:dyDescent="0.25">
      <c r="A26" s="89" t="s">
        <v>196</v>
      </c>
      <c r="B26" s="241"/>
      <c r="C26" s="241"/>
      <c r="D26" s="241"/>
      <c r="E26" s="241"/>
      <c r="F26" s="241"/>
      <c r="G26" s="241"/>
      <c r="H26" s="241"/>
      <c r="I26" s="241"/>
      <c r="J26" s="258"/>
      <c r="K26" s="258"/>
      <c r="L26" s="92"/>
      <c r="M26" s="92"/>
    </row>
    <row r="27" spans="1:13" ht="31.5" customHeight="1" x14ac:dyDescent="0.25">
      <c r="A27" s="89" t="s">
        <v>209</v>
      </c>
      <c r="B27" s="245">
        <v>891471.71418710996</v>
      </c>
      <c r="C27" s="245">
        <v>1426657.9900260903</v>
      </c>
      <c r="D27" s="245">
        <v>1148815.00119758</v>
      </c>
      <c r="E27" s="245">
        <v>1369743.8187017399</v>
      </c>
      <c r="F27" s="245">
        <v>1406245.8939570999</v>
      </c>
      <c r="G27" s="245">
        <v>1513164.4326129202</v>
      </c>
      <c r="H27" s="245">
        <v>1396732.9611511398</v>
      </c>
      <c r="I27" s="245">
        <v>2029756.9465758798</v>
      </c>
      <c r="J27" s="245">
        <v>535186.27583898057</v>
      </c>
      <c r="K27" s="245">
        <v>603098.95654978952</v>
      </c>
      <c r="L27" s="92"/>
      <c r="M27" s="92"/>
    </row>
    <row r="28" spans="1:13" ht="31.5" customHeight="1" x14ac:dyDescent="0.25">
      <c r="A28" s="88" t="s">
        <v>552</v>
      </c>
      <c r="B28" s="246">
        <v>29723916.659161672</v>
      </c>
      <c r="C28" s="246">
        <v>34078341.439247772</v>
      </c>
      <c r="D28" s="246">
        <v>33745141.493209422</v>
      </c>
      <c r="E28" s="246">
        <v>31560177.250515953</v>
      </c>
      <c r="F28" s="246">
        <v>31980960.092963919</v>
      </c>
      <c r="G28" s="246">
        <v>32967607.996826902</v>
      </c>
      <c r="H28" s="246">
        <v>33342143.516187251</v>
      </c>
      <c r="I28" s="246">
        <v>36329738.312283501</v>
      </c>
      <c r="J28" s="246">
        <v>4354424.9010860994</v>
      </c>
      <c r="K28" s="246">
        <v>2251396.8730357289</v>
      </c>
      <c r="L28" s="92"/>
      <c r="M28" s="92"/>
    </row>
    <row r="29" spans="1:13" x14ac:dyDescent="0.25">
      <c r="A29" s="247"/>
      <c r="B29" s="247"/>
      <c r="C29" s="247"/>
      <c r="D29" s="247"/>
      <c r="E29" s="247"/>
      <c r="F29" s="247"/>
      <c r="G29" s="247"/>
      <c r="H29" s="247"/>
      <c r="I29" s="247"/>
      <c r="J29" s="247"/>
      <c r="K29" s="247"/>
    </row>
    <row r="30" spans="1:13" x14ac:dyDescent="0.25">
      <c r="A30" s="248" t="s">
        <v>576</v>
      </c>
      <c r="B30" s="248"/>
      <c r="C30" s="248"/>
      <c r="D30" s="248"/>
      <c r="E30" s="248"/>
      <c r="F30" s="248"/>
      <c r="G30" s="248"/>
      <c r="H30" s="248"/>
      <c r="I30" s="248"/>
      <c r="J30" s="248"/>
      <c r="K30" s="248"/>
    </row>
    <row r="31" spans="1:13" ht="21.6" customHeight="1" x14ac:dyDescent="0.25">
      <c r="A31" s="353" t="s">
        <v>602</v>
      </c>
      <c r="B31" s="353"/>
      <c r="C31" s="353"/>
      <c r="D31" s="353"/>
      <c r="E31" s="353"/>
      <c r="F31" s="353"/>
      <c r="G31" s="353"/>
      <c r="H31" s="353"/>
      <c r="I31" s="353"/>
      <c r="J31" s="353"/>
      <c r="K31" s="353"/>
    </row>
    <row r="32" spans="1:13" ht="15" customHeight="1" x14ac:dyDescent="0.25">
      <c r="A32" s="354" t="s">
        <v>554</v>
      </c>
      <c r="B32" s="354"/>
      <c r="C32" s="354"/>
      <c r="D32" s="354"/>
      <c r="E32" s="354"/>
      <c r="F32" s="354"/>
      <c r="G32" s="354"/>
      <c r="H32" s="354"/>
      <c r="I32" s="354"/>
      <c r="J32" s="354"/>
      <c r="K32" s="354"/>
    </row>
    <row r="33" spans="1:18" ht="14.25" customHeight="1" x14ac:dyDescent="0.25">
      <c r="A33" s="355" t="s">
        <v>542</v>
      </c>
      <c r="B33" s="355"/>
      <c r="C33" s="355"/>
      <c r="D33" s="355"/>
      <c r="E33" s="355"/>
      <c r="F33" s="355"/>
      <c r="G33" s="355"/>
      <c r="H33" s="355"/>
      <c r="I33" s="355"/>
      <c r="J33" s="355"/>
      <c r="K33" s="355"/>
    </row>
    <row r="34" spans="1:18" x14ac:dyDescent="0.25">
      <c r="A34" s="349" t="s">
        <v>522</v>
      </c>
      <c r="B34" s="349"/>
      <c r="C34" s="349"/>
      <c r="D34" s="349"/>
      <c r="E34" s="349"/>
      <c r="F34" s="349"/>
      <c r="G34" s="349"/>
      <c r="H34" s="349"/>
      <c r="I34" s="349"/>
      <c r="J34" s="349"/>
      <c r="K34" s="349"/>
    </row>
    <row r="35" spans="1:18" x14ac:dyDescent="0.25">
      <c r="A35" s="93" t="s">
        <v>555</v>
      </c>
      <c r="B35" s="93"/>
      <c r="C35" s="93"/>
      <c r="D35" s="93"/>
      <c r="E35" s="93"/>
      <c r="F35" s="93"/>
      <c r="G35" s="93"/>
      <c r="H35" s="93"/>
      <c r="I35" s="93"/>
      <c r="J35" s="93"/>
      <c r="K35" s="93"/>
      <c r="L35" s="93"/>
      <c r="M35" s="93"/>
      <c r="N35" s="93"/>
      <c r="O35" s="93"/>
      <c r="P35" s="93"/>
      <c r="Q35" s="93"/>
      <c r="R35" s="44"/>
    </row>
    <row r="36" spans="1:18" x14ac:dyDescent="0.25">
      <c r="A36" s="350" t="s">
        <v>544</v>
      </c>
      <c r="B36" s="350"/>
      <c r="C36" s="350"/>
      <c r="D36" s="350"/>
      <c r="E36" s="350"/>
      <c r="F36" s="350"/>
      <c r="G36" s="350"/>
      <c r="H36" s="350"/>
      <c r="I36" s="350"/>
      <c r="J36" s="350"/>
      <c r="K36" s="350"/>
    </row>
    <row r="38" spans="1:18" x14ac:dyDescent="0.25">
      <c r="B38" s="70">
        <f t="shared" ref="B38:K38" si="0">B9-B11-B8</f>
        <v>0</v>
      </c>
      <c r="C38" s="70">
        <f t="shared" si="0"/>
        <v>0</v>
      </c>
      <c r="D38" s="70">
        <f t="shared" si="0"/>
        <v>0</v>
      </c>
      <c r="E38" s="70">
        <f t="shared" si="0"/>
        <v>0</v>
      </c>
      <c r="F38" s="70">
        <f t="shared" si="0"/>
        <v>0</v>
      </c>
      <c r="G38" s="70">
        <f t="shared" si="0"/>
        <v>0</v>
      </c>
      <c r="H38" s="70">
        <f t="shared" si="0"/>
        <v>0</v>
      </c>
      <c r="I38" s="70">
        <f t="shared" si="0"/>
        <v>0</v>
      </c>
      <c r="J38" s="70">
        <f>J9-J11-J8</f>
        <v>0</v>
      </c>
      <c r="K38" s="70">
        <f t="shared" si="0"/>
        <v>0</v>
      </c>
    </row>
    <row r="39" spans="1:18" x14ac:dyDescent="0.25">
      <c r="B39" s="225">
        <f t="shared" ref="B39:K39" si="1">B13+B15-B17-B12</f>
        <v>0</v>
      </c>
      <c r="C39" s="225">
        <f t="shared" si="1"/>
        <v>0</v>
      </c>
      <c r="D39" s="225">
        <f t="shared" si="1"/>
        <v>0</v>
      </c>
      <c r="E39" s="225">
        <f t="shared" si="1"/>
        <v>0</v>
      </c>
      <c r="F39" s="225">
        <f t="shared" si="1"/>
        <v>0</v>
      </c>
      <c r="G39" s="225">
        <f t="shared" si="1"/>
        <v>0</v>
      </c>
      <c r="H39" s="225">
        <f t="shared" si="1"/>
        <v>0</v>
      </c>
      <c r="I39" s="225">
        <f t="shared" si="1"/>
        <v>0</v>
      </c>
      <c r="J39" s="225">
        <f t="shared" si="1"/>
        <v>3.4924596548080444E-10</v>
      </c>
      <c r="K39" s="225">
        <f t="shared" si="1"/>
        <v>0</v>
      </c>
    </row>
    <row r="40" spans="1:18" x14ac:dyDescent="0.25">
      <c r="B40" s="70">
        <f t="shared" ref="B40:I40" si="2">B19+B22</f>
        <v>0</v>
      </c>
      <c r="C40" s="70">
        <f t="shared" si="2"/>
        <v>0</v>
      </c>
      <c r="D40" s="70">
        <f t="shared" si="2"/>
        <v>0</v>
      </c>
      <c r="E40" s="70">
        <f t="shared" si="2"/>
        <v>0</v>
      </c>
      <c r="F40" s="70">
        <f t="shared" si="2"/>
        <v>0</v>
      </c>
      <c r="G40" s="70">
        <f t="shared" si="2"/>
        <v>0</v>
      </c>
      <c r="H40" s="70">
        <f t="shared" si="2"/>
        <v>0</v>
      </c>
      <c r="I40" s="70">
        <f t="shared" si="2"/>
        <v>0</v>
      </c>
      <c r="J40" s="70">
        <f>J19+J22</f>
        <v>0</v>
      </c>
      <c r="K40" s="70">
        <f>K19+K22</f>
        <v>0</v>
      </c>
    </row>
    <row r="41" spans="1:18" x14ac:dyDescent="0.25">
      <c r="B41" s="70">
        <f t="shared" ref="B41:J41" si="3">B23+B27</f>
        <v>0</v>
      </c>
      <c r="C41" s="70">
        <f t="shared" si="3"/>
        <v>0</v>
      </c>
      <c r="D41" s="70">
        <f t="shared" si="3"/>
        <v>0</v>
      </c>
      <c r="E41" s="70">
        <f t="shared" si="3"/>
        <v>0</v>
      </c>
      <c r="F41" s="70">
        <f t="shared" si="3"/>
        <v>0</v>
      </c>
      <c r="G41" s="70">
        <f t="shared" si="3"/>
        <v>0</v>
      </c>
      <c r="H41" s="70">
        <f t="shared" si="3"/>
        <v>0</v>
      </c>
      <c r="I41" s="70">
        <f t="shared" si="3"/>
        <v>0</v>
      </c>
      <c r="J41" s="70">
        <f t="shared" si="3"/>
        <v>0</v>
      </c>
      <c r="K41" s="70">
        <f>K23+K27</f>
        <v>0</v>
      </c>
    </row>
    <row r="42" spans="1:18" x14ac:dyDescent="0.25">
      <c r="B42">
        <v>29723916.659161672</v>
      </c>
      <c r="C42" s="249">
        <v>34078341.439247772</v>
      </c>
      <c r="D42" s="249">
        <v>33745141.493209422</v>
      </c>
      <c r="E42" s="249">
        <v>31560177.250515953</v>
      </c>
      <c r="F42" s="249">
        <v>31980960.092963919</v>
      </c>
      <c r="G42" s="249">
        <v>32967607.996826902</v>
      </c>
      <c r="H42" s="249">
        <v>33342143.516187251</v>
      </c>
      <c r="I42" s="249">
        <v>34415152.636660457</v>
      </c>
      <c r="J42" s="237">
        <v>26456.457382328808</v>
      </c>
      <c r="K42" s="237">
        <v>336811.19741268456</v>
      </c>
    </row>
    <row r="43" spans="1:18" x14ac:dyDescent="0.25">
      <c r="B43" s="70">
        <f t="shared" ref="B43:K43" si="4">B28-B42</f>
        <v>0</v>
      </c>
      <c r="C43" s="70">
        <f t="shared" si="4"/>
        <v>0</v>
      </c>
      <c r="D43" s="70">
        <f t="shared" si="4"/>
        <v>0</v>
      </c>
      <c r="E43" s="70">
        <f t="shared" si="4"/>
        <v>0</v>
      </c>
      <c r="F43" s="70">
        <f t="shared" si="4"/>
        <v>0</v>
      </c>
      <c r="G43" s="70">
        <f t="shared" si="4"/>
        <v>0</v>
      </c>
      <c r="H43" s="70">
        <f t="shared" si="4"/>
        <v>0</v>
      </c>
      <c r="I43" s="70">
        <f t="shared" si="4"/>
        <v>1914585.6756230444</v>
      </c>
      <c r="J43" s="70">
        <f t="shared" si="4"/>
        <v>4327968.4437037706</v>
      </c>
      <c r="K43" s="70">
        <f t="shared" si="4"/>
        <v>1914585.6756230444</v>
      </c>
    </row>
    <row r="44" spans="1:18" x14ac:dyDescent="0.25">
      <c r="B44" s="70">
        <f t="shared" ref="B44:K44" si="5">B7+B18-B42</f>
        <v>-0.12099998071789742</v>
      </c>
      <c r="C44" s="70">
        <f t="shared" si="5"/>
        <v>0</v>
      </c>
      <c r="D44" s="70">
        <f t="shared" si="5"/>
        <v>0</v>
      </c>
      <c r="E44" s="70">
        <f t="shared" si="5"/>
        <v>0</v>
      </c>
      <c r="F44" s="70">
        <f t="shared" si="5"/>
        <v>0</v>
      </c>
      <c r="G44" s="70">
        <f t="shared" si="5"/>
        <v>0</v>
      </c>
      <c r="H44" s="70">
        <f t="shared" si="5"/>
        <v>0</v>
      </c>
      <c r="I44" s="70">
        <f t="shared" si="5"/>
        <v>1914585.6756230444</v>
      </c>
      <c r="J44" s="70">
        <f t="shared" si="5"/>
        <v>4327968.4437037744</v>
      </c>
      <c r="K44" s="70">
        <f t="shared" si="5"/>
        <v>1914585.6756230448</v>
      </c>
    </row>
    <row r="45" spans="1:18" x14ac:dyDescent="0.25">
      <c r="B45" s="70">
        <f t="shared" ref="B45:J45" si="6">B7-B8-B12</f>
        <v>1.9557774066925049E-8</v>
      </c>
      <c r="C45" s="70">
        <f t="shared" si="6"/>
        <v>0</v>
      </c>
      <c r="D45" s="70">
        <f t="shared" si="6"/>
        <v>0</v>
      </c>
      <c r="E45" s="70">
        <f t="shared" si="6"/>
        <v>0</v>
      </c>
      <c r="F45" s="70">
        <f t="shared" si="6"/>
        <v>0</v>
      </c>
      <c r="G45" s="70">
        <f t="shared" si="6"/>
        <v>0</v>
      </c>
      <c r="H45" s="70">
        <f t="shared" si="6"/>
        <v>0</v>
      </c>
      <c r="I45" s="70">
        <f t="shared" si="6"/>
        <v>0</v>
      </c>
      <c r="J45" s="70">
        <f t="shared" si="6"/>
        <v>1.862645149230957E-9</v>
      </c>
      <c r="K45" s="70">
        <f>K7-K8-K12</f>
        <v>0</v>
      </c>
    </row>
    <row r="46" spans="1:18" x14ac:dyDescent="0.25">
      <c r="B46" s="70">
        <f>'10'!C20-'11'!B28</f>
        <v>8.3832815289497375E-4</v>
      </c>
      <c r="C46" s="70" t="e">
        <f>'10'!#REF!-'11'!C28</f>
        <v>#REF!</v>
      </c>
      <c r="D46" s="70" t="e">
        <f>'10'!#REF!-'11'!D28</f>
        <v>#REF!</v>
      </c>
      <c r="E46" s="70" t="e">
        <f>'10'!#REF!-'11'!E28</f>
        <v>#REF!</v>
      </c>
      <c r="F46" s="70" t="e">
        <f>'10'!#REF!-'11'!F28</f>
        <v>#REF!</v>
      </c>
      <c r="G46" s="70" t="e">
        <f>'10'!#REF!-'11'!G28</f>
        <v>#REF!</v>
      </c>
      <c r="H46" s="70">
        <f>'10'!F20-'11'!H28</f>
        <v>1073009.2338127494</v>
      </c>
      <c r="I46" s="70">
        <f>'10'!I20-'11'!I28</f>
        <v>-1021063.7722835019</v>
      </c>
      <c r="J46" s="70" t="e">
        <f>'10'!#REF!-'10'!C20-'11'!J28</f>
        <v>#REF!</v>
      </c>
      <c r="K46" s="70">
        <f>'10'!I20-'10'!D20-K28</f>
        <v>-1021063.8930357322</v>
      </c>
    </row>
  </sheetData>
  <mergeCells count="12">
    <mergeCell ref="A34:K34"/>
    <mergeCell ref="A36:K36"/>
    <mergeCell ref="A1:K1"/>
    <mergeCell ref="J3:K3"/>
    <mergeCell ref="A31:K31"/>
    <mergeCell ref="A32:K32"/>
    <mergeCell ref="A33:K33"/>
    <mergeCell ref="B4:B6"/>
    <mergeCell ref="C4:C6"/>
    <mergeCell ref="I4:I6"/>
    <mergeCell ref="B3:I3"/>
    <mergeCell ref="A2:K2"/>
  </mergeCells>
  <hyperlinks>
    <hyperlink ref="A34" r:id="rId1" xr:uid="{4074925B-0C6A-4379-934C-B56C60DFF018}"/>
    <hyperlink ref="A33" r:id="rId2" xr:uid="{1041865F-E8CE-474C-A60D-2051FFB54372}"/>
  </hyperlinks>
  <pageMargins left="0.7" right="0.7" top="0.75" bottom="0.75" header="0.3" footer="0.3"/>
  <pageSetup paperSize="9" scale="64" orientation="portrait" r:id="rId3"/>
  <headerFooter>
    <oddFooter>&amp;C&amp;A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L s H 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E C a 4 V q 0 A A A D 3 A A A A E g A A A E N v b m Z p Z y 9 Q Y W N r Y W d l L n h t b H q / e 7 + N f U V u j k J Z a l F x Z n 6 e r Z K h n o G S Q n F J Y l 5 K Y k 5 + X q q t U l 6 + k r 0 d L 5 d N Q G J y d m J 6 q g J Q d V 6 x V U V x i q 1 S R k l J g Z W + f n l 5 u V 6 5 s V 5 + U b q + k Y G B o X 6 E r 0 9 w c k Z q b q I S X H E m Y c W 6 m X k g a 5 N T l e x s w i C u s T P S M z Q 1 0 T M 3 t 9 A z s N G H C d r 4 Z u Y h F B g B H Q y S R R K 0 c S 7 N K S k t S r V L z d M N D b b R h 3 F t 9 K F + s A M A A A D / / w M A U E s D B B Q A A g A I A A A A I Q C w T n r D y g I A A A Y J A A A T A A A A R m 9 y b X V s Y X M v U 2 V j d G l v b j E u b Z x W T W / a Q B C 9 I + U / r D Y X k C w r R O o l q R O l E N S o I l 9 O m w P 4 s N i T Y M X e T f e D x E L 8 9 4 6 9 B j v U 1 K R c s G d 2 5 r 1 5 M + t d B a G O B S e + / e + f d j p q z i R E x B d G h j B k m h G P J K A P O g R / 1 o q W k U g i k O 4 o T k B 1 6 f B k e n T k k v H t 1 W B a B U 7 H g o N m M p s + j n 3 a c 2 y K Q 4 p B G n K M e / G m K C Z 7 Y L M E X B 8 S Z J H b u j a H Q 4 C F c 9 K d X L M U A l x H 7 w y T G J p k 4 2 M 3 V A t K h C Q N 3 v t x g / c R 4 G V H o H W V U b 0 G o t / j K A J O i m r 7 j Y y 3 q y q 5 T y 6 0 l v H M a F D B + c S m C c 7 J 1 z O i p Y E K 6 Y o v x A u Q g V F a p G R k u G 1 H B X U R R Q O R m J R 3 d 9 J y C H 2 Q j K s n I d P C R p 4 k J q v 6 s S Z 1 2 L a u O x k I r o H r o C b G P X D U K y K W R l 0 G 6 y n t 3 d 3 F O G R J c 8 1 z p h b N L V 5 X d Z B U L B D k R s 9 B N k B Z x S u o v 0 j l G P X c 7 a L U 0 C / f X x m P M F 1 L y I a O D S i e N 9 3 Z U c I + 3 V n S / E G B J m v u N z M F c s G K P Y o + K x 3 I G B T 5 A V n t b R i r 1 4 R l j Y G / W G I K 4 0 8 e 6 2 2 n r 5 k 2 q t m K 7 N M U x 8 D i / D b A c e 9 f C 7 e G y 4 s G 5 t T / X Z 2 7 X V n L 8 q b C W 0 I + 6 r L f 4 m 3 Z P s F q o 2 p L z F r 0 T 6 S u e v L p o H r L W i X 4 2 N H 9 F O N b O 3 Y w Z / w 5 3 z L Z K 1 Q b Y 5 P L z n / u z L f r v h v M W S 7 / Y 0 A 0 o p A I n / e Z x 6 Z W F g m 4 S W c g V 6 v e Q S f m j V X i I T n Z f N b u D M j s W 8 y j m D / n Z 8 m S U n i H F K d K j h D c J K y Y L X p C a 4 x 8 h g u g u X a 6 o i R Y n 8 K t n + r G w x m V r i P c M o k U 8 M j o 0 x 7 x z q q A D 0 E D t X C H I j T 5 9 O x O 4 E y G k M R p j C 8 e d V C z 8 g P n 9 Y 8 c c s l D k e v g 9 Y + / H D v k z g g N v s 4 S 8 K p H 9 x o v B c F 6 f q y 6 t 1 g U + v F A A 4 a 3 i t q d o P S U 9 s 2 9 Y F L a L 5 L E D x l K r b z 8 P A 1 6 N u u 6 b z u y V 4 2 1 + U 7 / A A A A / / 8 D A F B L A Q I t A B Q A B g A I A A A A I Q A q 3 a p A 0 g A A A D c B A A A T A A A A A A A A A A A A A A A A A A A A A A B b Q 2 9 u d G V u d F 9 U e X B l c 1 0 u e G 1 s U E s B A i 0 A F A A C A A g A A A A h A B A m u F a t A A A A 9 w A A A B I A A A A A A A A A A A A A A A A A C w M A A E N v b m Z p Z y 9 Q Y W N r Y W d l L n h t b F B L A Q I t A B Q A A g A I A A A A I Q C w T n r D y g I A A A Y J A A A T A A A A A A A A A A A A A A A A A O g D A A B G b 3 J t d W x h c y 9 T Z W N 0 a W 9 u M S 5 t U E s F B g A A A A A D A A M A w g A A A O M G A A A A A B E B A A D v u 7 8 8 P 3 h t b C B 2 Z X J z a W 9 u P S I x L j A i I H N 0 Y W 5 k Y W x v b m U 9 I m 5 v I j 8 + D Q o 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M G g A A A A A A A G o a A A D v u 7 8 8 P 3 h t b C B 2 Z X J z a W 9 u P S I x L j A i I H N 0 Y W 5 k Y W x v b m U 9 I m 5 v I j 8 + D Q o 8 T G 9 j Y W x Q Y W N r Y W d l T W V 0 Y W R h d G F G a W x l I H h t b G 5 z O n h z Z D 0 i a H R 0 c D o v L 3 d 3 d y 5 3 M y 5 v c m c v M j A w M S 9 Y T U x T Y 2 h l b W E i I H h t b G 5 z O n h z a T 0 i a H R 0 c D o v L 3 d 3 d y 5 3 M y 5 v c m c v M j A w M S 9 Y T U x T Y 2 h l b W E t a W 5 z d G F u Y 2 U i P j x J d G V t c z 4 8 S X R l b T 4 8 S X R l b U x v Y 2 F 0 a W 9 u P j x J d G V t V H l w Z T 5 G b 3 J t d W x h P C 9 J d G V t V H l w Z T 4 8 S X R l b V B h d G g + U 2 V j d G l v b j E v U 2 9 1 c m N l R G F 0 Y 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Y t M D Y t M D l U M D U 6 M j E 6 N D c u O T c z M D E w M l o i L z 4 8 R W 5 0 c n k g V H l w Z T 0 i R m l s b E N v b H V t b l R 5 c G V z I i B W Y W x 1 Z T 0 i c 0 J n Q U p B Q U F G Q U F B Q U F B Q T 0 i L z 4 8 R W 5 0 c n k g V H l w Z T 0 i R m l s b E N v b H V t b k 5 h b W V z I i B W Y W x 1 Z T 0 i c 1 s m c X V v d D t T b 3 V y Y 2 U u T m F t Z S Z x d W 9 0 O y w m c X V v d D t U c m F u c 2 Z v c m 0 g R m l s Z S B m c m 9 t I F N v d X J j Z U R h d G E u R G F 0 Y X N l d C B O Y W 1 l J n F 1 b 3 Q 7 L C Z x d W 9 0 O 1 R y Y W 5 z Z m 9 y b S B G a W x l I G Z y b 2 0 g U 2 9 1 c m N l R G F 0 Y S 5 P Y n N l c n Z h d G l v b i B E Y X R l J n F 1 b 3 Q 7 L C Z x d W 9 0 O 1 R y Y W 5 z Z m 9 y b S B G a W x l I G Z y b 2 0 g U 2 9 1 c m N l R G F 0 Y S 5 T Z X J p Z X M g S 2 V 5 J n F 1 b 3 Q 7 L C Z x d W 9 0 O 1 R y Y W 5 z Z m 9 y b S B G a W x l I G Z y b 2 0 g U 2 9 1 c m N l R G F 0 Y S 5 T Z X J p Z X M g R G l z c G x h e S B O Y W 1 l J n F 1 b 3 Q 7 L C Z x d W 9 0 O 1 R y Y W 5 z Z m 9 y b S B G a W x l I G Z y b 2 0 g U 2 9 1 c m N l R G F 0 Y S 5 P Y n N l c n Z h d G l v b i B W Y W x 1 Z S Z x d W 9 0 O y w m c X V v d D t U c m F u c 2 Z v c m 0 g R m l s Z S B m c m 9 t I F N v d X J j Z U R h d G E u V W 5 p d C Z x d W 9 0 O y w m c X V v d D t U c m F u c 2 Z v c m 0 g R m l s Z S B m c m 9 t I F N v d X J j Z U R h d G E u T 2 J z Z X J 2 Y X R p b 2 4 g U 3 R h d H V z J n F 1 b 3 Q 7 L C Z x d W 9 0 O 1 R y Y W 5 z Z m 9 y b S B G a W x l I G Z y b 2 0 g U 2 9 1 c m N l R G F 0 Y S 5 P Y n N l c n Z h d G l v b i B T d G F 0 d X M g Q 2 9 t b W V u d C Z x d W 9 0 O y w m c X V v d D t U c m F u c 2 Z v c m 0 g R m l s Z S B m c m 9 t I F N v d X J j Z U R h d G E u U 2 V x d W V u Y 2 U g T m 8 u J n F 1 b 3 Q 7 L C Z x d W 9 0 O 1 R y Y W 5 z Z m 9 y b S B G a W x l I G Z y b 2 0 g U 2 9 1 c m N l R G F 0 Y S 5 T Z X J p Z X M g b m F t Z 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Y m Y 0 Y m Z j O G I t N D I w Z C 0 0 M j c 0 L W I w O W Q t Y W U 5 Y z U y Z j l h M j U 4 I i 8 + P E V u d H J 5 I F R 5 c G U 9 I l J l Y 2 9 2 Z X J 5 V G F y Z 2 V 0 Q 2 9 s d W 1 u I i B W Y W x 1 Z T 0 i b D E i L z 4 8 R W 5 0 c n k g V H l w Z T 0 i U m V j b 3 Z l c n l U Y X J n Z X R S b 3 c i I F Z h b H V l P S J s M S I v P j x F b n R y e S B U e X B l P S J S Z W N v d m V y e V R h c m d l d F N o Z W V 0 I i B W Y W x 1 Z T 0 i c 1 N o Z W V 0 M i I v P j x F b n R y e S B U e X B l P S J S Z W x h d G l v b n N o a X B J b m Z v Q 2 9 u d G F p b m V y I i B W Y W x 1 Z T 0 i c 3 s m c X V v d D t j b 2 x 1 b W 5 D b 3 V u d C Z x d W 9 0 O z o x M S w m c X V v d D t r Z X l D b 2 x 1 b W 5 O Y W 1 l c y Z x d W 9 0 O z p b X S w m c X V v d D t x d W V y e V J l b G F 0 a W 9 u c 2 h p c H M m c X V v d D s 6 W 1 0 s J n F 1 b 3 Q 7 Y 2 9 s d W 1 u S W R l b n R p d G l l c y Z x d W 9 0 O z p b J n F 1 b 3 Q 7 U 2 V j d G l v b j E v U 2 9 1 c m N l R G F 0 Y S 9 B d X R v U m V t b 3 Z l Z E N v b H V t b n M x L n t T b 3 V y Y 2 U u T m F t Z S w w f S Z x d W 9 0 O y w m c X V v d D t T Z W N 0 a W 9 u M S 9 T b 3 V y Y 2 V E Y X R h L 0 F 1 d G 9 S Z W 1 v d m V k Q 2 9 s d W 1 u c z E u e 1 R y Y W 5 z Z m 9 y b S B G a W x l I G Z y b 2 0 g U 2 9 1 c m N l R G F 0 Y S 5 E Y X R h c 2 V 0 I E 5 h b W U s M X 0 m c X V v d D s s J n F 1 b 3 Q 7 U 2 V j d G l v b j E v U 2 9 1 c m N l R G F 0 Y S 9 B d X R v U m V t b 3 Z l Z E N v b H V t b n M x L n t U c m F u c 2 Z v c m 0 g R m l s Z S B m c m 9 t I F N v d X J j Z U R h d G E u T 2 J z Z X J 2 Y X R p b 2 4 g R G F 0 Z S w y f S Z x d W 9 0 O y w m c X V v d D t T Z W N 0 a W 9 u M S 9 T b 3 V y Y 2 V E Y X R h L 0 F 1 d G 9 S Z W 1 v d m V k Q 2 9 s d W 1 u c z E u e 1 R y Y W 5 z Z m 9 y b S B G a W x l I G Z y b 2 0 g U 2 9 1 c m N l R G F 0 Y S 5 T Z X J p Z X M g S 2 V 5 L D N 9 J n F 1 b 3 Q 7 L C Z x d W 9 0 O 1 N l Y 3 R p b 2 4 x L 1 N v d X J j Z U R h d G E v Q X V 0 b 1 J l b W 9 2 Z W R D b 2 x 1 b W 5 z M S 5 7 V H J h b n N m b 3 J t I E Z p b G U g Z n J v b S B T b 3 V y Y 2 V E Y X R h L l N l c m l l c y B E a X N w b G F 5 I E 5 h b W U s N H 0 m c X V v d D s s J n F 1 b 3 Q 7 U 2 V j d G l v b j E v U 2 9 1 c m N l R G F 0 Y S 9 B d X R v U m V t b 3 Z l Z E N v b H V t b n M x L n t U c m F u c 2 Z v c m 0 g R m l s Z S B m c m 9 t I F N v d X J j Z U R h d G E u T 2 J z Z X J 2 Y X R p b 2 4 g V m F s d W U s N X 0 m c X V v d D s s J n F 1 b 3 Q 7 U 2 V j d G l v b j E v U 2 9 1 c m N l R G F 0 Y S 9 B d X R v U m V t b 3 Z l Z E N v b H V t b n M x L n t U c m F u c 2 Z v c m 0 g R m l s Z S B m c m 9 t I F N v d X J j Z U R h d G E u V W 5 p d C w 2 f S Z x d W 9 0 O y w m c X V v d D t T Z W N 0 a W 9 u M S 9 T b 3 V y Y 2 V E Y X R h L 0 F 1 d G 9 S Z W 1 v d m V k Q 2 9 s d W 1 u c z E u e 1 R y Y W 5 z Z m 9 y b S B G a W x l I G Z y b 2 0 g U 2 9 1 c m N l R G F 0 Y S 5 P Y n N l c n Z h d G l v b i B T d G F 0 d X M s N 3 0 m c X V v d D s s J n F 1 b 3 Q 7 U 2 V j d G l v b j E v U 2 9 1 c m N l R G F 0 Y S 9 B d X R v U m V t b 3 Z l Z E N v b H V t b n M x L n t U c m F u c 2 Z v c m 0 g R m l s Z S B m c m 9 t I F N v d X J j Z U R h d G E u T 2 J z Z X J 2 Y X R p b 2 4 g U 3 R h d H V z I E N v b W 1 l b n Q s O H 0 m c X V v d D s s J n F 1 b 3 Q 7 U 2 V j d G l v b j E v U 2 9 1 c m N l R G F 0 Y S 9 B d X R v U m V t b 3 Z l Z E N v b H V t b n M x L n t U c m F u c 2 Z v c m 0 g R m l s Z S B m c m 9 t I F N v d X J j Z U R h d G E u U 2 V x d W V u Y 2 U g T m 8 u L D l 9 J n F 1 b 3 Q 7 L C Z x d W 9 0 O 1 N l Y 3 R p b 2 4 x L 1 N v d X J j Z U R h d G E v Q X V 0 b 1 J l b W 9 2 Z W R D b 2 x 1 b W 5 z M S 5 7 V H J h b n N m b 3 J t I E Z p b G U g Z n J v b S B T b 3 V y Y 2 V E Y X R h L l N l c m l l c y B u Y W 1 l L D E w f S Z x d W 9 0 O 1 0 s J n F 1 b 3 Q 7 Q 2 9 s d W 1 u Q 2 9 1 b n Q m c X V v d D s 6 M T E s J n F 1 b 3 Q 7 S 2 V 5 Q 2 9 s d W 1 u T m F t Z X M m c X V v d D s 6 W 1 0 s J n F 1 b 3 Q 7 Q 2 9 s d W 1 u S W R l b n R p d G l l c y Z x d W 9 0 O z p b J n F 1 b 3 Q 7 U 2 V j d G l v b j E v U 2 9 1 c m N l R G F 0 Y S 9 B d X R v U m V t b 3 Z l Z E N v b H V t b n M x L n t T b 3 V y Y 2 U u T m F t Z S w w f S Z x d W 9 0 O y w m c X V v d D t T Z W N 0 a W 9 u M S 9 T b 3 V y Y 2 V E Y X R h L 0 F 1 d G 9 S Z W 1 v d m V k Q 2 9 s d W 1 u c z E u e 1 R y Y W 5 z Z m 9 y b S B G a W x l I G Z y b 2 0 g U 2 9 1 c m N l R G F 0 Y S 5 E Y X R h c 2 V 0 I E 5 h b W U s M X 0 m c X V v d D s s J n F 1 b 3 Q 7 U 2 V j d G l v b j E v U 2 9 1 c m N l R G F 0 Y S 9 B d X R v U m V t b 3 Z l Z E N v b H V t b n M x L n t U c m F u c 2 Z v c m 0 g R m l s Z S B m c m 9 t I F N v d X J j Z U R h d G E u T 2 J z Z X J 2 Y X R p b 2 4 g R G F 0 Z S w y f S Z x d W 9 0 O y w m c X V v d D t T Z W N 0 a W 9 u M S 9 T b 3 V y Y 2 V E Y X R h L 0 F 1 d G 9 S Z W 1 v d m V k Q 2 9 s d W 1 u c z E u e 1 R y Y W 5 z Z m 9 y b S B G a W x l I G Z y b 2 0 g U 2 9 1 c m N l R G F 0 Y S 5 T Z X J p Z X M g S 2 V 5 L D N 9 J n F 1 b 3 Q 7 L C Z x d W 9 0 O 1 N l Y 3 R p b 2 4 x L 1 N v d X J j Z U R h d G E v Q X V 0 b 1 J l b W 9 2 Z W R D b 2 x 1 b W 5 z M S 5 7 V H J h b n N m b 3 J t I E Z p b G U g Z n J v b S B T b 3 V y Y 2 V E Y X R h L l N l c m l l c y B E a X N w b G F 5 I E 5 h b W U s N H 0 m c X V v d D s s J n F 1 b 3 Q 7 U 2 V j d G l v b j E v U 2 9 1 c m N l R G F 0 Y S 9 B d X R v U m V t b 3 Z l Z E N v b H V t b n M x L n t U c m F u c 2 Z v c m 0 g R m l s Z S B m c m 9 t I F N v d X J j Z U R h d G E u T 2 J z Z X J 2 Y X R p b 2 4 g V m F s d W U s N X 0 m c X V v d D s s J n F 1 b 3 Q 7 U 2 V j d G l v b j E v U 2 9 1 c m N l R G F 0 Y S 9 B d X R v U m V t b 3 Z l Z E N v b H V t b n M x L n t U c m F u c 2 Z v c m 0 g R m l s Z S B m c m 9 t I F N v d X J j Z U R h d G E u V W 5 p d C w 2 f S Z x d W 9 0 O y w m c X V v d D t T Z W N 0 a W 9 u M S 9 T b 3 V y Y 2 V E Y X R h L 0 F 1 d G 9 S Z W 1 v d m V k Q 2 9 s d W 1 u c z E u e 1 R y Y W 5 z Z m 9 y b S B G a W x l I G Z y b 2 0 g U 2 9 1 c m N l R G F 0 Y S 5 P Y n N l c n Z h d G l v b i B T d G F 0 d X M s N 3 0 m c X V v d D s s J n F 1 b 3 Q 7 U 2 V j d G l v b j E v U 2 9 1 c m N l R G F 0 Y S 9 B d X R v U m V t b 3 Z l Z E N v b H V t b n M x L n t U c m F u c 2 Z v c m 0 g R m l s Z S B m c m 9 t I F N v d X J j Z U R h d G E u T 2 J z Z X J 2 Y X R p b 2 4 g U 3 R h d H V z I E N v b W 1 l b n Q s O H 0 m c X V v d D s s J n F 1 b 3 Q 7 U 2 V j d G l v b j E v U 2 9 1 c m N l R G F 0 Y S 9 B d X R v U m V t b 3 Z l Z E N v b H V t b n M x L n t U c m F u c 2 Z v c m 0 g R m l s Z S B m c m 9 t I F N v d X J j Z U R h d G E u U 2 V x d W V u Y 2 U g T m 8 u L D l 9 J n F 1 b 3 Q 7 L C Z x d W 9 0 O 1 N l Y 3 R p b 2 4 x L 1 N v d X J j Z U R h d G E v Q X V 0 b 1 J l b W 9 2 Z W R D b 2 x 1 b W 5 z M S 5 7 V H J h b n N m b 3 J t I E Z p b G U g Z n J v b S B T b 3 V y Y 2 V E Y X R h L l N l c m l l c y B u Y W 1 l L D E w 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V H J h b n N m b 3 J t J T I w R m l s Z S U y M G Z y b 2 0 l M j B T b 3 V y Y 2 V E Y X R h 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Y t M D c t M T B U M D c 6 N D E 6 N D c u O D Y z M D I z N 1 o i L z 4 8 R W 5 0 c n k g V H l w Z T 0 i R m l s b G V k Q 2 9 t c G x l d G V S Z X N 1 b H R U b 1 d v c m t z a G V l d C I g V m F s d W U 9 I m w w I i 8 + P E V u d H J 5 I F R 5 c G U 9 I k Z p b G x T d G F 0 d X M i I F Z h b H V l P S J z Q 2 9 t c G x l d G U i L z 4 8 R W 5 0 c n k g V H l w Z T 0 i R m l s b F R v R G F 0 Y U 1 v Z G V s R W 5 h Y m x l Z C I g V m F s d W U 9 I m w w I i 8 + P E V u d H J 5 I F R 5 c G U 9 I k l z U H J p d m F 0 Z S I g V m F s d W U 9 I m w w I i 8 + P E V u d H J 5 I F R 5 c G U 9 I l F 1 Z X J 5 R 3 J v d X B J R C I g V m F s d W U 9 I n M 4 O D M x M m Q 4 N y 0 w N 2 E 2 L T R k Z m I t Y T Q 0 M y 0 0 O W R k M W V l M z J m M j I i L z 4 8 R W 5 0 c n k g V H l w Z T 0 i U X V l c n l J R C I g V m F s d W U 9 I n M z Y z F h Y m I 5 Z C 1 k N T M 0 L T Q 3 O T Y t Y m I 2 Y S 1 i Z j g 5 Y m U x O D V m N j k i L z 4 8 R W 5 0 c n k g V H l w Z T 0 i U m V z d W x 0 V H l w Z S I g V m F s d W U 9 I n N G d W 5 j d G l v b i I v P j x F b n R y e S B U e X B l P S J G a W x s T 2 J q Z W N 0 V H l w Z S I g V m F s d W U 9 I n N D b 2 5 u Z W N 0 a W 9 u T 2 5 s e S I v P j x F b n R y e S B U e X B l P S J M b 2 F k V G 9 S Z X B v c n R E a X N h Y m x l Z C I g V m F s d W U 9 I m w x I i 8 + P C 9 T d G F i b G V F b n R y a W V z P j w v S X R l b T 4 8 S X R l b T 4 8 S X R l b U x v Y 2 F 0 a W 9 u P j x J d G V t V H l w Z T 5 G b 3 J t d W x h P C 9 J d G V t V H l w Z T 4 8 S X R l b V B h d G g + U 2 V j d G l v b j E v U 2 9 1 c m N l R G F 0 Y S 9 T b 3 V y Y 2 U 8 L 0 l 0 Z W 1 Q Y X R o P j w v S X R l b U x v Y 2 F 0 a W 9 u P j x T d G F i b G V F b n R y a W V z L z 4 8 L 0 l 0 Z W 0 + P E l 0 Z W 0 + P E l 0 Z W 1 M b 2 N h d G l v b j 4 8 S X R l b V R 5 c G U + R m 9 y b X V s Y T w v S X R l b V R 5 c G U + P E l 0 Z W 1 Q Y X R o P l N l Y 3 R p b 2 4 x L 1 N v d X J j Z U R h d G E v R m l s d G V y Z W Q l M j B S b 3 d z P C 9 J d G V t U G F 0 a D 4 8 L 0 l 0 Z W 1 M b 2 N h d G l v b j 4 8 U 3 R h Y m x l R W 5 0 c m l l c y 8 + P C 9 J d G V t P j x J d G V t P j x J d G V t T G 9 j Y X R p b 2 4 + P E l 0 Z W 1 U e X B l P k Z v c m 1 1 b G E 8 L 0 l 0 Z W 1 U e X B l P j x J d G V t U G F 0 a D 5 T Z W N 0 a W 9 u M S 9 T b 3 V y Y 2 V E Y X R h L 0 Z p b H R l c m V k J T I w S G l k Z G V u J T I w R m l s Z X M x P C 9 J d G V t U G F 0 a D 4 8 L 0 l 0 Z W 1 M b 2 N h d G l v b j 4 8 U 3 R h Y m x l R W 5 0 c m l l c y 8 + P C 9 J d G V t P j x J d G V t P j x J d G V t T G 9 j Y X R p b 2 4 + P E l 0 Z W 1 U e X B l P k Z v c m 1 1 b G E 8 L 0 l 0 Z W 1 U e X B l P j x J d G V t U G F 0 a D 5 T Z W N 0 a W 9 u M S 9 T b 3 V y Y 2 V E Y X R h L 0 l u d m 9 r Z S U y M E N 1 c 3 R v b S U y M E Z 1 b m N 0 a W 9 u M T w v S X R l b V B h d G g + P C 9 J d G V t T G 9 j Y X R p b 2 4 + P F N 0 Y W J s Z U V u d H J p Z X M v P j w v S X R l b T 4 8 S X R l b T 4 8 S X R l b U x v Y 2 F 0 a W 9 u P j x J d G V t V H l w Z T 5 G b 3 J t d W x h P C 9 J d G V t V H l w Z T 4 8 S X R l b V B h d G g + U 2 V j d G l v b j E v U 2 9 1 c m N l R G F 0 Y S 9 S Z W 5 h b W V k J T I w Q 2 9 s d W 1 u c z E 8 L 0 l 0 Z W 1 Q Y X R o P j w v S X R l b U x v Y 2 F 0 a W 9 u P j x T d G F i b G V F b n R y a W V z L z 4 8 L 0 l 0 Z W 0 + P E l 0 Z W 0 + P E l 0 Z W 1 M b 2 N h d G l v b j 4 8 S X R l b V R 5 c G U + R m 9 y b X V s Y T w v S X R l b V R 5 c G U + P E l 0 Z W 1 Q Y X R o P l N l Y 3 R p b 2 4 x L 1 N v d X J j Z U R h d G E v U m V t b 3 Z l Z C U y M E 9 0 a G V y J T I w Q 2 9 s d W 1 u c z E 8 L 0 l 0 Z W 1 Q Y X R o P j w v S X R l b U x v Y 2 F 0 a W 9 u P j x T d G F i b G V F b n R y a W V z L z 4 8 L 0 l 0 Z W 0 + P E l 0 Z W 0 + P E l 0 Z W 1 M b 2 N h d G l v b j 4 8 S X R l b V R 5 c G U + R m 9 y b X V s Y T w v S X R l b V R 5 c G U + P E l 0 Z W 1 Q Y X R o P l N l Y 3 R p b 2 4 x L 1 N v d X J j Z U R h d G E v R X h w Y W 5 k Z W Q l M j B U c m F u c 2 Z v c m 0 l M j B G a W x l J T I w Z n J v b S U y M F N v d X J j Z U R h d G E 8 L 0 l 0 Z W 1 Q Y X R o P j w v S X R l b U x v Y 2 F 0 a W 9 u P j x T d G F i b G V F b n R y a W V z L z 4 8 L 0 l 0 Z W 0 + P E l 0 Z W 0 + P E l 0 Z W 1 M b 2 N h d G l v b j 4 8 S X R l b V R 5 c G U + R m 9 y b X V s Y T w v S X R l b V R 5 c G U + P E l 0 Z W 1 Q Y X R o P l N l Y 3 R p b 2 4 x L 1 N v d X J j Z U R h d G E v Q 2 h h b m d l Z C U y M F R 5 c G U 8 L 0 l 0 Z W 1 Q Y X R o P j w v S X R l b U x v Y 2 F 0 a W 9 u P j x T d G F i b G V F b n R y a W V z L z 4 8 L 0 l 0 Z W 0 + P E l 0 Z W 0 + P E l 0 Z W 1 M b 2 N h d G l v b j 4 8 S X R l b V R 5 c G U + R m 9 y b X V s Y T w v S X R l b V R 5 c G U + P E l 0 Z W 1 Q Y X R o P l N l Y 3 R p b 2 4 x L 1 R y Y W 5 z Z m 9 y b S U y M E Z p b G U l M j B m c m 9 t J T I w U 2 9 1 c m N l R G F 0 Y S 9 T b 3 V y Y 2 U 8 L 0 l 0 Z W 1 Q Y X R o P j w v S X R l b U x v Y 2 F 0 a W 9 u P j x T d G F i b G V F b n R y a W V z L z 4 8 L 0 l 0 Z W 0 + P E l 0 Z W 0 + P E l 0 Z W 1 M b 2 N h d G l v b j 4 8 S X R l b V R 5 c G U + Q W x s R m 9 y b X V s Y X M 8 L 0 l 0 Z W 1 U e X B l P j x J d G V t U G F 0 a D 4 8 L 0 l 0 Z W 1 Q Y X R o P j w v S X R l b U x v Y 2 F 0 a W 9 u P j x T d G F i b G V F b n R y a W V z L z 4 8 L 0 l 0 Z W 0 + P C 9 J d G V t c z 4 8 L 0 x v Y 2 F s U G F j a 2 F n Z U 1 l d G F k Y X R h R m l s Z T 4 W A A A A U E s F B g A A A A A A A A A A A A A A A A A A A A A A A C Y B A A A B A A A A 0 I y d 3 w E V 0 R G M e g D A T 8 K X 6 w E A A A A + f 6 k p 7 s L N T 4 J D 9 X b m B p 8 d A A A A A A I A A A A A A B B m A A A A A Q A A I A A A A P D S 8 p 6 P I a s A K w k o V 5 l O 1 U H I b B E X M 9 t 6 d 9 k d 4 s V S 9 E F w A A A A A A 6 A A A A A A g A A I A A A A C s f D c 5 + x Q r T U M V 6 S d Y I I R E Z J z z y x j E s 0 N t / 4 f Z o Q 2 J 4 U A A A A E 4 4 U L J P a Y y H H k W D w O 4 y a z S Y + 8 P 1 z n y d o j g V 3 J s w N z W U + + H 3 K N P O U a X 1 7 v t F D q E j p c M m U M d 2 d Y c U y K a j e K i T q Y n Y m v v J w B Q a d P R z i s + g 5 B M m Q A A A A O u c Q 5 D q J W s Q 7 8 / c l F J y r E A T Q t G j T w o d L O T V V f 0 Z l 7 U x j c 8 T 6 9 z + P W h V z f x M 7 d Z 8 t U e 8 f Y / L r w S b x 2 o 6 H X x A 4 G 8 = < / D a t a M a s h u p > 
</file>

<file path=customXml/itemProps1.xml><?xml version="1.0" encoding="utf-8"?>
<ds:datastoreItem xmlns:ds="http://schemas.openxmlformats.org/officeDocument/2006/customXml" ds:itemID="{5D4113B7-6C01-4131-A572-CC972556D4A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20</vt:i4>
      </vt:variant>
    </vt:vector>
  </HeadingPairs>
  <TitlesOfParts>
    <vt:vector size="40" baseType="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 </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'20'!Print_Area</vt:lpstr>
      <vt:lpstr>'21'!Print_Area</vt:lpstr>
      <vt:lpstr>'22 '!Print_Area</vt:lpstr>
      <vt:lpstr>'3'!Print_Area</vt:lpstr>
      <vt:lpstr>'4'!Print_Area</vt:lpstr>
      <vt:lpstr>'5'!Print_Area</vt:lpstr>
      <vt:lpstr>'6'!Print_Area</vt:lpstr>
      <vt:lpstr>'7'!Print_Area</vt:lpstr>
      <vt:lpstr>'8'!Print_Area</vt:lpstr>
      <vt:lpstr>'9'!Print_Area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&lt;Outsourced&gt; Alishah Sarwar - DSID</dc:creator>
  <cp:lastModifiedBy>Haider Ali - SDSD</cp:lastModifiedBy>
  <cp:lastPrinted>2026-07-23T08:37:08Z</cp:lastPrinted>
  <dcterms:created xsi:type="dcterms:W3CDTF">2024-02-01T09:54:12Z</dcterms:created>
  <dcterms:modified xsi:type="dcterms:W3CDTF">2026-07-24T13:17:20Z</dcterms:modified>
</cp:coreProperties>
</file>