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64011"/>
  <bookViews>
    <workbookView xWindow="0" yWindow="0" windowWidth="19200" windowHeight="8175" activeTab="1"/>
  </bookViews>
  <sheets>
    <sheet name="Team" sheetId="9" r:id="rId1"/>
    <sheet name="Summary" sheetId="7" r:id="rId2"/>
    <sheet name="Financial_AC" sheetId="4" r:id="rId3"/>
    <sheet name="Capital_AC" sheetId="3" r:id="rId4"/>
    <sheet name="Matrix" sheetId="2" r:id="rId5"/>
    <sheet name="FoFs" sheetId="5" r:id="rId6"/>
    <sheet name="Positions" sheetId="6" r:id="rId7"/>
    <sheet name="Sources" sheetId="8" r:id="rId8"/>
  </sheets>
  <definedNames>
    <definedName name="_xlnm.Print_Area" localSheetId="3">Capital_AC!$A$1:$U$59</definedName>
    <definedName name="_xlnm.Print_Area" localSheetId="2">Financial_AC!$A$1:$W$49</definedName>
    <definedName name="_xlnm.Print_Area" localSheetId="5">FoFs!$A$1:$U$57</definedName>
    <definedName name="_xlnm.Print_Area" localSheetId="4">Matrix!$B$3:$AP$204</definedName>
    <definedName name="_xlnm.Print_Area" localSheetId="6">Positions!$A$1:$U$59</definedName>
    <definedName name="_xlnm.Print_Area" localSheetId="1">Summary!$B$2:$N$20</definedName>
    <definedName name="_xlnm.Print_Titles" localSheetId="2">Financial_AC!$B:$C</definedName>
    <definedName name="_xlnm.Print_Titles" localSheetId="5">FoFs!$6:$9</definedName>
    <definedName name="_xlnm.Print_Titles" localSheetId="4">Matrix!$3:$8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51" i="6" l="1"/>
  <c r="S45" i="6"/>
  <c r="S42" i="6"/>
  <c r="S39" i="6"/>
  <c r="S36" i="6"/>
  <c r="S34" i="6" s="1"/>
  <c r="S33" i="6" s="1"/>
  <c r="S29" i="6"/>
  <c r="S23" i="6"/>
  <c r="S20" i="6"/>
  <c r="S17" i="6"/>
  <c r="S10" i="6" s="1"/>
  <c r="S8" i="6" s="1"/>
  <c r="S14" i="6"/>
  <c r="Q51" i="6"/>
  <c r="P51" i="6"/>
  <c r="Q45" i="6"/>
  <c r="P45" i="6"/>
  <c r="Q42" i="6"/>
  <c r="P42" i="6"/>
  <c r="Q39" i="6"/>
  <c r="P39" i="6"/>
  <c r="Q36" i="6"/>
  <c r="P36" i="6"/>
  <c r="P34" i="6" s="1"/>
  <c r="P33" i="6" s="1"/>
  <c r="Q34" i="6"/>
  <c r="Q33" i="6" s="1"/>
  <c r="Q29" i="6"/>
  <c r="P29" i="6"/>
  <c r="Q23" i="6"/>
  <c r="P23" i="6"/>
  <c r="Q20" i="6"/>
  <c r="P20" i="6"/>
  <c r="Q17" i="6"/>
  <c r="P17" i="6"/>
  <c r="P10" i="6" s="1"/>
  <c r="P8" i="6" s="1"/>
  <c r="Q14" i="6"/>
  <c r="Q10" i="6" s="1"/>
  <c r="Q8" i="6" s="1"/>
  <c r="P14" i="6"/>
  <c r="N51" i="6"/>
  <c r="M51" i="6"/>
  <c r="N45" i="6"/>
  <c r="M45" i="6"/>
  <c r="N42" i="6"/>
  <c r="M42" i="6"/>
  <c r="N39" i="6"/>
  <c r="M39" i="6"/>
  <c r="N36" i="6"/>
  <c r="M36" i="6"/>
  <c r="M34" i="6" s="1"/>
  <c r="M33" i="6" s="1"/>
  <c r="N34" i="6"/>
  <c r="N33" i="6" s="1"/>
  <c r="N29" i="6"/>
  <c r="M29" i="6"/>
  <c r="N23" i="6"/>
  <c r="M23" i="6"/>
  <c r="N20" i="6"/>
  <c r="M20" i="6"/>
  <c r="N17" i="6"/>
  <c r="M17" i="6"/>
  <c r="N14" i="6"/>
  <c r="N10" i="6" s="1"/>
  <c r="N8" i="6" s="1"/>
  <c r="M14" i="6"/>
  <c r="M10" i="6"/>
  <c r="M8" i="6" s="1"/>
  <c r="K51" i="6"/>
  <c r="J51" i="6"/>
  <c r="I51" i="6"/>
  <c r="H51" i="6"/>
  <c r="G51" i="6"/>
  <c r="F51" i="6"/>
  <c r="E51" i="6"/>
  <c r="D51" i="6"/>
  <c r="C51" i="6"/>
  <c r="K45" i="6"/>
  <c r="J45" i="6"/>
  <c r="I45" i="6"/>
  <c r="H45" i="6"/>
  <c r="G45" i="6"/>
  <c r="F45" i="6"/>
  <c r="E45" i="6"/>
  <c r="D45" i="6"/>
  <c r="C45" i="6"/>
  <c r="K42" i="6"/>
  <c r="J42" i="6"/>
  <c r="I42" i="6"/>
  <c r="H42" i="6"/>
  <c r="G42" i="6"/>
  <c r="F42" i="6"/>
  <c r="E42" i="6"/>
  <c r="D42" i="6"/>
  <c r="C42" i="6"/>
  <c r="K39" i="6"/>
  <c r="J39" i="6"/>
  <c r="I39" i="6"/>
  <c r="H39" i="6"/>
  <c r="G39" i="6"/>
  <c r="F39" i="6"/>
  <c r="E39" i="6"/>
  <c r="D39" i="6"/>
  <c r="C39" i="6"/>
  <c r="K36" i="6"/>
  <c r="K34" i="6" s="1"/>
  <c r="K33" i="6" s="1"/>
  <c r="J36" i="6"/>
  <c r="I36" i="6"/>
  <c r="H36" i="6"/>
  <c r="G36" i="6"/>
  <c r="G34" i="6" s="1"/>
  <c r="G33" i="6" s="1"/>
  <c r="F36" i="6"/>
  <c r="F34" i="6" s="1"/>
  <c r="F33" i="6" s="1"/>
  <c r="E36" i="6"/>
  <c r="E34" i="6" s="1"/>
  <c r="E33" i="6" s="1"/>
  <c r="D36" i="6"/>
  <c r="C36" i="6"/>
  <c r="J34" i="6"/>
  <c r="J33" i="6" s="1"/>
  <c r="I34" i="6"/>
  <c r="I33" i="6" s="1"/>
  <c r="H34" i="6"/>
  <c r="H33" i="6" s="1"/>
  <c r="D34" i="6"/>
  <c r="D33" i="6" s="1"/>
  <c r="C34" i="6"/>
  <c r="C33" i="6" s="1"/>
  <c r="K29" i="6"/>
  <c r="J29" i="6"/>
  <c r="I29" i="6"/>
  <c r="H29" i="6"/>
  <c r="G29" i="6"/>
  <c r="F29" i="6"/>
  <c r="E29" i="6"/>
  <c r="D29" i="6"/>
  <c r="C29" i="6"/>
  <c r="K23" i="6"/>
  <c r="J23" i="6"/>
  <c r="I23" i="6"/>
  <c r="H23" i="6"/>
  <c r="G23" i="6"/>
  <c r="F23" i="6"/>
  <c r="E23" i="6"/>
  <c r="D23" i="6"/>
  <c r="C23" i="6"/>
  <c r="K20" i="6"/>
  <c r="J20" i="6"/>
  <c r="I20" i="6"/>
  <c r="H20" i="6"/>
  <c r="G20" i="6"/>
  <c r="F20" i="6"/>
  <c r="E20" i="6"/>
  <c r="D20" i="6"/>
  <c r="C20" i="6"/>
  <c r="K17" i="6"/>
  <c r="J17" i="6"/>
  <c r="I17" i="6"/>
  <c r="H17" i="6"/>
  <c r="G17" i="6"/>
  <c r="F17" i="6"/>
  <c r="E17" i="6"/>
  <c r="D17" i="6"/>
  <c r="C17" i="6"/>
  <c r="K14" i="6"/>
  <c r="J14" i="6"/>
  <c r="J10" i="6" s="1"/>
  <c r="J8" i="6" s="1"/>
  <c r="I14" i="6"/>
  <c r="I10" i="6" s="1"/>
  <c r="I8" i="6" s="1"/>
  <c r="H14" i="6"/>
  <c r="H10" i="6" s="1"/>
  <c r="H8" i="6" s="1"/>
  <c r="G14" i="6"/>
  <c r="F14" i="6"/>
  <c r="E14" i="6"/>
  <c r="D14" i="6"/>
  <c r="D10" i="6" s="1"/>
  <c r="D8" i="6" s="1"/>
  <c r="C14" i="6"/>
  <c r="C10" i="6" s="1"/>
  <c r="C8" i="6" s="1"/>
  <c r="K10" i="6"/>
  <c r="K8" i="6" s="1"/>
  <c r="G10" i="6"/>
  <c r="G8" i="6" s="1"/>
  <c r="F10" i="6"/>
  <c r="F8" i="6" s="1"/>
  <c r="E10" i="6"/>
  <c r="E8" i="6" s="1"/>
  <c r="R53" i="5" l="1"/>
  <c r="R47" i="5"/>
  <c r="R44" i="5"/>
  <c r="R40" i="5"/>
  <c r="R38" i="5" s="1"/>
  <c r="R35" i="5"/>
  <c r="R29" i="5"/>
  <c r="R26" i="5"/>
  <c r="R22" i="5"/>
  <c r="R20" i="5"/>
  <c r="R16" i="5"/>
  <c r="R13" i="5"/>
  <c r="R10" i="5"/>
  <c r="Q53" i="5"/>
  <c r="Q47" i="5"/>
  <c r="Q44" i="5"/>
  <c r="Q40" i="5"/>
  <c r="Q38" i="5" s="1"/>
  <c r="Q35" i="5"/>
  <c r="Q29" i="5"/>
  <c r="Q26" i="5"/>
  <c r="Q22" i="5"/>
  <c r="Q20" i="5"/>
  <c r="Q16" i="5"/>
  <c r="Q13" i="5"/>
  <c r="Q10" i="5"/>
  <c r="O53" i="5"/>
  <c r="N53" i="5"/>
  <c r="O47" i="5"/>
  <c r="N47" i="5"/>
  <c r="O44" i="5"/>
  <c r="N44" i="5"/>
  <c r="O40" i="5"/>
  <c r="N40" i="5"/>
  <c r="N38" i="5" s="1"/>
  <c r="O38" i="5"/>
  <c r="O35" i="5"/>
  <c r="N35" i="5"/>
  <c r="O29" i="5"/>
  <c r="N29" i="5"/>
  <c r="O26" i="5"/>
  <c r="O20" i="5" s="1"/>
  <c r="O19" i="5" s="1"/>
  <c r="N26" i="5"/>
  <c r="O22" i="5"/>
  <c r="N22" i="5"/>
  <c r="N20" i="5"/>
  <c r="O16" i="5"/>
  <c r="N16" i="5"/>
  <c r="N10" i="5" s="1"/>
  <c r="O13" i="5"/>
  <c r="N13" i="5"/>
  <c r="O10" i="5"/>
  <c r="O56" i="5" s="1"/>
  <c r="L53" i="5"/>
  <c r="K53" i="5"/>
  <c r="J53" i="5"/>
  <c r="I53" i="5"/>
  <c r="H53" i="5"/>
  <c r="G53" i="5"/>
  <c r="F53" i="5"/>
  <c r="E53" i="5"/>
  <c r="D53" i="5"/>
  <c r="L47" i="5"/>
  <c r="K47" i="5"/>
  <c r="J47" i="5"/>
  <c r="I47" i="5"/>
  <c r="H47" i="5"/>
  <c r="G47" i="5"/>
  <c r="F47" i="5"/>
  <c r="E47" i="5"/>
  <c r="D47" i="5"/>
  <c r="L44" i="5"/>
  <c r="K44" i="5"/>
  <c r="J44" i="5"/>
  <c r="I44" i="5"/>
  <c r="H44" i="5"/>
  <c r="G44" i="5"/>
  <c r="F44" i="5"/>
  <c r="E44" i="5"/>
  <c r="D44" i="5"/>
  <c r="L40" i="5"/>
  <c r="K40" i="5"/>
  <c r="J40" i="5"/>
  <c r="I40" i="5"/>
  <c r="I38" i="5" s="1"/>
  <c r="H40" i="5"/>
  <c r="H38" i="5" s="1"/>
  <c r="G40" i="5"/>
  <c r="F40" i="5"/>
  <c r="E40" i="5"/>
  <c r="D40" i="5"/>
  <c r="L38" i="5"/>
  <c r="K38" i="5"/>
  <c r="J38" i="5"/>
  <c r="G38" i="5"/>
  <c r="F38" i="5"/>
  <c r="E38" i="5"/>
  <c r="D38" i="5"/>
  <c r="L35" i="5"/>
  <c r="K35" i="5"/>
  <c r="J35" i="5"/>
  <c r="I35" i="5"/>
  <c r="H35" i="5"/>
  <c r="G35" i="5"/>
  <c r="F35" i="5"/>
  <c r="E35" i="5"/>
  <c r="D35" i="5"/>
  <c r="L29" i="5"/>
  <c r="K29" i="5"/>
  <c r="J29" i="5"/>
  <c r="I29" i="5"/>
  <c r="H29" i="5"/>
  <c r="G29" i="5"/>
  <c r="F29" i="5"/>
  <c r="E29" i="5"/>
  <c r="D29" i="5"/>
  <c r="L26" i="5"/>
  <c r="K26" i="5"/>
  <c r="J26" i="5"/>
  <c r="I26" i="5"/>
  <c r="H26" i="5"/>
  <c r="G26" i="5"/>
  <c r="F26" i="5"/>
  <c r="E26" i="5"/>
  <c r="D26" i="5"/>
  <c r="L22" i="5"/>
  <c r="L20" i="5" s="1"/>
  <c r="L19" i="5" s="1"/>
  <c r="K22" i="5"/>
  <c r="K20" i="5" s="1"/>
  <c r="K19" i="5" s="1"/>
  <c r="J22" i="5"/>
  <c r="I22" i="5"/>
  <c r="H22" i="5"/>
  <c r="G22" i="5"/>
  <c r="F22" i="5"/>
  <c r="F20" i="5" s="1"/>
  <c r="F19" i="5" s="1"/>
  <c r="E22" i="5"/>
  <c r="E20" i="5" s="1"/>
  <c r="E19" i="5" s="1"/>
  <c r="D22" i="5"/>
  <c r="J20" i="5"/>
  <c r="I20" i="5"/>
  <c r="H20" i="5"/>
  <c r="H19" i="5" s="1"/>
  <c r="G20" i="5"/>
  <c r="D20" i="5"/>
  <c r="J19" i="5"/>
  <c r="G19" i="5"/>
  <c r="D19" i="5"/>
  <c r="L16" i="5"/>
  <c r="K16" i="5"/>
  <c r="J16" i="5"/>
  <c r="I16" i="5"/>
  <c r="H16" i="5"/>
  <c r="G16" i="5"/>
  <c r="F16" i="5"/>
  <c r="E16" i="5"/>
  <c r="D16" i="5"/>
  <c r="L13" i="5"/>
  <c r="K13" i="5"/>
  <c r="J13" i="5"/>
  <c r="I13" i="5"/>
  <c r="H13" i="5"/>
  <c r="G13" i="5"/>
  <c r="F13" i="5"/>
  <c r="E13" i="5"/>
  <c r="D13" i="5"/>
  <c r="L10" i="5"/>
  <c r="K10" i="5"/>
  <c r="K56" i="5" s="1"/>
  <c r="J10" i="5"/>
  <c r="J56" i="5" s="1"/>
  <c r="I10" i="5"/>
  <c r="H10" i="5"/>
  <c r="G10" i="5"/>
  <c r="G56" i="5" s="1"/>
  <c r="F10" i="5"/>
  <c r="E10" i="5"/>
  <c r="D10" i="5"/>
  <c r="D56" i="5" s="1"/>
  <c r="R19" i="5" l="1"/>
  <c r="R56" i="5"/>
  <c r="Q19" i="5"/>
  <c r="Q56" i="5"/>
  <c r="N19" i="5"/>
  <c r="N56" i="5" s="1"/>
  <c r="E56" i="5"/>
  <c r="F56" i="5"/>
  <c r="L56" i="5"/>
  <c r="I19" i="5"/>
  <c r="I56" i="5" s="1"/>
  <c r="H56" i="5"/>
  <c r="AJ200" i="2" l="1"/>
  <c r="AI200" i="2"/>
  <c r="AJ198" i="2"/>
  <c r="AI198" i="2"/>
  <c r="AJ181" i="2"/>
  <c r="AI181" i="2"/>
  <c r="AJ165" i="2"/>
  <c r="AI165" i="2"/>
  <c r="AJ163" i="2"/>
  <c r="AI163" i="2"/>
  <c r="AJ147" i="2"/>
  <c r="AI147" i="2"/>
  <c r="AJ131" i="2"/>
  <c r="AI131" i="2"/>
  <c r="AJ115" i="2"/>
  <c r="AJ114" i="2" s="1"/>
  <c r="AI115" i="2"/>
  <c r="AI114" i="2" s="1"/>
  <c r="AJ98" i="2"/>
  <c r="AI98" i="2"/>
  <c r="AJ82" i="2"/>
  <c r="AJ81" i="2" s="1"/>
  <c r="AI82" i="2"/>
  <c r="AI81" i="2" s="1"/>
  <c r="AJ65" i="2"/>
  <c r="AI65" i="2"/>
  <c r="AJ49" i="2"/>
  <c r="AJ48" i="2" s="1"/>
  <c r="AI49" i="2"/>
  <c r="AI48" i="2" s="1"/>
  <c r="AJ32" i="2"/>
  <c r="AI32" i="2"/>
  <c r="AJ16" i="2"/>
  <c r="AJ15" i="2" s="1"/>
  <c r="AI16" i="2"/>
  <c r="AI15" i="2" s="1"/>
  <c r="AI10" i="2" s="1"/>
  <c r="AJ11" i="2"/>
  <c r="AI11" i="2"/>
  <c r="AF200" i="2"/>
  <c r="AE200" i="2"/>
  <c r="AE198" i="2" s="1"/>
  <c r="AD200" i="2"/>
  <c r="AD198" i="2" s="1"/>
  <c r="AC200" i="2"/>
  <c r="AF198" i="2"/>
  <c r="AC198" i="2"/>
  <c r="AF181" i="2"/>
  <c r="AE181" i="2"/>
  <c r="AD181" i="2"/>
  <c r="AC181" i="2"/>
  <c r="AF165" i="2"/>
  <c r="AE165" i="2"/>
  <c r="AE163" i="2" s="1"/>
  <c r="AD165" i="2"/>
  <c r="AD163" i="2" s="1"/>
  <c r="AC165" i="2"/>
  <c r="AF163" i="2"/>
  <c r="AC163" i="2"/>
  <c r="AF147" i="2"/>
  <c r="AE147" i="2"/>
  <c r="AD147" i="2"/>
  <c r="AC147" i="2"/>
  <c r="AF131" i="2"/>
  <c r="AE131" i="2"/>
  <c r="AE114" i="2" s="1"/>
  <c r="AD131" i="2"/>
  <c r="AD114" i="2" s="1"/>
  <c r="AC131" i="2"/>
  <c r="AF115" i="2"/>
  <c r="AE115" i="2"/>
  <c r="AD115" i="2"/>
  <c r="AC115" i="2"/>
  <c r="AC114" i="2" s="1"/>
  <c r="AF114" i="2"/>
  <c r="AF98" i="2"/>
  <c r="AE98" i="2"/>
  <c r="AE81" i="2" s="1"/>
  <c r="AD98" i="2"/>
  <c r="AD81" i="2" s="1"/>
  <c r="AC98" i="2"/>
  <c r="AF82" i="2"/>
  <c r="AE82" i="2"/>
  <c r="AD82" i="2"/>
  <c r="AC82" i="2"/>
  <c r="AC81" i="2" s="1"/>
  <c r="AF81" i="2"/>
  <c r="AF65" i="2"/>
  <c r="AE65" i="2"/>
  <c r="AE48" i="2" s="1"/>
  <c r="AD65" i="2"/>
  <c r="AD48" i="2" s="1"/>
  <c r="AC65" i="2"/>
  <c r="AF49" i="2"/>
  <c r="AE49" i="2"/>
  <c r="AD49" i="2"/>
  <c r="AC49" i="2"/>
  <c r="AC48" i="2" s="1"/>
  <c r="AF48" i="2"/>
  <c r="AF32" i="2"/>
  <c r="AE32" i="2"/>
  <c r="AE15" i="2" s="1"/>
  <c r="AD32" i="2"/>
  <c r="AD15" i="2" s="1"/>
  <c r="AC32" i="2"/>
  <c r="AF16" i="2"/>
  <c r="AE16" i="2"/>
  <c r="AD16" i="2"/>
  <c r="AC16" i="2"/>
  <c r="AC15" i="2" s="1"/>
  <c r="AF15" i="2"/>
  <c r="AF10" i="2" s="1"/>
  <c r="AF11" i="2"/>
  <c r="AE11" i="2"/>
  <c r="AE10" i="2" s="1"/>
  <c r="AD11" i="2"/>
  <c r="AD10" i="2" s="1"/>
  <c r="AC11" i="2"/>
  <c r="Z200" i="2"/>
  <c r="Y200" i="2"/>
  <c r="Y198" i="2" s="1"/>
  <c r="X200" i="2"/>
  <c r="X198" i="2" s="1"/>
  <c r="W200" i="2"/>
  <c r="W198" i="2" s="1"/>
  <c r="Z198" i="2"/>
  <c r="Z181" i="2"/>
  <c r="Y181" i="2"/>
  <c r="X181" i="2"/>
  <c r="W181" i="2"/>
  <c r="Z165" i="2"/>
  <c r="Y165" i="2"/>
  <c r="Y163" i="2" s="1"/>
  <c r="X165" i="2"/>
  <c r="X163" i="2" s="1"/>
  <c r="W165" i="2"/>
  <c r="W163" i="2" s="1"/>
  <c r="Z163" i="2"/>
  <c r="Z147" i="2"/>
  <c r="Y147" i="2"/>
  <c r="X147" i="2"/>
  <c r="W147" i="2"/>
  <c r="Z131" i="2"/>
  <c r="Y131" i="2"/>
  <c r="X131" i="2"/>
  <c r="W131" i="2"/>
  <c r="Z115" i="2"/>
  <c r="Z114" i="2" s="1"/>
  <c r="Y115" i="2"/>
  <c r="X115" i="2"/>
  <c r="W115" i="2"/>
  <c r="W114" i="2" s="1"/>
  <c r="Y114" i="2"/>
  <c r="X114" i="2"/>
  <c r="Z98" i="2"/>
  <c r="Y98" i="2"/>
  <c r="X98" i="2"/>
  <c r="W98" i="2"/>
  <c r="Z82" i="2"/>
  <c r="Z81" i="2" s="1"/>
  <c r="Y82" i="2"/>
  <c r="X82" i="2"/>
  <c r="W82" i="2"/>
  <c r="W81" i="2" s="1"/>
  <c r="Y81" i="2"/>
  <c r="X81" i="2"/>
  <c r="Z65" i="2"/>
  <c r="Y65" i="2"/>
  <c r="X65" i="2"/>
  <c r="W65" i="2"/>
  <c r="Z49" i="2"/>
  <c r="Z48" i="2" s="1"/>
  <c r="Y49" i="2"/>
  <c r="X49" i="2"/>
  <c r="W49" i="2"/>
  <c r="W48" i="2" s="1"/>
  <c r="Y48" i="2"/>
  <c r="X48" i="2"/>
  <c r="Z32" i="2"/>
  <c r="Y32" i="2"/>
  <c r="X32" i="2"/>
  <c r="W32" i="2"/>
  <c r="Z16" i="2"/>
  <c r="Z15" i="2" s="1"/>
  <c r="Y16" i="2"/>
  <c r="X16" i="2"/>
  <c r="W16" i="2"/>
  <c r="W15" i="2" s="1"/>
  <c r="Y15" i="2"/>
  <c r="X15" i="2"/>
  <c r="Z11" i="2"/>
  <c r="Y11" i="2"/>
  <c r="Y10" i="2" s="1"/>
  <c r="X11" i="2"/>
  <c r="X10" i="2" s="1"/>
  <c r="W11" i="2"/>
  <c r="T200" i="2"/>
  <c r="T198" i="2" s="1"/>
  <c r="S200" i="2"/>
  <c r="R200" i="2"/>
  <c r="Q200" i="2"/>
  <c r="L200" i="2"/>
  <c r="K200" i="2"/>
  <c r="J200" i="2"/>
  <c r="I200" i="2"/>
  <c r="H200" i="2"/>
  <c r="G200" i="2"/>
  <c r="G198" i="2" s="1"/>
  <c r="F200" i="2"/>
  <c r="F198" i="2" s="1"/>
  <c r="E200" i="2"/>
  <c r="E198" i="2" s="1"/>
  <c r="D200" i="2"/>
  <c r="D198" i="2" s="1"/>
  <c r="C200" i="2"/>
  <c r="S198" i="2"/>
  <c r="R198" i="2"/>
  <c r="Q198" i="2"/>
  <c r="H198" i="2"/>
  <c r="C198" i="2"/>
  <c r="T181" i="2"/>
  <c r="S181" i="2"/>
  <c r="R181" i="2"/>
  <c r="Q181" i="2"/>
  <c r="L181" i="2"/>
  <c r="K181" i="2"/>
  <c r="J181" i="2"/>
  <c r="I181" i="2"/>
  <c r="H181" i="2"/>
  <c r="G181" i="2"/>
  <c r="F181" i="2"/>
  <c r="E181" i="2"/>
  <c r="D181" i="2"/>
  <c r="C181" i="2"/>
  <c r="T165" i="2"/>
  <c r="S165" i="2"/>
  <c r="S163" i="2" s="1"/>
  <c r="R165" i="2"/>
  <c r="R163" i="2" s="1"/>
  <c r="Q165" i="2"/>
  <c r="Q163" i="2" s="1"/>
  <c r="H165" i="2"/>
  <c r="H163" i="2" s="1"/>
  <c r="G165" i="2"/>
  <c r="F165" i="2"/>
  <c r="E165" i="2"/>
  <c r="D165" i="2"/>
  <c r="C165" i="2"/>
  <c r="C163" i="2" s="1"/>
  <c r="T163" i="2"/>
  <c r="L163" i="2"/>
  <c r="K163" i="2"/>
  <c r="J163" i="2"/>
  <c r="I163" i="2"/>
  <c r="G163" i="2"/>
  <c r="F163" i="2"/>
  <c r="E163" i="2"/>
  <c r="D163" i="2"/>
  <c r="T147" i="2"/>
  <c r="S147" i="2"/>
  <c r="R147" i="2"/>
  <c r="Q147" i="2"/>
  <c r="L147" i="2"/>
  <c r="K147" i="2"/>
  <c r="J147" i="2"/>
  <c r="I147" i="2"/>
  <c r="H147" i="2"/>
  <c r="G147" i="2"/>
  <c r="F147" i="2"/>
  <c r="E147" i="2"/>
  <c r="D147" i="2"/>
  <c r="C147" i="2"/>
  <c r="T131" i="2"/>
  <c r="S131" i="2"/>
  <c r="S114" i="2" s="1"/>
  <c r="R131" i="2"/>
  <c r="R114" i="2" s="1"/>
  <c r="Q131" i="2"/>
  <c r="L131" i="2"/>
  <c r="K131" i="2"/>
  <c r="J131" i="2"/>
  <c r="I131" i="2"/>
  <c r="I114" i="2" s="1"/>
  <c r="I203" i="2" s="1"/>
  <c r="H131" i="2"/>
  <c r="H114" i="2" s="1"/>
  <c r="G131" i="2"/>
  <c r="F131" i="2"/>
  <c r="E131" i="2"/>
  <c r="D131" i="2"/>
  <c r="C131" i="2"/>
  <c r="C114" i="2" s="1"/>
  <c r="T115" i="2"/>
  <c r="T114" i="2" s="1"/>
  <c r="S115" i="2"/>
  <c r="R115" i="2"/>
  <c r="Q115" i="2"/>
  <c r="L115" i="2"/>
  <c r="K115" i="2"/>
  <c r="K114" i="2" s="1"/>
  <c r="J115" i="2"/>
  <c r="J114" i="2" s="1"/>
  <c r="I115" i="2"/>
  <c r="H115" i="2"/>
  <c r="G115" i="2"/>
  <c r="F115" i="2"/>
  <c r="E115" i="2"/>
  <c r="E114" i="2" s="1"/>
  <c r="D115" i="2"/>
  <c r="D114" i="2" s="1"/>
  <c r="C115" i="2"/>
  <c r="Q114" i="2"/>
  <c r="L114" i="2"/>
  <c r="G114" i="2"/>
  <c r="F114" i="2"/>
  <c r="T98" i="2"/>
  <c r="S98" i="2"/>
  <c r="S81" i="2" s="1"/>
  <c r="R98" i="2"/>
  <c r="R81" i="2" s="1"/>
  <c r="Q98" i="2"/>
  <c r="L98" i="2"/>
  <c r="K98" i="2"/>
  <c r="J98" i="2"/>
  <c r="I98" i="2"/>
  <c r="I81" i="2" s="1"/>
  <c r="H98" i="2"/>
  <c r="H81" i="2" s="1"/>
  <c r="G98" i="2"/>
  <c r="F98" i="2"/>
  <c r="E98" i="2"/>
  <c r="D98" i="2"/>
  <c r="C98" i="2"/>
  <c r="C81" i="2" s="1"/>
  <c r="T82" i="2"/>
  <c r="T81" i="2" s="1"/>
  <c r="S82" i="2"/>
  <c r="R82" i="2"/>
  <c r="Q82" i="2"/>
  <c r="L82" i="2"/>
  <c r="K82" i="2"/>
  <c r="K81" i="2" s="1"/>
  <c r="J82" i="2"/>
  <c r="J81" i="2" s="1"/>
  <c r="I82" i="2"/>
  <c r="H82" i="2"/>
  <c r="G82" i="2"/>
  <c r="F82" i="2"/>
  <c r="E82" i="2"/>
  <c r="E81" i="2" s="1"/>
  <c r="D82" i="2"/>
  <c r="D81" i="2" s="1"/>
  <c r="C82" i="2"/>
  <c r="Q81" i="2"/>
  <c r="L81" i="2"/>
  <c r="G81" i="2"/>
  <c r="F81" i="2"/>
  <c r="T65" i="2"/>
  <c r="S65" i="2"/>
  <c r="S48" i="2" s="1"/>
  <c r="R65" i="2"/>
  <c r="R48" i="2" s="1"/>
  <c r="Q65" i="2"/>
  <c r="L65" i="2"/>
  <c r="K65" i="2"/>
  <c r="J65" i="2"/>
  <c r="I65" i="2"/>
  <c r="H65" i="2"/>
  <c r="G65" i="2"/>
  <c r="F65" i="2"/>
  <c r="E65" i="2"/>
  <c r="D65" i="2"/>
  <c r="C65" i="2"/>
  <c r="T49" i="2"/>
  <c r="S49" i="2"/>
  <c r="R49" i="2"/>
  <c r="Q49" i="2"/>
  <c r="J49" i="2"/>
  <c r="I49" i="2"/>
  <c r="I48" i="2" s="1"/>
  <c r="I10" i="2" s="1"/>
  <c r="H49" i="2"/>
  <c r="H48" i="2" s="1"/>
  <c r="H10" i="2" s="1"/>
  <c r="G49" i="2"/>
  <c r="F49" i="2"/>
  <c r="E49" i="2"/>
  <c r="D49" i="2"/>
  <c r="C49" i="2"/>
  <c r="C48" i="2" s="1"/>
  <c r="C10" i="2" s="1"/>
  <c r="T48" i="2"/>
  <c r="Q48" i="2"/>
  <c r="L48" i="2"/>
  <c r="L10" i="2" s="1"/>
  <c r="K48" i="2"/>
  <c r="K10" i="2" s="1"/>
  <c r="J48" i="2"/>
  <c r="G48" i="2"/>
  <c r="F48" i="2"/>
  <c r="E48" i="2"/>
  <c r="D48" i="2"/>
  <c r="T32" i="2"/>
  <c r="S32" i="2"/>
  <c r="R32" i="2"/>
  <c r="Q32" i="2"/>
  <c r="L32" i="2"/>
  <c r="K32" i="2"/>
  <c r="J32" i="2"/>
  <c r="I32" i="2"/>
  <c r="H32" i="2"/>
  <c r="G32" i="2"/>
  <c r="F32" i="2"/>
  <c r="E32" i="2"/>
  <c r="D32" i="2"/>
  <c r="C32" i="2"/>
  <c r="T16" i="2"/>
  <c r="T15" i="2" s="1"/>
  <c r="T10" i="2" s="1"/>
  <c r="S16" i="2"/>
  <c r="S15" i="2" s="1"/>
  <c r="S10" i="2" s="1"/>
  <c r="R16" i="2"/>
  <c r="R15" i="2" s="1"/>
  <c r="R10" i="2" s="1"/>
  <c r="Q16" i="2"/>
  <c r="P16" i="2"/>
  <c r="O16" i="2"/>
  <c r="O15" i="2" s="1"/>
  <c r="O10" i="2" s="1"/>
  <c r="O203" i="2" s="1"/>
  <c r="N16" i="2"/>
  <c r="N15" i="2" s="1"/>
  <c r="N10" i="2" s="1"/>
  <c r="N203" i="2" s="1"/>
  <c r="M16" i="2"/>
  <c r="M15" i="2" s="1"/>
  <c r="M10" i="2" s="1"/>
  <c r="M203" i="2" s="1"/>
  <c r="J16" i="2"/>
  <c r="J15" i="2" s="1"/>
  <c r="J10" i="2" s="1"/>
  <c r="I16" i="2"/>
  <c r="H16" i="2"/>
  <c r="G16" i="2"/>
  <c r="G15" i="2" s="1"/>
  <c r="G10" i="2" s="1"/>
  <c r="F16" i="2"/>
  <c r="F15" i="2" s="1"/>
  <c r="F10" i="2" s="1"/>
  <c r="E16" i="2"/>
  <c r="E15" i="2" s="1"/>
  <c r="E10" i="2" s="1"/>
  <c r="D16" i="2"/>
  <c r="D15" i="2" s="1"/>
  <c r="D10" i="2" s="1"/>
  <c r="C16" i="2"/>
  <c r="Q15" i="2"/>
  <c r="Q10" i="2" s="1"/>
  <c r="P15" i="2"/>
  <c r="P10" i="2" s="1"/>
  <c r="P203" i="2" s="1"/>
  <c r="O204" i="2" s="1"/>
  <c r="I15" i="2"/>
  <c r="H15" i="2"/>
  <c r="C15" i="2"/>
  <c r="T11" i="2"/>
  <c r="S11" i="2"/>
  <c r="R11" i="2"/>
  <c r="Q11" i="2"/>
  <c r="P11" i="2"/>
  <c r="O11" i="2"/>
  <c r="N11" i="2"/>
  <c r="M11" i="2"/>
  <c r="L11" i="2"/>
  <c r="K11" i="2"/>
  <c r="J11" i="2"/>
  <c r="I11" i="2"/>
  <c r="H11" i="2"/>
  <c r="G11" i="2"/>
  <c r="F11" i="2"/>
  <c r="E11" i="2"/>
  <c r="D11" i="2"/>
  <c r="C11" i="2"/>
  <c r="AI203" i="2" l="1"/>
  <c r="AJ10" i="2"/>
  <c r="AJ203" i="2"/>
  <c r="AI204" i="2" s="1"/>
  <c r="AF203" i="2"/>
  <c r="AE204" i="2" s="1"/>
  <c r="AD203" i="2"/>
  <c r="AE203" i="2"/>
  <c r="AC10" i="2"/>
  <c r="AC203" i="2" s="1"/>
  <c r="X203" i="2"/>
  <c r="Z10" i="2"/>
  <c r="Z203" i="2"/>
  <c r="Y204" i="2" s="1"/>
  <c r="W10" i="2"/>
  <c r="W203" i="2" s="1"/>
  <c r="Y203" i="2"/>
  <c r="M204" i="2"/>
  <c r="H203" i="2"/>
  <c r="E203" i="2"/>
  <c r="J203" i="2"/>
  <c r="I204" i="2" s="1"/>
  <c r="Q203" i="2"/>
  <c r="F203" i="2"/>
  <c r="K203" i="2"/>
  <c r="R203" i="2"/>
  <c r="Q204" i="2" s="1"/>
  <c r="G203" i="2"/>
  <c r="L203" i="2"/>
  <c r="S203" i="2"/>
  <c r="C203" i="2"/>
  <c r="D203" i="2"/>
  <c r="C204" i="2" s="1"/>
  <c r="T203" i="2"/>
  <c r="S204" i="2" s="1"/>
  <c r="AC204" i="2" l="1"/>
  <c r="W204" i="2"/>
  <c r="G204" i="2"/>
  <c r="E204" i="2"/>
  <c r="K204" i="2"/>
  <c r="O48" i="3" l="1"/>
  <c r="N48" i="3"/>
  <c r="O44" i="3"/>
  <c r="N44" i="3"/>
  <c r="O41" i="3"/>
  <c r="N41" i="3"/>
  <c r="O36" i="3"/>
  <c r="N36" i="3"/>
  <c r="O32" i="3"/>
  <c r="N32" i="3"/>
  <c r="O26" i="3"/>
  <c r="N26" i="3"/>
  <c r="O20" i="3"/>
  <c r="O18" i="3" s="1"/>
  <c r="N20" i="3"/>
  <c r="N18" i="3"/>
  <c r="N16" i="3" s="1"/>
  <c r="N14" i="3"/>
  <c r="N53" i="3" s="1"/>
  <c r="O10" i="3"/>
  <c r="O14" i="3" s="1"/>
  <c r="O53" i="3" s="1"/>
  <c r="N10" i="3"/>
  <c r="N52" i="3" s="1"/>
  <c r="N55" i="3" s="1"/>
  <c r="L48" i="3"/>
  <c r="K48" i="3"/>
  <c r="J48" i="3"/>
  <c r="I48" i="3"/>
  <c r="H48" i="3"/>
  <c r="G48" i="3"/>
  <c r="F48" i="3"/>
  <c r="E48" i="3"/>
  <c r="D48" i="3"/>
  <c r="L44" i="3"/>
  <c r="K44" i="3"/>
  <c r="J44" i="3"/>
  <c r="I44" i="3"/>
  <c r="H44" i="3"/>
  <c r="G44" i="3"/>
  <c r="F44" i="3"/>
  <c r="E44" i="3"/>
  <c r="D44" i="3"/>
  <c r="L41" i="3"/>
  <c r="K41" i="3"/>
  <c r="J41" i="3"/>
  <c r="I41" i="3"/>
  <c r="H41" i="3"/>
  <c r="G41" i="3"/>
  <c r="F41" i="3"/>
  <c r="E41" i="3"/>
  <c r="D41" i="3"/>
  <c r="L36" i="3"/>
  <c r="K36" i="3"/>
  <c r="J36" i="3"/>
  <c r="I36" i="3"/>
  <c r="H36" i="3"/>
  <c r="G36" i="3"/>
  <c r="F36" i="3"/>
  <c r="E36" i="3"/>
  <c r="D36" i="3"/>
  <c r="L32" i="3"/>
  <c r="K32" i="3"/>
  <c r="J32" i="3"/>
  <c r="I32" i="3"/>
  <c r="H32" i="3"/>
  <c r="G32" i="3"/>
  <c r="F32" i="3"/>
  <c r="E32" i="3"/>
  <c r="D32" i="3"/>
  <c r="L26" i="3"/>
  <c r="K26" i="3"/>
  <c r="J26" i="3"/>
  <c r="I26" i="3"/>
  <c r="H26" i="3"/>
  <c r="G26" i="3"/>
  <c r="F26" i="3"/>
  <c r="E26" i="3"/>
  <c r="D26" i="3"/>
  <c r="L20" i="3"/>
  <c r="L18" i="3" s="1"/>
  <c r="K20" i="3"/>
  <c r="K18" i="3" s="1"/>
  <c r="J20" i="3"/>
  <c r="I20" i="3"/>
  <c r="H20" i="3"/>
  <c r="G20" i="3"/>
  <c r="G18" i="3" s="1"/>
  <c r="F20" i="3"/>
  <c r="F18" i="3" s="1"/>
  <c r="E20" i="3"/>
  <c r="E18" i="3" s="1"/>
  <c r="D20" i="3"/>
  <c r="J18" i="3"/>
  <c r="J17" i="3" s="1"/>
  <c r="I18" i="3"/>
  <c r="I17" i="3" s="1"/>
  <c r="H18" i="3"/>
  <c r="H17" i="3" s="1"/>
  <c r="D18" i="3"/>
  <c r="D17" i="3" s="1"/>
  <c r="J16" i="3"/>
  <c r="I16" i="3"/>
  <c r="H16" i="3"/>
  <c r="D16" i="3"/>
  <c r="L14" i="3"/>
  <c r="L53" i="3" s="1"/>
  <c r="K14" i="3"/>
  <c r="K53" i="3" s="1"/>
  <c r="G14" i="3"/>
  <c r="G53" i="3" s="1"/>
  <c r="F14" i="3"/>
  <c r="F53" i="3" s="1"/>
  <c r="E14" i="3"/>
  <c r="E53" i="3" s="1"/>
  <c r="L10" i="3"/>
  <c r="K10" i="3"/>
  <c r="J10" i="3"/>
  <c r="J52" i="3" s="1"/>
  <c r="J55" i="3" s="1"/>
  <c r="I10" i="3"/>
  <c r="I52" i="3" s="1"/>
  <c r="I55" i="3" s="1"/>
  <c r="H10" i="3"/>
  <c r="H14" i="3" s="1"/>
  <c r="H53" i="3" s="1"/>
  <c r="G10" i="3"/>
  <c r="F10" i="3"/>
  <c r="E10" i="3"/>
  <c r="D10" i="3"/>
  <c r="D52" i="3" s="1"/>
  <c r="D55" i="3" s="1"/>
  <c r="O17" i="3" l="1"/>
  <c r="O16" i="3"/>
  <c r="O52" i="3" s="1"/>
  <c r="O55" i="3" s="1"/>
  <c r="N17" i="3"/>
  <c r="F52" i="3"/>
  <c r="F55" i="3" s="1"/>
  <c r="K16" i="3"/>
  <c r="K17" i="3"/>
  <c r="K52" i="3"/>
  <c r="K55" i="3" s="1"/>
  <c r="G17" i="3"/>
  <c r="G16" i="3"/>
  <c r="G52" i="3" s="1"/>
  <c r="G55" i="3" s="1"/>
  <c r="E16" i="3"/>
  <c r="E52" i="3" s="1"/>
  <c r="E55" i="3" s="1"/>
  <c r="E17" i="3"/>
  <c r="F16" i="3"/>
  <c r="F17" i="3"/>
  <c r="L16" i="3"/>
  <c r="L52" i="3" s="1"/>
  <c r="L55" i="3" s="1"/>
  <c r="L17" i="3"/>
  <c r="I14" i="3"/>
  <c r="I53" i="3" s="1"/>
  <c r="D14" i="3"/>
  <c r="D53" i="3" s="1"/>
  <c r="J14" i="3"/>
  <c r="J53" i="3" s="1"/>
  <c r="H52" i="3"/>
  <c r="H55" i="3" s="1"/>
  <c r="T46" i="4" l="1"/>
  <c r="T40" i="4"/>
  <c r="T37" i="4"/>
  <c r="T32" i="4"/>
  <c r="T30" i="4"/>
  <c r="T27" i="4"/>
  <c r="T21" i="4"/>
  <c r="T18" i="4"/>
  <c r="T13" i="4"/>
  <c r="T11" i="4" s="1"/>
  <c r="T10" i="4" s="1"/>
  <c r="R46" i="4"/>
  <c r="Q46" i="4"/>
  <c r="R40" i="4"/>
  <c r="Q40" i="4"/>
  <c r="R37" i="4"/>
  <c r="R30" i="4" s="1"/>
  <c r="Q37" i="4"/>
  <c r="R32" i="4"/>
  <c r="Q32" i="4"/>
  <c r="Q30" i="4"/>
  <c r="R27" i="4"/>
  <c r="Q27" i="4"/>
  <c r="R21" i="4"/>
  <c r="Q21" i="4"/>
  <c r="R18" i="4"/>
  <c r="Q18" i="4"/>
  <c r="Q11" i="4" s="1"/>
  <c r="Q10" i="4" s="1"/>
  <c r="R13" i="4"/>
  <c r="R11" i="4" s="1"/>
  <c r="Q13" i="4"/>
  <c r="O46" i="4"/>
  <c r="N46" i="4"/>
  <c r="O40" i="4"/>
  <c r="N40" i="4"/>
  <c r="O37" i="4"/>
  <c r="N37" i="4"/>
  <c r="O32" i="4"/>
  <c r="N32" i="4"/>
  <c r="N30" i="4" s="1"/>
  <c r="O30" i="4"/>
  <c r="O27" i="4"/>
  <c r="N27" i="4"/>
  <c r="O21" i="4"/>
  <c r="N21" i="4"/>
  <c r="O18" i="4"/>
  <c r="O11" i="4" s="1"/>
  <c r="O10" i="4" s="1"/>
  <c r="N18" i="4"/>
  <c r="O13" i="4"/>
  <c r="N13" i="4"/>
  <c r="N11" i="4"/>
  <c r="L46" i="4"/>
  <c r="K46" i="4"/>
  <c r="J46" i="4"/>
  <c r="I46" i="4"/>
  <c r="H46" i="4"/>
  <c r="G46" i="4"/>
  <c r="F46" i="4"/>
  <c r="E46" i="4"/>
  <c r="D46" i="4"/>
  <c r="L40" i="4"/>
  <c r="K40" i="4"/>
  <c r="J40" i="4"/>
  <c r="I40" i="4"/>
  <c r="H40" i="4"/>
  <c r="G40" i="4"/>
  <c r="F40" i="4"/>
  <c r="E40" i="4"/>
  <c r="D40" i="4"/>
  <c r="L37" i="4"/>
  <c r="K37" i="4"/>
  <c r="J37" i="4"/>
  <c r="I37" i="4"/>
  <c r="H37" i="4"/>
  <c r="G37" i="4"/>
  <c r="F37" i="4"/>
  <c r="E37" i="4"/>
  <c r="D37" i="4"/>
  <c r="L32" i="4"/>
  <c r="K32" i="4"/>
  <c r="J32" i="4"/>
  <c r="I32" i="4"/>
  <c r="I30" i="4" s="1"/>
  <c r="H32" i="4"/>
  <c r="H30" i="4" s="1"/>
  <c r="G32" i="4"/>
  <c r="G30" i="4" s="1"/>
  <c r="F32" i="4"/>
  <c r="E32" i="4"/>
  <c r="D32" i="4"/>
  <c r="L30" i="4"/>
  <c r="K30" i="4"/>
  <c r="J30" i="4"/>
  <c r="F30" i="4"/>
  <c r="E30" i="4"/>
  <c r="D30" i="4"/>
  <c r="L27" i="4"/>
  <c r="K27" i="4"/>
  <c r="J27" i="4"/>
  <c r="I27" i="4"/>
  <c r="H27" i="4"/>
  <c r="G27" i="4"/>
  <c r="F27" i="4"/>
  <c r="E27" i="4"/>
  <c r="D27" i="4"/>
  <c r="L21" i="4"/>
  <c r="K21" i="4"/>
  <c r="J21" i="4"/>
  <c r="I21" i="4"/>
  <c r="H21" i="4"/>
  <c r="G21" i="4"/>
  <c r="F21" i="4"/>
  <c r="E21" i="4"/>
  <c r="D21" i="4"/>
  <c r="L18" i="4"/>
  <c r="K18" i="4"/>
  <c r="J18" i="4"/>
  <c r="I18" i="4"/>
  <c r="H18" i="4"/>
  <c r="G18" i="4"/>
  <c r="F18" i="4"/>
  <c r="E18" i="4"/>
  <c r="D18" i="4"/>
  <c r="L13" i="4"/>
  <c r="L11" i="4" s="1"/>
  <c r="L10" i="4" s="1"/>
  <c r="K13" i="4"/>
  <c r="K11" i="4" s="1"/>
  <c r="K10" i="4" s="1"/>
  <c r="J13" i="4"/>
  <c r="J11" i="4" s="1"/>
  <c r="J10" i="4" s="1"/>
  <c r="I13" i="4"/>
  <c r="H13" i="4"/>
  <c r="G13" i="4"/>
  <c r="F13" i="4"/>
  <c r="F11" i="4" s="1"/>
  <c r="F10" i="4" s="1"/>
  <c r="E13" i="4"/>
  <c r="E11" i="4" s="1"/>
  <c r="E10" i="4" s="1"/>
  <c r="D13" i="4"/>
  <c r="D11" i="4" s="1"/>
  <c r="D10" i="4" s="1"/>
  <c r="I11" i="4"/>
  <c r="I10" i="4" s="1"/>
  <c r="H11" i="4"/>
  <c r="G11" i="4"/>
  <c r="G10" i="4" s="1"/>
  <c r="R10" i="4" l="1"/>
  <c r="N10" i="4"/>
  <c r="H10" i="4"/>
  <c r="U51" i="6" l="1"/>
  <c r="U33" i="6" s="1"/>
  <c r="U29" i="6"/>
  <c r="U8" i="6"/>
  <c r="T53" i="5" l="1"/>
  <c r="T47" i="5"/>
  <c r="T44" i="5"/>
  <c r="T38" i="5" s="1"/>
  <c r="T40" i="5"/>
  <c r="T35" i="5"/>
  <c r="T29" i="5"/>
  <c r="T26" i="5"/>
  <c r="T22" i="5"/>
  <c r="T20" i="5" s="1"/>
  <c r="T16" i="5"/>
  <c r="T13" i="5"/>
  <c r="T10" i="5"/>
  <c r="T19" i="5" l="1"/>
  <c r="T56" i="5" s="1"/>
  <c r="AN200" i="2" l="1"/>
  <c r="AM200" i="2"/>
  <c r="AN198" i="2"/>
  <c r="AM198" i="2"/>
  <c r="AN181" i="2"/>
  <c r="AM181" i="2"/>
  <c r="AN165" i="2"/>
  <c r="AM165" i="2"/>
  <c r="AN163" i="2"/>
  <c r="AM163" i="2"/>
  <c r="AN147" i="2"/>
  <c r="AM147" i="2"/>
  <c r="AN131" i="2"/>
  <c r="AM131" i="2"/>
  <c r="AN115" i="2"/>
  <c r="AM115" i="2"/>
  <c r="AM114" i="2" s="1"/>
  <c r="AN114" i="2"/>
  <c r="AN98" i="2"/>
  <c r="AM98" i="2"/>
  <c r="AN82" i="2"/>
  <c r="AM82" i="2"/>
  <c r="AM81" i="2" s="1"/>
  <c r="AN81" i="2"/>
  <c r="AN65" i="2"/>
  <c r="AM65" i="2"/>
  <c r="AN49" i="2"/>
  <c r="AM49" i="2"/>
  <c r="AM48" i="2" s="1"/>
  <c r="AN48" i="2"/>
  <c r="AN32" i="2"/>
  <c r="AM32" i="2"/>
  <c r="AN16" i="2"/>
  <c r="AM16" i="2"/>
  <c r="AM15" i="2" s="1"/>
  <c r="AN15" i="2"/>
  <c r="AN10" i="2" s="1"/>
  <c r="AN11" i="2"/>
  <c r="AM11" i="2"/>
  <c r="AM10" i="2" l="1"/>
  <c r="AM203" i="2" s="1"/>
  <c r="AN203" i="2"/>
  <c r="AM204" i="2" l="1"/>
  <c r="T48" i="3" l="1"/>
  <c r="T52" i="3" s="1"/>
  <c r="T55" i="3" s="1"/>
  <c r="T44" i="3"/>
  <c r="T41" i="3"/>
  <c r="T36" i="3"/>
  <c r="T32" i="3"/>
  <c r="T18" i="3"/>
  <c r="T16" i="3" s="1"/>
  <c r="T17" i="3"/>
  <c r="T12" i="3"/>
  <c r="T10" i="3"/>
  <c r="T14" i="3" s="1"/>
  <c r="T53" i="3" s="1"/>
  <c r="V46" i="4" l="1"/>
  <c r="V40" i="4"/>
  <c r="V37" i="4"/>
  <c r="V32" i="4"/>
  <c r="V30" i="4"/>
  <c r="V27" i="4"/>
  <c r="V21" i="4"/>
  <c r="V18" i="4"/>
  <c r="V11" i="4" s="1"/>
  <c r="V10" i="4" s="1"/>
  <c r="V13" i="4"/>
  <c r="Q48" i="3" l="1"/>
  <c r="Q44" i="3"/>
  <c r="Q41" i="3"/>
  <c r="Q36" i="3"/>
  <c r="Q32" i="3"/>
  <c r="Q18" i="3"/>
  <c r="Q17" i="3" s="1"/>
  <c r="Q10" i="3"/>
  <c r="Q14" i="3" s="1"/>
  <c r="Q53" i="3" s="1"/>
  <c r="Q16" i="3" l="1"/>
  <c r="Q52" i="3" s="1"/>
  <c r="Q55" i="3" s="1"/>
  <c r="R48" i="3" l="1"/>
  <c r="R44" i="3"/>
  <c r="R41" i="3"/>
  <c r="R36" i="3"/>
  <c r="R32" i="3"/>
  <c r="R18" i="3"/>
  <c r="R10" i="3"/>
  <c r="R17" i="3" l="1"/>
  <c r="R16" i="3"/>
  <c r="R52" i="3" s="1"/>
  <c r="R55" i="3" s="1"/>
  <c r="R14" i="3"/>
  <c r="R53" i="3" s="1"/>
  <c r="P14" i="3" l="1"/>
  <c r="P10" i="3"/>
  <c r="R56" i="6" l="1"/>
  <c r="R55" i="6"/>
  <c r="R54" i="6"/>
  <c r="R53" i="6"/>
  <c r="R52" i="6"/>
  <c r="R51" i="6"/>
  <c r="R50" i="6"/>
  <c r="R49" i="6"/>
  <c r="R48" i="6"/>
  <c r="R47" i="6"/>
  <c r="R46" i="6"/>
  <c r="R45" i="6"/>
  <c r="R44" i="6"/>
  <c r="R43" i="6"/>
  <c r="R42" i="6"/>
  <c r="R41" i="6"/>
  <c r="R40" i="6"/>
  <c r="R39" i="6"/>
  <c r="R38" i="6"/>
  <c r="R37" i="6"/>
  <c r="R36" i="6"/>
  <c r="R35" i="6"/>
  <c r="R34" i="6"/>
  <c r="R32" i="6"/>
  <c r="R31" i="6"/>
  <c r="R30" i="6"/>
  <c r="R29" i="6"/>
  <c r="R28" i="6"/>
  <c r="R27" i="6"/>
  <c r="R26" i="6"/>
  <c r="R25" i="6"/>
  <c r="R24" i="6"/>
  <c r="R23" i="6"/>
  <c r="R22" i="6"/>
  <c r="R21" i="6"/>
  <c r="R20" i="6"/>
  <c r="R19" i="6"/>
  <c r="R18" i="6"/>
  <c r="R17" i="6"/>
  <c r="R16" i="6"/>
  <c r="R15" i="6"/>
  <c r="R14" i="6"/>
  <c r="R13" i="6"/>
  <c r="R12" i="6"/>
  <c r="R11" i="6"/>
  <c r="R10" i="6"/>
  <c r="R9" i="6"/>
  <c r="O56" i="6"/>
  <c r="O55" i="6"/>
  <c r="O54" i="6"/>
  <c r="O53" i="6"/>
  <c r="O52" i="6"/>
  <c r="O51" i="6"/>
  <c r="O50" i="6"/>
  <c r="O49" i="6"/>
  <c r="O48" i="6"/>
  <c r="O47" i="6"/>
  <c r="O46" i="6"/>
  <c r="O45" i="6"/>
  <c r="O44" i="6"/>
  <c r="O43" i="6"/>
  <c r="O42" i="6"/>
  <c r="O41" i="6"/>
  <c r="O40" i="6"/>
  <c r="O39" i="6"/>
  <c r="O38" i="6"/>
  <c r="O37" i="6"/>
  <c r="O36" i="6"/>
  <c r="O35" i="6"/>
  <c r="O34" i="6"/>
  <c r="O32" i="6"/>
  <c r="O31" i="6"/>
  <c r="O30" i="6"/>
  <c r="O29" i="6"/>
  <c r="O28" i="6"/>
  <c r="O27" i="6"/>
  <c r="O26" i="6"/>
  <c r="O25" i="6"/>
  <c r="O24" i="6"/>
  <c r="O23" i="6"/>
  <c r="O22" i="6"/>
  <c r="O21" i="6"/>
  <c r="O20" i="6"/>
  <c r="O19" i="6"/>
  <c r="O18" i="6"/>
  <c r="O17" i="6"/>
  <c r="O16" i="6"/>
  <c r="O15" i="6"/>
  <c r="O14" i="6"/>
  <c r="O13" i="6"/>
  <c r="O12" i="6"/>
  <c r="O11" i="6"/>
  <c r="O10" i="6"/>
  <c r="O9" i="6"/>
  <c r="L56" i="6"/>
  <c r="L55" i="6"/>
  <c r="L54" i="6"/>
  <c r="L53" i="6"/>
  <c r="L52" i="6"/>
  <c r="L51" i="6"/>
  <c r="L50" i="6"/>
  <c r="L49" i="6"/>
  <c r="L48" i="6"/>
  <c r="L47" i="6"/>
  <c r="L46" i="6"/>
  <c r="L45" i="6"/>
  <c r="L44" i="6"/>
  <c r="L43" i="6"/>
  <c r="L42" i="6"/>
  <c r="L41" i="6"/>
  <c r="L40" i="6"/>
  <c r="L39" i="6"/>
  <c r="L38" i="6"/>
  <c r="L37" i="6"/>
  <c r="L36" i="6"/>
  <c r="L35" i="6"/>
  <c r="L34" i="6"/>
  <c r="L32" i="6"/>
  <c r="L31" i="6"/>
  <c r="L30" i="6"/>
  <c r="L29" i="6"/>
  <c r="L28" i="6"/>
  <c r="L27" i="6"/>
  <c r="L26" i="6"/>
  <c r="L25" i="6"/>
  <c r="L24" i="6"/>
  <c r="L23" i="6"/>
  <c r="L22" i="6"/>
  <c r="L21" i="6"/>
  <c r="L20" i="6"/>
  <c r="L19" i="6"/>
  <c r="L18" i="6"/>
  <c r="L17" i="6"/>
  <c r="L16" i="6"/>
  <c r="L15" i="6"/>
  <c r="L14" i="6"/>
  <c r="L13" i="6"/>
  <c r="L12" i="6"/>
  <c r="L11" i="6"/>
  <c r="L10" i="6"/>
  <c r="L9" i="6"/>
  <c r="T11" i="6" l="1"/>
  <c r="T23" i="6"/>
  <c r="T36" i="6"/>
  <c r="T42" i="6"/>
  <c r="T17" i="6"/>
  <c r="T29" i="6"/>
  <c r="T48" i="6"/>
  <c r="T24" i="6"/>
  <c r="T37" i="6"/>
  <c r="T43" i="6"/>
  <c r="T49" i="6"/>
  <c r="T55" i="6"/>
  <c r="T12" i="6"/>
  <c r="T18" i="6"/>
  <c r="T30" i="6"/>
  <c r="T25" i="6"/>
  <c r="T56" i="6"/>
  <c r="T19" i="6"/>
  <c r="T44" i="6"/>
  <c r="T13" i="6"/>
  <c r="T31" i="6"/>
  <c r="T50" i="6"/>
  <c r="T38" i="6"/>
  <c r="T54" i="6"/>
  <c r="T14" i="6"/>
  <c r="T26" i="6"/>
  <c r="T32" i="6"/>
  <c r="T45" i="6"/>
  <c r="T20" i="6"/>
  <c r="T51" i="6"/>
  <c r="T39" i="6"/>
  <c r="T10" i="6"/>
  <c r="T16" i="6"/>
  <c r="T22" i="6"/>
  <c r="T28" i="6"/>
  <c r="T34" i="6"/>
  <c r="T40" i="6"/>
  <c r="T46" i="6"/>
  <c r="T52" i="6"/>
  <c r="T9" i="6"/>
  <c r="T15" i="6"/>
  <c r="T27" i="6"/>
  <c r="T21" i="6"/>
  <c r="T35" i="6"/>
  <c r="T41" i="6"/>
  <c r="T47" i="6"/>
  <c r="T53" i="6"/>
  <c r="R8" i="6" l="1"/>
  <c r="L8" i="6"/>
  <c r="O8" i="6"/>
  <c r="T8" i="6" l="1"/>
  <c r="P56" i="5"/>
  <c r="P55" i="5"/>
  <c r="P54" i="5"/>
  <c r="P53" i="5"/>
  <c r="P52" i="5"/>
  <c r="P51" i="5"/>
  <c r="P50" i="5"/>
  <c r="P49" i="5"/>
  <c r="P48" i="5"/>
  <c r="P47" i="5"/>
  <c r="P46" i="5"/>
  <c r="P45" i="5"/>
  <c r="P44" i="5"/>
  <c r="P43" i="5"/>
  <c r="P42" i="5"/>
  <c r="P41" i="5"/>
  <c r="P40" i="5"/>
  <c r="P39" i="5"/>
  <c r="P38" i="5"/>
  <c r="P37" i="5"/>
  <c r="P36" i="5"/>
  <c r="P35" i="5"/>
  <c r="P34" i="5"/>
  <c r="P33" i="5"/>
  <c r="P32" i="5"/>
  <c r="P31" i="5"/>
  <c r="P30" i="5"/>
  <c r="P29" i="5"/>
  <c r="P28" i="5"/>
  <c r="P27" i="5"/>
  <c r="P26" i="5"/>
  <c r="P25" i="5"/>
  <c r="P24" i="5"/>
  <c r="P23" i="5"/>
  <c r="P22" i="5"/>
  <c r="P21" i="5"/>
  <c r="P20" i="5"/>
  <c r="P19" i="5"/>
  <c r="P18" i="5"/>
  <c r="P17" i="5"/>
  <c r="P16" i="5"/>
  <c r="P15" i="5"/>
  <c r="P14" i="5"/>
  <c r="P13" i="5"/>
  <c r="P12" i="5"/>
  <c r="P11" i="5"/>
  <c r="P10" i="5"/>
  <c r="M55" i="5"/>
  <c r="M54" i="5"/>
  <c r="M53" i="5"/>
  <c r="M52" i="5"/>
  <c r="M51" i="5"/>
  <c r="M50" i="5"/>
  <c r="M49" i="5"/>
  <c r="M48" i="5"/>
  <c r="M47" i="5"/>
  <c r="M46" i="5"/>
  <c r="M45" i="5"/>
  <c r="M44" i="5"/>
  <c r="M43" i="5"/>
  <c r="M42" i="5"/>
  <c r="M41" i="5"/>
  <c r="M40" i="5"/>
  <c r="M39" i="5"/>
  <c r="M38" i="5"/>
  <c r="M37" i="5"/>
  <c r="M36" i="5"/>
  <c r="M35" i="5"/>
  <c r="M34" i="5"/>
  <c r="M33" i="5"/>
  <c r="M32" i="5"/>
  <c r="M31" i="5"/>
  <c r="M30" i="5"/>
  <c r="M29" i="5"/>
  <c r="M28" i="5"/>
  <c r="M27" i="5"/>
  <c r="M26" i="5"/>
  <c r="M25" i="5"/>
  <c r="M24" i="5"/>
  <c r="M23" i="5"/>
  <c r="M22" i="5"/>
  <c r="M21" i="5"/>
  <c r="M20" i="5"/>
  <c r="M19" i="5"/>
  <c r="M18" i="5"/>
  <c r="M17" i="5"/>
  <c r="M16" i="5"/>
  <c r="M15" i="5"/>
  <c r="M14" i="5"/>
  <c r="M13" i="5"/>
  <c r="M12" i="5"/>
  <c r="M11" i="5"/>
  <c r="M10" i="5"/>
  <c r="AH198" i="2"/>
  <c r="AG200" i="2"/>
  <c r="AG196" i="2"/>
  <c r="AG193" i="2"/>
  <c r="AG190" i="2"/>
  <c r="AG187" i="2"/>
  <c r="AG184" i="2"/>
  <c r="AG178" i="2"/>
  <c r="AG175" i="2"/>
  <c r="AG172" i="2"/>
  <c r="AG169" i="2"/>
  <c r="AG160" i="2"/>
  <c r="AG157" i="2"/>
  <c r="AG154" i="2"/>
  <c r="AG151" i="2"/>
  <c r="AH147" i="2"/>
  <c r="AG147" i="2"/>
  <c r="AG145" i="2"/>
  <c r="AG142" i="2"/>
  <c r="AG139" i="2"/>
  <c r="AG136" i="2"/>
  <c r="AH131" i="2"/>
  <c r="AG133" i="2"/>
  <c r="AG130" i="2"/>
  <c r="AG127" i="2"/>
  <c r="AG124" i="2"/>
  <c r="AG121" i="2"/>
  <c r="AG112" i="2"/>
  <c r="AG109" i="2"/>
  <c r="AG106" i="2"/>
  <c r="AG103" i="2"/>
  <c r="AG100" i="2"/>
  <c r="AG97" i="2"/>
  <c r="AG94" i="2"/>
  <c r="AG91" i="2"/>
  <c r="AG88" i="2"/>
  <c r="AG85" i="2"/>
  <c r="AG79" i="2"/>
  <c r="AG76" i="2"/>
  <c r="AG73" i="2"/>
  <c r="AG70" i="2"/>
  <c r="AG67" i="2"/>
  <c r="AG64" i="2"/>
  <c r="AG61" i="2"/>
  <c r="AG58" i="2"/>
  <c r="AG55" i="2"/>
  <c r="AG46" i="2"/>
  <c r="AG43" i="2"/>
  <c r="AG40" i="2"/>
  <c r="AG37" i="2"/>
  <c r="AG34" i="2"/>
  <c r="AH32" i="2"/>
  <c r="AG32" i="2"/>
  <c r="AG31" i="2"/>
  <c r="AG28" i="2"/>
  <c r="AG25" i="2"/>
  <c r="AG22" i="2"/>
  <c r="AG19" i="2"/>
  <c r="AH15" i="2"/>
  <c r="AG9" i="2"/>
  <c r="AA198" i="2"/>
  <c r="AB163" i="2"/>
  <c r="AA163" i="2"/>
  <c r="AB131" i="2"/>
  <c r="AB114" i="2"/>
  <c r="AB81" i="2"/>
  <c r="AB65" i="2"/>
  <c r="E6" i="7"/>
  <c r="F6" i="7"/>
  <c r="AH202" i="2"/>
  <c r="AG202" i="2"/>
  <c r="AH201" i="2"/>
  <c r="AG201" i="2"/>
  <c r="AH200" i="2"/>
  <c r="AH199" i="2"/>
  <c r="AG199" i="2"/>
  <c r="AH197" i="2"/>
  <c r="AG197" i="2"/>
  <c r="AH196" i="2"/>
  <c r="AH195" i="2"/>
  <c r="AG195" i="2"/>
  <c r="AH194" i="2"/>
  <c r="AG194" i="2"/>
  <c r="AH193" i="2"/>
  <c r="AH192" i="2"/>
  <c r="AG192" i="2"/>
  <c r="AH191" i="2"/>
  <c r="AG191" i="2"/>
  <c r="AH190" i="2"/>
  <c r="AH189" i="2"/>
  <c r="AG189" i="2"/>
  <c r="AH188" i="2"/>
  <c r="AG188" i="2"/>
  <c r="AH187" i="2"/>
  <c r="AH186" i="2"/>
  <c r="AG186" i="2"/>
  <c r="AH185" i="2"/>
  <c r="AG185" i="2"/>
  <c r="AH184" i="2"/>
  <c r="AH183" i="2"/>
  <c r="AG183" i="2"/>
  <c r="AH182" i="2"/>
  <c r="AG182" i="2"/>
  <c r="AH181" i="2"/>
  <c r="AH180" i="2"/>
  <c r="AG180" i="2"/>
  <c r="AH179" i="2"/>
  <c r="AG179" i="2"/>
  <c r="AH178" i="2"/>
  <c r="AH177" i="2"/>
  <c r="AG177" i="2"/>
  <c r="AH176" i="2"/>
  <c r="AG176" i="2"/>
  <c r="AH175" i="2"/>
  <c r="AH174" i="2"/>
  <c r="AG174" i="2"/>
  <c r="AH173" i="2"/>
  <c r="AG173" i="2"/>
  <c r="AH172" i="2"/>
  <c r="AH171" i="2"/>
  <c r="AG171" i="2"/>
  <c r="AH170" i="2"/>
  <c r="AG170" i="2"/>
  <c r="AH169" i="2"/>
  <c r="AH168" i="2"/>
  <c r="AG168" i="2"/>
  <c r="AH167" i="2"/>
  <c r="AG167" i="2"/>
  <c r="AH166" i="2"/>
  <c r="AH164" i="2"/>
  <c r="AG164" i="2"/>
  <c r="AH162" i="2"/>
  <c r="AG162" i="2"/>
  <c r="AH161" i="2"/>
  <c r="AG161" i="2"/>
  <c r="AH160" i="2"/>
  <c r="AH159" i="2"/>
  <c r="AG159" i="2"/>
  <c r="AH158" i="2"/>
  <c r="AG158" i="2"/>
  <c r="AH157" i="2"/>
  <c r="AH156" i="2"/>
  <c r="AG156" i="2"/>
  <c r="AH155" i="2"/>
  <c r="AG155" i="2"/>
  <c r="AH154" i="2"/>
  <c r="AH153" i="2"/>
  <c r="AG153" i="2"/>
  <c r="AH152" i="2"/>
  <c r="AG152" i="2"/>
  <c r="AH151" i="2"/>
  <c r="AH150" i="2"/>
  <c r="AG150" i="2"/>
  <c r="AH149" i="2"/>
  <c r="AG149" i="2"/>
  <c r="AH148" i="2"/>
  <c r="AH146" i="2"/>
  <c r="AG146" i="2"/>
  <c r="AH145" i="2"/>
  <c r="AH144" i="2"/>
  <c r="AG144" i="2"/>
  <c r="AH143" i="2"/>
  <c r="AG143" i="2"/>
  <c r="AH142" i="2"/>
  <c r="AH141" i="2"/>
  <c r="AG141" i="2"/>
  <c r="AH140" i="2"/>
  <c r="AG140" i="2"/>
  <c r="AH139" i="2"/>
  <c r="AH138" i="2"/>
  <c r="AG138" i="2"/>
  <c r="AH137" i="2"/>
  <c r="AG137" i="2"/>
  <c r="AH136" i="2"/>
  <c r="AH135" i="2"/>
  <c r="AG135" i="2"/>
  <c r="AH134" i="2"/>
  <c r="AG134" i="2"/>
  <c r="AH133" i="2"/>
  <c r="AH132" i="2"/>
  <c r="AG132" i="2"/>
  <c r="AH130" i="2"/>
  <c r="AH129" i="2"/>
  <c r="AG129" i="2"/>
  <c r="AH128" i="2"/>
  <c r="AG128" i="2"/>
  <c r="AH127" i="2"/>
  <c r="AH126" i="2"/>
  <c r="AG126" i="2"/>
  <c r="AH125" i="2"/>
  <c r="AG125" i="2"/>
  <c r="AH124" i="2"/>
  <c r="AH123" i="2"/>
  <c r="AG123" i="2"/>
  <c r="AH122" i="2"/>
  <c r="AG122" i="2"/>
  <c r="AH121" i="2"/>
  <c r="AH120" i="2"/>
  <c r="AG120" i="2"/>
  <c r="AH119" i="2"/>
  <c r="AG119" i="2"/>
  <c r="AH118" i="2"/>
  <c r="AH117" i="2"/>
  <c r="AG117" i="2"/>
  <c r="AH116" i="2"/>
  <c r="AG116" i="2"/>
  <c r="AH115" i="2"/>
  <c r="AH113" i="2"/>
  <c r="AG113" i="2"/>
  <c r="AH112" i="2"/>
  <c r="AH111" i="2"/>
  <c r="AG111" i="2"/>
  <c r="AH110" i="2"/>
  <c r="AG110" i="2"/>
  <c r="AH109" i="2"/>
  <c r="AH108" i="2"/>
  <c r="AG108" i="2"/>
  <c r="AH107" i="2"/>
  <c r="AG107" i="2"/>
  <c r="AH106" i="2"/>
  <c r="AH105" i="2"/>
  <c r="AG105" i="2"/>
  <c r="AH104" i="2"/>
  <c r="AG104" i="2"/>
  <c r="AH103" i="2"/>
  <c r="AH102" i="2"/>
  <c r="AG102" i="2"/>
  <c r="AH101" i="2"/>
  <c r="AG101" i="2"/>
  <c r="AH100" i="2"/>
  <c r="AH99" i="2"/>
  <c r="AG99" i="2"/>
  <c r="AH97" i="2"/>
  <c r="AH96" i="2"/>
  <c r="AG96" i="2"/>
  <c r="AH95" i="2"/>
  <c r="AG95" i="2"/>
  <c r="AH94" i="2"/>
  <c r="AH93" i="2"/>
  <c r="AG93" i="2"/>
  <c r="AH92" i="2"/>
  <c r="AG92" i="2"/>
  <c r="AH91" i="2"/>
  <c r="AH90" i="2"/>
  <c r="AG90" i="2"/>
  <c r="AH89" i="2"/>
  <c r="AG89" i="2"/>
  <c r="AH88" i="2"/>
  <c r="AH87" i="2"/>
  <c r="AG87" i="2"/>
  <c r="AH86" i="2"/>
  <c r="AG86" i="2"/>
  <c r="AH85" i="2"/>
  <c r="AH84" i="2"/>
  <c r="AG84" i="2"/>
  <c r="AH83" i="2"/>
  <c r="AG83" i="2"/>
  <c r="AH82" i="2"/>
  <c r="AH80" i="2"/>
  <c r="AG80" i="2"/>
  <c r="AH79" i="2"/>
  <c r="AH78" i="2"/>
  <c r="AG78" i="2"/>
  <c r="AH77" i="2"/>
  <c r="AG77" i="2"/>
  <c r="AH76" i="2"/>
  <c r="AH75" i="2"/>
  <c r="AG75" i="2"/>
  <c r="AH74" i="2"/>
  <c r="AG74" i="2"/>
  <c r="AH73" i="2"/>
  <c r="AH72" i="2"/>
  <c r="AG72" i="2"/>
  <c r="AH71" i="2"/>
  <c r="AG71" i="2"/>
  <c r="AH70" i="2"/>
  <c r="AH69" i="2"/>
  <c r="AG69" i="2"/>
  <c r="AH68" i="2"/>
  <c r="AG68" i="2"/>
  <c r="AH67" i="2"/>
  <c r="AH66" i="2"/>
  <c r="AG66" i="2"/>
  <c r="AH64" i="2"/>
  <c r="AH63" i="2"/>
  <c r="AG63" i="2"/>
  <c r="AH62" i="2"/>
  <c r="AG62" i="2"/>
  <c r="AH61" i="2"/>
  <c r="AH60" i="2"/>
  <c r="AG60" i="2"/>
  <c r="AH59" i="2"/>
  <c r="AG59" i="2"/>
  <c r="AH58" i="2"/>
  <c r="AH57" i="2"/>
  <c r="AG57" i="2"/>
  <c r="AH56" i="2"/>
  <c r="AG56" i="2"/>
  <c r="AH55" i="2"/>
  <c r="AH54" i="2"/>
  <c r="AG54" i="2"/>
  <c r="AH53" i="2"/>
  <c r="AG53" i="2"/>
  <c r="AH52" i="2"/>
  <c r="AH51" i="2"/>
  <c r="AG51" i="2"/>
  <c r="AH50" i="2"/>
  <c r="AG50" i="2"/>
  <c r="AH49" i="2"/>
  <c r="AH47" i="2"/>
  <c r="AG47" i="2"/>
  <c r="AH46" i="2"/>
  <c r="AH45" i="2"/>
  <c r="AG45" i="2"/>
  <c r="AH44" i="2"/>
  <c r="AG44" i="2"/>
  <c r="AH43" i="2"/>
  <c r="AH42" i="2"/>
  <c r="AG42" i="2"/>
  <c r="AH41" i="2"/>
  <c r="AG41" i="2"/>
  <c r="AH40" i="2"/>
  <c r="AH39" i="2"/>
  <c r="AG39" i="2"/>
  <c r="AH38" i="2"/>
  <c r="AG38" i="2"/>
  <c r="AH37" i="2"/>
  <c r="AH36" i="2"/>
  <c r="AG36" i="2"/>
  <c r="AH35" i="2"/>
  <c r="AG35" i="2"/>
  <c r="AH34" i="2"/>
  <c r="AH33" i="2"/>
  <c r="AG33" i="2"/>
  <c r="AH31" i="2"/>
  <c r="AH30" i="2"/>
  <c r="AG30" i="2"/>
  <c r="AH29" i="2"/>
  <c r="AG29" i="2"/>
  <c r="AH28" i="2"/>
  <c r="AH27" i="2"/>
  <c r="AG27" i="2"/>
  <c r="AH26" i="2"/>
  <c r="AG26" i="2"/>
  <c r="AH25" i="2"/>
  <c r="AH24" i="2"/>
  <c r="AG24" i="2"/>
  <c r="AH23" i="2"/>
  <c r="AG23" i="2"/>
  <c r="AH22" i="2"/>
  <c r="AH21" i="2"/>
  <c r="AG21" i="2"/>
  <c r="AH20" i="2"/>
  <c r="AG20" i="2"/>
  <c r="AH19" i="2"/>
  <c r="AH18" i="2"/>
  <c r="AG18" i="2"/>
  <c r="AH17" i="2"/>
  <c r="AG17" i="2"/>
  <c r="AH16" i="2"/>
  <c r="AH14" i="2"/>
  <c r="AG14" i="2"/>
  <c r="AH13" i="2"/>
  <c r="AG13" i="2"/>
  <c r="AH12" i="2"/>
  <c r="AH9" i="2"/>
  <c r="AB202" i="2"/>
  <c r="AA202" i="2"/>
  <c r="AB201" i="2"/>
  <c r="AA201" i="2"/>
  <c r="AB200" i="2"/>
  <c r="AA200" i="2"/>
  <c r="AB199" i="2"/>
  <c r="AA199" i="2"/>
  <c r="AB198" i="2"/>
  <c r="AB197" i="2"/>
  <c r="AA197" i="2"/>
  <c r="AB196" i="2"/>
  <c r="AA196" i="2"/>
  <c r="AB195" i="2"/>
  <c r="AA195" i="2"/>
  <c r="AB194" i="2"/>
  <c r="AA194" i="2"/>
  <c r="AB193" i="2"/>
  <c r="AA193" i="2"/>
  <c r="AB192" i="2"/>
  <c r="AA192" i="2"/>
  <c r="AB191" i="2"/>
  <c r="AA191" i="2"/>
  <c r="AB190" i="2"/>
  <c r="AA190" i="2"/>
  <c r="AB189" i="2"/>
  <c r="AA189" i="2"/>
  <c r="AB188" i="2"/>
  <c r="AA188" i="2"/>
  <c r="AB187" i="2"/>
  <c r="AA187" i="2"/>
  <c r="AB186" i="2"/>
  <c r="AA186" i="2"/>
  <c r="AB185" i="2"/>
  <c r="AA185" i="2"/>
  <c r="AB184" i="2"/>
  <c r="AA184" i="2"/>
  <c r="AB183" i="2"/>
  <c r="AA183" i="2"/>
  <c r="AB182" i="2"/>
  <c r="AA182" i="2"/>
  <c r="AB181" i="2"/>
  <c r="AA181" i="2"/>
  <c r="AB180" i="2"/>
  <c r="AA180" i="2"/>
  <c r="AB179" i="2"/>
  <c r="AA179" i="2"/>
  <c r="AB178" i="2"/>
  <c r="AA178" i="2"/>
  <c r="AB177" i="2"/>
  <c r="AA177" i="2"/>
  <c r="AB176" i="2"/>
  <c r="AA176" i="2"/>
  <c r="AB175" i="2"/>
  <c r="AA175" i="2"/>
  <c r="AB174" i="2"/>
  <c r="AA174" i="2"/>
  <c r="AB173" i="2"/>
  <c r="AA173" i="2"/>
  <c r="AB172" i="2"/>
  <c r="AA172" i="2"/>
  <c r="AB171" i="2"/>
  <c r="AA171" i="2"/>
  <c r="AB170" i="2"/>
  <c r="AA170" i="2"/>
  <c r="AB169" i="2"/>
  <c r="AA169" i="2"/>
  <c r="AB168" i="2"/>
  <c r="AA168" i="2"/>
  <c r="AB167" i="2"/>
  <c r="AA167" i="2"/>
  <c r="AB166" i="2"/>
  <c r="AA166" i="2"/>
  <c r="AB165" i="2"/>
  <c r="AB164" i="2"/>
  <c r="AA164" i="2"/>
  <c r="AB162" i="2"/>
  <c r="AA162" i="2"/>
  <c r="AB161" i="2"/>
  <c r="AA161" i="2"/>
  <c r="AB160" i="2"/>
  <c r="AA160" i="2"/>
  <c r="AB159" i="2"/>
  <c r="AA159" i="2"/>
  <c r="AB158" i="2"/>
  <c r="AA158" i="2"/>
  <c r="AB157" i="2"/>
  <c r="AA157" i="2"/>
  <c r="AB156" i="2"/>
  <c r="AA156" i="2"/>
  <c r="AB155" i="2"/>
  <c r="AA155" i="2"/>
  <c r="AB154" i="2"/>
  <c r="AA154" i="2"/>
  <c r="AB153" i="2"/>
  <c r="AA153" i="2"/>
  <c r="AB152" i="2"/>
  <c r="AA152" i="2"/>
  <c r="AB151" i="2"/>
  <c r="AA151" i="2"/>
  <c r="AB150" i="2"/>
  <c r="AA150" i="2"/>
  <c r="AB149" i="2"/>
  <c r="AA149" i="2"/>
  <c r="AB148" i="2"/>
  <c r="AA148" i="2"/>
  <c r="AB147" i="2"/>
  <c r="AA147" i="2"/>
  <c r="AB146" i="2"/>
  <c r="AA146" i="2"/>
  <c r="AB145" i="2"/>
  <c r="AA145" i="2"/>
  <c r="AB144" i="2"/>
  <c r="AA144" i="2"/>
  <c r="AB143" i="2"/>
  <c r="AA143" i="2"/>
  <c r="AB142" i="2"/>
  <c r="AA142" i="2"/>
  <c r="AB141" i="2"/>
  <c r="AA141" i="2"/>
  <c r="AB140" i="2"/>
  <c r="AA140" i="2"/>
  <c r="AB139" i="2"/>
  <c r="AA139" i="2"/>
  <c r="AB138" i="2"/>
  <c r="AA138" i="2"/>
  <c r="AB137" i="2"/>
  <c r="AA137" i="2"/>
  <c r="AB136" i="2"/>
  <c r="AA136" i="2"/>
  <c r="AB135" i="2"/>
  <c r="AA135" i="2"/>
  <c r="AB134" i="2"/>
  <c r="AA134" i="2"/>
  <c r="AB133" i="2"/>
  <c r="AA133" i="2"/>
  <c r="AB132" i="2"/>
  <c r="AA132" i="2"/>
  <c r="AA131" i="2"/>
  <c r="AB130" i="2"/>
  <c r="AA130" i="2"/>
  <c r="AB129" i="2"/>
  <c r="AA129" i="2"/>
  <c r="AB128" i="2"/>
  <c r="AA128" i="2"/>
  <c r="AB127" i="2"/>
  <c r="AA127" i="2"/>
  <c r="AB126" i="2"/>
  <c r="AA126" i="2"/>
  <c r="AB125" i="2"/>
  <c r="AA125" i="2"/>
  <c r="AB124" i="2"/>
  <c r="AA124" i="2"/>
  <c r="AB123" i="2"/>
  <c r="AA123" i="2"/>
  <c r="AB122" i="2"/>
  <c r="AA122" i="2"/>
  <c r="AB121" i="2"/>
  <c r="AA121" i="2"/>
  <c r="AB120" i="2"/>
  <c r="AA120" i="2"/>
  <c r="AB119" i="2"/>
  <c r="AA119" i="2"/>
  <c r="AB118" i="2"/>
  <c r="AA118" i="2"/>
  <c r="AB117" i="2"/>
  <c r="AA117" i="2"/>
  <c r="AB116" i="2"/>
  <c r="AA116" i="2"/>
  <c r="AB115" i="2"/>
  <c r="AA115" i="2"/>
  <c r="AA114" i="2"/>
  <c r="AB113" i="2"/>
  <c r="AA113" i="2"/>
  <c r="AB112" i="2"/>
  <c r="AA112" i="2"/>
  <c r="AB111" i="2"/>
  <c r="AA111" i="2"/>
  <c r="AB110" i="2"/>
  <c r="AA110" i="2"/>
  <c r="AB109" i="2"/>
  <c r="AA109" i="2"/>
  <c r="AB108" i="2"/>
  <c r="AA108" i="2"/>
  <c r="AB107" i="2"/>
  <c r="AA107" i="2"/>
  <c r="AB106" i="2"/>
  <c r="AA106" i="2"/>
  <c r="AB105" i="2"/>
  <c r="AA105" i="2"/>
  <c r="AB104" i="2"/>
  <c r="AA104" i="2"/>
  <c r="AB103" i="2"/>
  <c r="AA103" i="2"/>
  <c r="AB102" i="2"/>
  <c r="AA102" i="2"/>
  <c r="AB101" i="2"/>
  <c r="AA101" i="2"/>
  <c r="AB100" i="2"/>
  <c r="AA100" i="2"/>
  <c r="AB99" i="2"/>
  <c r="AA99" i="2"/>
  <c r="AB98" i="2"/>
  <c r="AA98" i="2"/>
  <c r="AB97" i="2"/>
  <c r="AA97" i="2"/>
  <c r="AB96" i="2"/>
  <c r="AA96" i="2"/>
  <c r="AB95" i="2"/>
  <c r="AA95" i="2"/>
  <c r="AB94" i="2"/>
  <c r="AA94" i="2"/>
  <c r="AB93" i="2"/>
  <c r="AA93" i="2"/>
  <c r="AB92" i="2"/>
  <c r="AA92" i="2"/>
  <c r="AB91" i="2"/>
  <c r="AA91" i="2"/>
  <c r="AB90" i="2"/>
  <c r="AA90" i="2"/>
  <c r="AB89" i="2"/>
  <c r="AA89" i="2"/>
  <c r="AB88" i="2"/>
  <c r="AA88" i="2"/>
  <c r="AB87" i="2"/>
  <c r="AA87" i="2"/>
  <c r="AB86" i="2"/>
  <c r="AA86" i="2"/>
  <c r="AB85" i="2"/>
  <c r="AA85" i="2"/>
  <c r="AB84" i="2"/>
  <c r="AA84" i="2"/>
  <c r="AB83" i="2"/>
  <c r="AA83" i="2"/>
  <c r="AB82" i="2"/>
  <c r="AA82" i="2"/>
  <c r="AA81" i="2"/>
  <c r="AB80" i="2"/>
  <c r="AA80" i="2"/>
  <c r="AB79" i="2"/>
  <c r="AA79" i="2"/>
  <c r="AB78" i="2"/>
  <c r="AA78" i="2"/>
  <c r="AB77" i="2"/>
  <c r="AA77" i="2"/>
  <c r="AB76" i="2"/>
  <c r="AA76" i="2"/>
  <c r="AB75" i="2"/>
  <c r="AA75" i="2"/>
  <c r="AB74" i="2"/>
  <c r="AA74" i="2"/>
  <c r="AB73" i="2"/>
  <c r="AA73" i="2"/>
  <c r="AB72" i="2"/>
  <c r="AA72" i="2"/>
  <c r="AB71" i="2"/>
  <c r="AA71" i="2"/>
  <c r="AB70" i="2"/>
  <c r="AA70" i="2"/>
  <c r="AB69" i="2"/>
  <c r="AA69" i="2"/>
  <c r="AB68" i="2"/>
  <c r="AA68" i="2"/>
  <c r="AB67" i="2"/>
  <c r="AA67" i="2"/>
  <c r="AB66" i="2"/>
  <c r="AA66" i="2"/>
  <c r="AA65" i="2"/>
  <c r="AB64" i="2"/>
  <c r="AA64" i="2"/>
  <c r="AB63" i="2"/>
  <c r="AA63" i="2"/>
  <c r="AB62" i="2"/>
  <c r="AA62" i="2"/>
  <c r="AB61" i="2"/>
  <c r="AA61" i="2"/>
  <c r="AB60" i="2"/>
  <c r="AA60" i="2"/>
  <c r="AB59" i="2"/>
  <c r="AA59" i="2"/>
  <c r="AB58" i="2"/>
  <c r="AA58" i="2"/>
  <c r="AB57" i="2"/>
  <c r="AA57" i="2"/>
  <c r="AB56" i="2"/>
  <c r="AA56" i="2"/>
  <c r="AB55" i="2"/>
  <c r="AA55" i="2"/>
  <c r="AB54" i="2"/>
  <c r="AA54" i="2"/>
  <c r="AB53" i="2"/>
  <c r="AA53" i="2"/>
  <c r="AB52" i="2"/>
  <c r="AA52" i="2"/>
  <c r="AB51" i="2"/>
  <c r="AA51" i="2"/>
  <c r="AB50" i="2"/>
  <c r="AA50" i="2"/>
  <c r="AB49" i="2"/>
  <c r="AA49" i="2"/>
  <c r="AA48" i="2"/>
  <c r="AB47" i="2"/>
  <c r="AA47" i="2"/>
  <c r="AB46" i="2"/>
  <c r="AA46" i="2"/>
  <c r="AB45" i="2"/>
  <c r="AA45" i="2"/>
  <c r="AB44" i="2"/>
  <c r="AA44" i="2"/>
  <c r="AB43" i="2"/>
  <c r="AA43" i="2"/>
  <c r="AB42" i="2"/>
  <c r="AA42" i="2"/>
  <c r="AB41" i="2"/>
  <c r="AA41" i="2"/>
  <c r="AB40" i="2"/>
  <c r="AA40" i="2"/>
  <c r="AB39" i="2"/>
  <c r="AA39" i="2"/>
  <c r="AB38" i="2"/>
  <c r="AA38" i="2"/>
  <c r="AB37" i="2"/>
  <c r="AA37" i="2"/>
  <c r="AB36" i="2"/>
  <c r="AA36" i="2"/>
  <c r="AB35" i="2"/>
  <c r="AA35" i="2"/>
  <c r="AB34" i="2"/>
  <c r="AA34" i="2"/>
  <c r="AB33" i="2"/>
  <c r="AA33" i="2"/>
  <c r="AB32" i="2"/>
  <c r="AA32" i="2"/>
  <c r="AB31" i="2"/>
  <c r="AA31" i="2"/>
  <c r="AB30" i="2"/>
  <c r="AA30" i="2"/>
  <c r="AB29" i="2"/>
  <c r="AA29" i="2"/>
  <c r="AB28" i="2"/>
  <c r="AA28" i="2"/>
  <c r="AB27" i="2"/>
  <c r="AA27" i="2"/>
  <c r="AB26" i="2"/>
  <c r="AA26" i="2"/>
  <c r="AB25" i="2"/>
  <c r="AA25" i="2"/>
  <c r="AB24" i="2"/>
  <c r="AA24" i="2"/>
  <c r="AB23" i="2"/>
  <c r="AA23" i="2"/>
  <c r="AB22" i="2"/>
  <c r="AA22" i="2"/>
  <c r="AB21" i="2"/>
  <c r="AA21" i="2"/>
  <c r="AB20" i="2"/>
  <c r="AA20" i="2"/>
  <c r="AB19" i="2"/>
  <c r="AA19" i="2"/>
  <c r="AB18" i="2"/>
  <c r="AA18" i="2"/>
  <c r="AB17" i="2"/>
  <c r="AA17" i="2"/>
  <c r="AB16" i="2"/>
  <c r="AA16" i="2"/>
  <c r="AA15" i="2"/>
  <c r="AB14" i="2"/>
  <c r="AA14" i="2"/>
  <c r="AB13" i="2"/>
  <c r="AA13" i="2"/>
  <c r="AB12" i="2"/>
  <c r="AA12" i="2"/>
  <c r="AB11" i="2"/>
  <c r="AA11" i="2"/>
  <c r="AB9" i="2"/>
  <c r="AA9" i="2"/>
  <c r="V202" i="2"/>
  <c r="U202" i="2"/>
  <c r="V201" i="2"/>
  <c r="AL201" i="2" s="1"/>
  <c r="AP201" i="2" s="1"/>
  <c r="U201" i="2"/>
  <c r="V200" i="2"/>
  <c r="U200" i="2"/>
  <c r="V199" i="2"/>
  <c r="U199" i="2"/>
  <c r="V198" i="2"/>
  <c r="AL198" i="2" s="1"/>
  <c r="U198" i="2"/>
  <c r="V197" i="2"/>
  <c r="U197" i="2"/>
  <c r="V196" i="2"/>
  <c r="U196" i="2"/>
  <c r="V195" i="2"/>
  <c r="U195" i="2"/>
  <c r="AK195" i="2" s="1"/>
  <c r="AO195" i="2" s="1"/>
  <c r="V194" i="2"/>
  <c r="U194" i="2"/>
  <c r="V193" i="2"/>
  <c r="U193" i="2"/>
  <c r="V192" i="2"/>
  <c r="U192" i="2"/>
  <c r="AK192" i="2" s="1"/>
  <c r="AO192" i="2" s="1"/>
  <c r="V191" i="2"/>
  <c r="U191" i="2"/>
  <c r="V190" i="2"/>
  <c r="U190" i="2"/>
  <c r="V189" i="2"/>
  <c r="U189" i="2"/>
  <c r="V188" i="2"/>
  <c r="U188" i="2"/>
  <c r="V187" i="2"/>
  <c r="U187" i="2"/>
  <c r="V186" i="2"/>
  <c r="U186" i="2"/>
  <c r="V185" i="2"/>
  <c r="U185" i="2"/>
  <c r="V184" i="2"/>
  <c r="U184" i="2"/>
  <c r="V183" i="2"/>
  <c r="U183" i="2"/>
  <c r="AK183" i="2" s="1"/>
  <c r="AO183" i="2" s="1"/>
  <c r="V182" i="2"/>
  <c r="U182" i="2"/>
  <c r="V181" i="2"/>
  <c r="U181" i="2"/>
  <c r="V180" i="2"/>
  <c r="U180" i="2"/>
  <c r="AK180" i="2" s="1"/>
  <c r="AO180" i="2" s="1"/>
  <c r="V179" i="2"/>
  <c r="U179" i="2"/>
  <c r="V178" i="2"/>
  <c r="U178" i="2"/>
  <c r="V177" i="2"/>
  <c r="U177" i="2"/>
  <c r="AK177" i="2" s="1"/>
  <c r="AO177" i="2" s="1"/>
  <c r="V176" i="2"/>
  <c r="U176" i="2"/>
  <c r="V175" i="2"/>
  <c r="U175" i="2"/>
  <c r="V174" i="2"/>
  <c r="U174" i="2"/>
  <c r="AK174" i="2" s="1"/>
  <c r="AO174" i="2" s="1"/>
  <c r="V173" i="2"/>
  <c r="U173" i="2"/>
  <c r="V172" i="2"/>
  <c r="U172" i="2"/>
  <c r="V171" i="2"/>
  <c r="U171" i="2"/>
  <c r="V170" i="2"/>
  <c r="U170" i="2"/>
  <c r="V169" i="2"/>
  <c r="U169" i="2"/>
  <c r="V168" i="2"/>
  <c r="U168" i="2"/>
  <c r="V167" i="2"/>
  <c r="U167" i="2"/>
  <c r="V166" i="2"/>
  <c r="U166" i="2"/>
  <c r="V165" i="2"/>
  <c r="U165" i="2"/>
  <c r="V164" i="2"/>
  <c r="AL164" i="2" s="1"/>
  <c r="AP164" i="2" s="1"/>
  <c r="U164" i="2"/>
  <c r="AK164" i="2" s="1"/>
  <c r="AO164" i="2" s="1"/>
  <c r="V163" i="2"/>
  <c r="U163" i="2"/>
  <c r="V162" i="2"/>
  <c r="AL162" i="2" s="1"/>
  <c r="AP162" i="2" s="1"/>
  <c r="U162" i="2"/>
  <c r="V161" i="2"/>
  <c r="U161" i="2"/>
  <c r="V160" i="2"/>
  <c r="AL160" i="2" s="1"/>
  <c r="AP160" i="2" s="1"/>
  <c r="U160" i="2"/>
  <c r="V159" i="2"/>
  <c r="AL159" i="2" s="1"/>
  <c r="AP159" i="2" s="1"/>
  <c r="U159" i="2"/>
  <c r="V158" i="2"/>
  <c r="U158" i="2"/>
  <c r="V157" i="2"/>
  <c r="AL157" i="2" s="1"/>
  <c r="AP157" i="2" s="1"/>
  <c r="U157" i="2"/>
  <c r="V156" i="2"/>
  <c r="AL156" i="2" s="1"/>
  <c r="AP156" i="2" s="1"/>
  <c r="U156" i="2"/>
  <c r="V155" i="2"/>
  <c r="U155" i="2"/>
  <c r="V154" i="2"/>
  <c r="U154" i="2"/>
  <c r="V153" i="2"/>
  <c r="AL153" i="2" s="1"/>
  <c r="AP153" i="2" s="1"/>
  <c r="U153" i="2"/>
  <c r="V152" i="2"/>
  <c r="U152" i="2"/>
  <c r="V151" i="2"/>
  <c r="U151" i="2"/>
  <c r="V150" i="2"/>
  <c r="U150" i="2"/>
  <c r="V149" i="2"/>
  <c r="U149" i="2"/>
  <c r="V148" i="2"/>
  <c r="U148" i="2"/>
  <c r="V147" i="2"/>
  <c r="AL147" i="2" s="1"/>
  <c r="AP147" i="2" s="1"/>
  <c r="U147" i="2"/>
  <c r="V146" i="2"/>
  <c r="U146" i="2"/>
  <c r="V145" i="2"/>
  <c r="AL145" i="2" s="1"/>
  <c r="AP145" i="2" s="1"/>
  <c r="U145" i="2"/>
  <c r="V144" i="2"/>
  <c r="AL144" i="2" s="1"/>
  <c r="AP144" i="2" s="1"/>
  <c r="U144" i="2"/>
  <c r="V143" i="2"/>
  <c r="U143" i="2"/>
  <c r="V142" i="2"/>
  <c r="U142" i="2"/>
  <c r="V141" i="2"/>
  <c r="AL141" i="2" s="1"/>
  <c r="AP141" i="2" s="1"/>
  <c r="U141" i="2"/>
  <c r="V140" i="2"/>
  <c r="U140" i="2"/>
  <c r="V139" i="2"/>
  <c r="U139" i="2"/>
  <c r="V138" i="2"/>
  <c r="U138" i="2"/>
  <c r="V137" i="2"/>
  <c r="U137" i="2"/>
  <c r="V136" i="2"/>
  <c r="U136" i="2"/>
  <c r="V135" i="2"/>
  <c r="AL135" i="2" s="1"/>
  <c r="AP135" i="2" s="1"/>
  <c r="U135" i="2"/>
  <c r="V134" i="2"/>
  <c r="U134" i="2"/>
  <c r="V133" i="2"/>
  <c r="AL133" i="2" s="1"/>
  <c r="AP133" i="2" s="1"/>
  <c r="U133" i="2"/>
  <c r="V132" i="2"/>
  <c r="AL132" i="2" s="1"/>
  <c r="AP132" i="2" s="1"/>
  <c r="U132" i="2"/>
  <c r="V131" i="2"/>
  <c r="AL131" i="2" s="1"/>
  <c r="AP131" i="2" s="1"/>
  <c r="U131" i="2"/>
  <c r="V130" i="2"/>
  <c r="U130" i="2"/>
  <c r="AK130" i="2" s="1"/>
  <c r="AO130" i="2" s="1"/>
  <c r="V129" i="2"/>
  <c r="AL129" i="2" s="1"/>
  <c r="AP129" i="2" s="1"/>
  <c r="U129" i="2"/>
  <c r="V128" i="2"/>
  <c r="U128" i="2"/>
  <c r="V127" i="2"/>
  <c r="U127" i="2"/>
  <c r="V126" i="2"/>
  <c r="U126" i="2"/>
  <c r="V125" i="2"/>
  <c r="U125" i="2"/>
  <c r="V124" i="2"/>
  <c r="U124" i="2"/>
  <c r="V123" i="2"/>
  <c r="AL123" i="2" s="1"/>
  <c r="AP123" i="2" s="1"/>
  <c r="U123" i="2"/>
  <c r="V122" i="2"/>
  <c r="U122" i="2"/>
  <c r="V121" i="2"/>
  <c r="U121" i="2"/>
  <c r="AK121" i="2" s="1"/>
  <c r="AO121" i="2" s="1"/>
  <c r="V120" i="2"/>
  <c r="AL120" i="2" s="1"/>
  <c r="AP120" i="2" s="1"/>
  <c r="U120" i="2"/>
  <c r="V119" i="2"/>
  <c r="U119" i="2"/>
  <c r="V118" i="2"/>
  <c r="U118" i="2"/>
  <c r="V117" i="2"/>
  <c r="AL117" i="2" s="1"/>
  <c r="AP117" i="2" s="1"/>
  <c r="U117" i="2"/>
  <c r="V116" i="2"/>
  <c r="U116" i="2"/>
  <c r="V115" i="2"/>
  <c r="U115" i="2"/>
  <c r="V114" i="2"/>
  <c r="U114" i="2"/>
  <c r="V113" i="2"/>
  <c r="U113" i="2"/>
  <c r="V112" i="2"/>
  <c r="U112" i="2"/>
  <c r="V111" i="2"/>
  <c r="AL111" i="2" s="1"/>
  <c r="AP111" i="2" s="1"/>
  <c r="U111" i="2"/>
  <c r="V110" i="2"/>
  <c r="U110" i="2"/>
  <c r="V109" i="2"/>
  <c r="U109" i="2"/>
  <c r="V108" i="2"/>
  <c r="AL108" i="2" s="1"/>
  <c r="AP108" i="2" s="1"/>
  <c r="U108" i="2"/>
  <c r="V107" i="2"/>
  <c r="U107" i="2"/>
  <c r="V106" i="2"/>
  <c r="U106" i="2"/>
  <c r="V105" i="2"/>
  <c r="AL105" i="2" s="1"/>
  <c r="AP105" i="2" s="1"/>
  <c r="U105" i="2"/>
  <c r="V104" i="2"/>
  <c r="U104" i="2"/>
  <c r="V103" i="2"/>
  <c r="U103" i="2"/>
  <c r="V102" i="2"/>
  <c r="AL102" i="2" s="1"/>
  <c r="AP102" i="2" s="1"/>
  <c r="U102" i="2"/>
  <c r="V101" i="2"/>
  <c r="U101" i="2"/>
  <c r="V100" i="2"/>
  <c r="U100" i="2"/>
  <c r="V99" i="2"/>
  <c r="AL99" i="2" s="1"/>
  <c r="AP99" i="2" s="1"/>
  <c r="U99" i="2"/>
  <c r="V98" i="2"/>
  <c r="U98" i="2"/>
  <c r="V97" i="2"/>
  <c r="U97" i="2"/>
  <c r="V96" i="2"/>
  <c r="AL96" i="2" s="1"/>
  <c r="AP96" i="2" s="1"/>
  <c r="U96" i="2"/>
  <c r="V95" i="2"/>
  <c r="U95" i="2"/>
  <c r="V94" i="2"/>
  <c r="U94" i="2"/>
  <c r="V93" i="2"/>
  <c r="AL93" i="2" s="1"/>
  <c r="AP93" i="2" s="1"/>
  <c r="U93" i="2"/>
  <c r="V92" i="2"/>
  <c r="U92" i="2"/>
  <c r="V91" i="2"/>
  <c r="U91" i="2"/>
  <c r="V90" i="2"/>
  <c r="AL90" i="2" s="1"/>
  <c r="AP90" i="2" s="1"/>
  <c r="U90" i="2"/>
  <c r="V89" i="2"/>
  <c r="U89" i="2"/>
  <c r="V88" i="2"/>
  <c r="U88" i="2"/>
  <c r="V87" i="2"/>
  <c r="AL87" i="2" s="1"/>
  <c r="AP87" i="2" s="1"/>
  <c r="U87" i="2"/>
  <c r="V86" i="2"/>
  <c r="U86" i="2"/>
  <c r="V85" i="2"/>
  <c r="U85" i="2"/>
  <c r="V84" i="2"/>
  <c r="U84" i="2"/>
  <c r="V83" i="2"/>
  <c r="U83" i="2"/>
  <c r="V82" i="2"/>
  <c r="U82" i="2"/>
  <c r="V81" i="2"/>
  <c r="U81" i="2"/>
  <c r="V80" i="2"/>
  <c r="U80" i="2"/>
  <c r="V79" i="2"/>
  <c r="U79" i="2"/>
  <c r="V78" i="2"/>
  <c r="U78" i="2"/>
  <c r="AK78" i="2" s="1"/>
  <c r="AO78" i="2" s="1"/>
  <c r="V77" i="2"/>
  <c r="U77" i="2"/>
  <c r="V76" i="2"/>
  <c r="U76" i="2"/>
  <c r="V75" i="2"/>
  <c r="U75" i="2"/>
  <c r="AK75" i="2" s="1"/>
  <c r="AO75" i="2" s="1"/>
  <c r="V74" i="2"/>
  <c r="U74" i="2"/>
  <c r="V73" i="2"/>
  <c r="U73" i="2"/>
  <c r="V72" i="2"/>
  <c r="U72" i="2"/>
  <c r="AK72" i="2" s="1"/>
  <c r="AO72" i="2" s="1"/>
  <c r="V71" i="2"/>
  <c r="U71" i="2"/>
  <c r="V70" i="2"/>
  <c r="U70" i="2"/>
  <c r="V69" i="2"/>
  <c r="U69" i="2"/>
  <c r="AK69" i="2" s="1"/>
  <c r="AO69" i="2" s="1"/>
  <c r="V68" i="2"/>
  <c r="U68" i="2"/>
  <c r="V67" i="2"/>
  <c r="U67" i="2"/>
  <c r="V66" i="2"/>
  <c r="U66" i="2"/>
  <c r="V65" i="2"/>
  <c r="U65" i="2"/>
  <c r="V64" i="2"/>
  <c r="U64" i="2"/>
  <c r="V63" i="2"/>
  <c r="AL63" i="2" s="1"/>
  <c r="AP63" i="2" s="1"/>
  <c r="U63" i="2"/>
  <c r="AK63" i="2" s="1"/>
  <c r="AO63" i="2" s="1"/>
  <c r="V62" i="2"/>
  <c r="AL62" i="2" s="1"/>
  <c r="AP62" i="2" s="1"/>
  <c r="U62" i="2"/>
  <c r="V61" i="2"/>
  <c r="U61" i="2"/>
  <c r="V60" i="2"/>
  <c r="U60" i="2"/>
  <c r="AK60" i="2" s="1"/>
  <c r="AO60" i="2" s="1"/>
  <c r="V59" i="2"/>
  <c r="AL59" i="2" s="1"/>
  <c r="AP59" i="2" s="1"/>
  <c r="U59" i="2"/>
  <c r="AK59" i="2" s="1"/>
  <c r="AO59" i="2" s="1"/>
  <c r="V58" i="2"/>
  <c r="U58" i="2"/>
  <c r="AK58" i="2" s="1"/>
  <c r="AO58" i="2" s="1"/>
  <c r="V57" i="2"/>
  <c r="AL57" i="2" s="1"/>
  <c r="AP57" i="2" s="1"/>
  <c r="U57" i="2"/>
  <c r="AK57" i="2" s="1"/>
  <c r="AO57" i="2" s="1"/>
  <c r="V56" i="2"/>
  <c r="AL56" i="2" s="1"/>
  <c r="AP56" i="2" s="1"/>
  <c r="U56" i="2"/>
  <c r="AK56" i="2" s="1"/>
  <c r="AO56" i="2" s="1"/>
  <c r="V55" i="2"/>
  <c r="AL55" i="2" s="1"/>
  <c r="AP55" i="2" s="1"/>
  <c r="U55" i="2"/>
  <c r="AK55" i="2" s="1"/>
  <c r="AO55" i="2" s="1"/>
  <c r="V54" i="2"/>
  <c r="AL54" i="2" s="1"/>
  <c r="AP54" i="2" s="1"/>
  <c r="U54" i="2"/>
  <c r="V53" i="2"/>
  <c r="U53" i="2"/>
  <c r="AK53" i="2" s="1"/>
  <c r="AO53" i="2" s="1"/>
  <c r="V52" i="2"/>
  <c r="AL52" i="2" s="1"/>
  <c r="AP52" i="2" s="1"/>
  <c r="U52" i="2"/>
  <c r="V51" i="2"/>
  <c r="AL51" i="2" s="1"/>
  <c r="AP51" i="2" s="1"/>
  <c r="U51" i="2"/>
  <c r="V50" i="2"/>
  <c r="U50" i="2"/>
  <c r="V49" i="2"/>
  <c r="AL49" i="2" s="1"/>
  <c r="AP49" i="2" s="1"/>
  <c r="U49" i="2"/>
  <c r="V48" i="2"/>
  <c r="U48" i="2"/>
  <c r="V47" i="2"/>
  <c r="U47" i="2"/>
  <c r="AK47" i="2" s="1"/>
  <c r="AO47" i="2" s="1"/>
  <c r="V46" i="2"/>
  <c r="U46" i="2"/>
  <c r="AK46" i="2" s="1"/>
  <c r="AO46" i="2" s="1"/>
  <c r="V45" i="2"/>
  <c r="AL45" i="2" s="1"/>
  <c r="AP45" i="2" s="1"/>
  <c r="U45" i="2"/>
  <c r="V44" i="2"/>
  <c r="U44" i="2"/>
  <c r="AK44" i="2" s="1"/>
  <c r="AO44" i="2" s="1"/>
  <c r="V43" i="2"/>
  <c r="U43" i="2"/>
  <c r="AK43" i="2" s="1"/>
  <c r="AO43" i="2" s="1"/>
  <c r="V42" i="2"/>
  <c r="AL42" i="2" s="1"/>
  <c r="AP42" i="2" s="1"/>
  <c r="U42" i="2"/>
  <c r="V41" i="2"/>
  <c r="U41" i="2"/>
  <c r="AK41" i="2" s="1"/>
  <c r="AO41" i="2" s="1"/>
  <c r="V40" i="2"/>
  <c r="U40" i="2"/>
  <c r="V39" i="2"/>
  <c r="AL39" i="2" s="1"/>
  <c r="AP39" i="2" s="1"/>
  <c r="U39" i="2"/>
  <c r="V38" i="2"/>
  <c r="U38" i="2"/>
  <c r="V37" i="2"/>
  <c r="U37" i="2"/>
  <c r="V36" i="2"/>
  <c r="AL36" i="2" s="1"/>
  <c r="AP36" i="2" s="1"/>
  <c r="U36" i="2"/>
  <c r="V35" i="2"/>
  <c r="U35" i="2"/>
  <c r="V34" i="2"/>
  <c r="U34" i="2"/>
  <c r="AK34" i="2" s="1"/>
  <c r="AO34" i="2" s="1"/>
  <c r="V33" i="2"/>
  <c r="AL33" i="2" s="1"/>
  <c r="AP33" i="2" s="1"/>
  <c r="U33" i="2"/>
  <c r="V32" i="2"/>
  <c r="U32" i="2"/>
  <c r="AK32" i="2" s="1"/>
  <c r="AO32" i="2" s="1"/>
  <c r="V31" i="2"/>
  <c r="U31" i="2"/>
  <c r="AK31" i="2" s="1"/>
  <c r="AO31" i="2" s="1"/>
  <c r="V30" i="2"/>
  <c r="AL30" i="2" s="1"/>
  <c r="AP30" i="2" s="1"/>
  <c r="U30" i="2"/>
  <c r="V29" i="2"/>
  <c r="U29" i="2"/>
  <c r="AK29" i="2" s="1"/>
  <c r="AO29" i="2" s="1"/>
  <c r="V28" i="2"/>
  <c r="U28" i="2"/>
  <c r="V27" i="2"/>
  <c r="AL27" i="2" s="1"/>
  <c r="AP27" i="2" s="1"/>
  <c r="U27" i="2"/>
  <c r="V26" i="2"/>
  <c r="U26" i="2"/>
  <c r="V25" i="2"/>
  <c r="U25" i="2"/>
  <c r="V24" i="2"/>
  <c r="AL24" i="2" s="1"/>
  <c r="AP24" i="2" s="1"/>
  <c r="U24" i="2"/>
  <c r="V23" i="2"/>
  <c r="U23" i="2"/>
  <c r="V22" i="2"/>
  <c r="U22" i="2"/>
  <c r="AK22" i="2" s="1"/>
  <c r="AO22" i="2" s="1"/>
  <c r="V21" i="2"/>
  <c r="AL21" i="2" s="1"/>
  <c r="AP21" i="2" s="1"/>
  <c r="U21" i="2"/>
  <c r="V20" i="2"/>
  <c r="U20" i="2"/>
  <c r="V19" i="2"/>
  <c r="U19" i="2"/>
  <c r="AK19" i="2" s="1"/>
  <c r="AO19" i="2" s="1"/>
  <c r="V18" i="2"/>
  <c r="U18" i="2"/>
  <c r="V17" i="2"/>
  <c r="U17" i="2"/>
  <c r="AK17" i="2" s="1"/>
  <c r="AO17" i="2" s="1"/>
  <c r="V16" i="2"/>
  <c r="U16" i="2"/>
  <c r="V15" i="2"/>
  <c r="U15" i="2"/>
  <c r="V14" i="2"/>
  <c r="U14" i="2"/>
  <c r="V13" i="2"/>
  <c r="AL13" i="2" s="1"/>
  <c r="AP13" i="2" s="1"/>
  <c r="U13" i="2"/>
  <c r="V12" i="2"/>
  <c r="AL12" i="2" s="1"/>
  <c r="AP12" i="2" s="1"/>
  <c r="U12" i="2"/>
  <c r="V11" i="2"/>
  <c r="U11" i="2"/>
  <c r="V10" i="2"/>
  <c r="U10" i="2"/>
  <c r="V9" i="2"/>
  <c r="AL9" i="2" s="1"/>
  <c r="AP9" i="2" s="1"/>
  <c r="U9" i="2"/>
  <c r="S48" i="4"/>
  <c r="S47" i="4"/>
  <c r="S46" i="4"/>
  <c r="S45" i="4"/>
  <c r="S44" i="4"/>
  <c r="S43" i="4"/>
  <c r="S42" i="4"/>
  <c r="S41" i="4"/>
  <c r="S40" i="4"/>
  <c r="S39" i="4"/>
  <c r="S38" i="4"/>
  <c r="S37" i="4"/>
  <c r="S36" i="4"/>
  <c r="S35" i="4"/>
  <c r="S34" i="4"/>
  <c r="S33" i="4"/>
  <c r="S32" i="4"/>
  <c r="S31" i="4"/>
  <c r="S29" i="4"/>
  <c r="S28" i="4"/>
  <c r="S27" i="4"/>
  <c r="S26" i="4"/>
  <c r="S25" i="4"/>
  <c r="S24" i="4"/>
  <c r="S23" i="4"/>
  <c r="S22" i="4"/>
  <c r="S21" i="4"/>
  <c r="S20" i="4"/>
  <c r="S19" i="4"/>
  <c r="S18" i="4"/>
  <c r="S17" i="4"/>
  <c r="S16" i="4"/>
  <c r="S15" i="4"/>
  <c r="S14" i="4"/>
  <c r="S13" i="4"/>
  <c r="S12" i="4"/>
  <c r="M13" i="3"/>
  <c r="M12" i="3"/>
  <c r="M11" i="3"/>
  <c r="P51" i="3"/>
  <c r="P50" i="3"/>
  <c r="P49" i="3"/>
  <c r="P48" i="3"/>
  <c r="P47" i="3"/>
  <c r="P46" i="3"/>
  <c r="P45" i="3"/>
  <c r="P44" i="3"/>
  <c r="P43" i="3"/>
  <c r="P42" i="3"/>
  <c r="P40" i="3"/>
  <c r="P39" i="3"/>
  <c r="P38" i="3"/>
  <c r="P37" i="3"/>
  <c r="P36" i="3"/>
  <c r="P35" i="3"/>
  <c r="P34" i="3"/>
  <c r="P33" i="3"/>
  <c r="P32" i="3"/>
  <c r="P31" i="3"/>
  <c r="P30" i="3"/>
  <c r="P29" i="3"/>
  <c r="P28" i="3"/>
  <c r="P27" i="3"/>
  <c r="P25" i="3"/>
  <c r="P24" i="3"/>
  <c r="P23" i="3"/>
  <c r="P22" i="3"/>
  <c r="P21" i="3"/>
  <c r="P19" i="3"/>
  <c r="P15" i="3"/>
  <c r="P13" i="3"/>
  <c r="P12" i="3"/>
  <c r="P11" i="3"/>
  <c r="M51" i="3"/>
  <c r="M50" i="3"/>
  <c r="M49" i="3"/>
  <c r="M48" i="3"/>
  <c r="S48" i="3" s="1"/>
  <c r="M47" i="3"/>
  <c r="M46" i="3"/>
  <c r="M45" i="3"/>
  <c r="M44" i="3"/>
  <c r="M43" i="3"/>
  <c r="M42" i="3"/>
  <c r="M40" i="3"/>
  <c r="M39" i="3"/>
  <c r="S39" i="3" s="1"/>
  <c r="M38" i="3"/>
  <c r="M37" i="3"/>
  <c r="M36" i="3"/>
  <c r="M35" i="3"/>
  <c r="S35" i="3" s="1"/>
  <c r="M34" i="3"/>
  <c r="M33" i="3"/>
  <c r="M32" i="3"/>
  <c r="M31" i="3"/>
  <c r="M30" i="3"/>
  <c r="M29" i="3"/>
  <c r="M28" i="3"/>
  <c r="M27" i="3"/>
  <c r="S27" i="3" s="1"/>
  <c r="M25" i="3"/>
  <c r="M24" i="3"/>
  <c r="M23" i="3"/>
  <c r="M22" i="3"/>
  <c r="S22" i="3" s="1"/>
  <c r="M21" i="3"/>
  <c r="M19" i="3"/>
  <c r="M15" i="3"/>
  <c r="AK84" i="2" l="1"/>
  <c r="AO84" i="2" s="1"/>
  <c r="AK87" i="2"/>
  <c r="AO87" i="2" s="1"/>
  <c r="AK90" i="2"/>
  <c r="AO90" i="2" s="1"/>
  <c r="AK99" i="2"/>
  <c r="AO99" i="2" s="1"/>
  <c r="AK102" i="2"/>
  <c r="AO102" i="2" s="1"/>
  <c r="AK111" i="2"/>
  <c r="AO111" i="2" s="1"/>
  <c r="AK133" i="2"/>
  <c r="AO133" i="2" s="1"/>
  <c r="AK136" i="2"/>
  <c r="AO136" i="2" s="1"/>
  <c r="AK145" i="2"/>
  <c r="AO145" i="2" s="1"/>
  <c r="AK151" i="2"/>
  <c r="AO151" i="2" s="1"/>
  <c r="AK160" i="2"/>
  <c r="AO160" i="2" s="1"/>
  <c r="AL68" i="2"/>
  <c r="AP68" i="2" s="1"/>
  <c r="AL71" i="2"/>
  <c r="AP71" i="2" s="1"/>
  <c r="AL74" i="2"/>
  <c r="AP74" i="2" s="1"/>
  <c r="AL173" i="2"/>
  <c r="AP173" i="2" s="1"/>
  <c r="AL176" i="2"/>
  <c r="AP176" i="2" s="1"/>
  <c r="AL179" i="2"/>
  <c r="AP179" i="2" s="1"/>
  <c r="AL191" i="2"/>
  <c r="AP191" i="2" s="1"/>
  <c r="AL194" i="2"/>
  <c r="AP194" i="2" s="1"/>
  <c r="AL197" i="2"/>
  <c r="AP197" i="2" s="1"/>
  <c r="AK13" i="2"/>
  <c r="AO13" i="2" s="1"/>
  <c r="AL25" i="2"/>
  <c r="AP25" i="2" s="1"/>
  <c r="AL28" i="2"/>
  <c r="AP28" i="2" s="1"/>
  <c r="AL31" i="2"/>
  <c r="AP31" i="2" s="1"/>
  <c r="AL37" i="2"/>
  <c r="AP37" i="2" s="1"/>
  <c r="AL40" i="2"/>
  <c r="AP40" i="2" s="1"/>
  <c r="AL43" i="2"/>
  <c r="AP43" i="2" s="1"/>
  <c r="S38" i="5"/>
  <c r="U38" i="5" s="1"/>
  <c r="S49" i="3"/>
  <c r="S23" i="3"/>
  <c r="S34" i="3"/>
  <c r="S47" i="3"/>
  <c r="S31" i="3"/>
  <c r="S37" i="3"/>
  <c r="S44" i="3"/>
  <c r="S50" i="3"/>
  <c r="AK9" i="2"/>
  <c r="AO9" i="2" s="1"/>
  <c r="AK51" i="2"/>
  <c r="AO51" i="2" s="1"/>
  <c r="AK93" i="2"/>
  <c r="AO93" i="2" s="1"/>
  <c r="AK105" i="2"/>
  <c r="AO105" i="2" s="1"/>
  <c r="AK168" i="2"/>
  <c r="AO168" i="2" s="1"/>
  <c r="AK186" i="2"/>
  <c r="AO186" i="2" s="1"/>
  <c r="AL16" i="2"/>
  <c r="AP16" i="2" s="1"/>
  <c r="AL46" i="2"/>
  <c r="AP46" i="2" s="1"/>
  <c r="AL58" i="2"/>
  <c r="AP58" i="2" s="1"/>
  <c r="AL136" i="2"/>
  <c r="AP136" i="2" s="1"/>
  <c r="AL148" i="2"/>
  <c r="AP148" i="2" s="1"/>
  <c r="AK20" i="2"/>
  <c r="AO20" i="2" s="1"/>
  <c r="AK62" i="2"/>
  <c r="AO62" i="2" s="1"/>
  <c r="AL77" i="2"/>
  <c r="AP77" i="2" s="1"/>
  <c r="AL182" i="2"/>
  <c r="AP182" i="2" s="1"/>
  <c r="AL70" i="2"/>
  <c r="AP70" i="2" s="1"/>
  <c r="AL169" i="2"/>
  <c r="AP169" i="2" s="1"/>
  <c r="AL190" i="2"/>
  <c r="AP190" i="2" s="1"/>
  <c r="AK117" i="2"/>
  <c r="AO117" i="2" s="1"/>
  <c r="AK123" i="2"/>
  <c r="AO123" i="2" s="1"/>
  <c r="AK126" i="2"/>
  <c r="AO126" i="2" s="1"/>
  <c r="AK129" i="2"/>
  <c r="AO129" i="2" s="1"/>
  <c r="AK135" i="2"/>
  <c r="AO135" i="2" s="1"/>
  <c r="AK138" i="2"/>
  <c r="AO138" i="2" s="1"/>
  <c r="AK141" i="2"/>
  <c r="AO141" i="2" s="1"/>
  <c r="AK144" i="2"/>
  <c r="AO144" i="2" s="1"/>
  <c r="AK147" i="2"/>
  <c r="AO147" i="2" s="1"/>
  <c r="AK150" i="2"/>
  <c r="AO150" i="2" s="1"/>
  <c r="AK153" i="2"/>
  <c r="AO153" i="2" s="1"/>
  <c r="AK156" i="2"/>
  <c r="AO156" i="2" s="1"/>
  <c r="AK159" i="2"/>
  <c r="AO159" i="2" s="1"/>
  <c r="AL67" i="2"/>
  <c r="AP67" i="2" s="1"/>
  <c r="AL79" i="2"/>
  <c r="AP79" i="2" s="1"/>
  <c r="AL172" i="2"/>
  <c r="AP172" i="2" s="1"/>
  <c r="AL184" i="2"/>
  <c r="AP184" i="2" s="1"/>
  <c r="AL193" i="2"/>
  <c r="AP193" i="2" s="1"/>
  <c r="AK68" i="2"/>
  <c r="AO68" i="2" s="1"/>
  <c r="AK71" i="2"/>
  <c r="AO71" i="2" s="1"/>
  <c r="AK74" i="2"/>
  <c r="AO74" i="2" s="1"/>
  <c r="AK83" i="2"/>
  <c r="AO83" i="2" s="1"/>
  <c r="AK86" i="2"/>
  <c r="AO86" i="2" s="1"/>
  <c r="AK95" i="2"/>
  <c r="AO95" i="2" s="1"/>
  <c r="AK107" i="2"/>
  <c r="AO107" i="2" s="1"/>
  <c r="AK110" i="2"/>
  <c r="AO110" i="2" s="1"/>
  <c r="AK113" i="2"/>
  <c r="AO113" i="2" s="1"/>
  <c r="AK170" i="2"/>
  <c r="AO170" i="2" s="1"/>
  <c r="AK173" i="2"/>
  <c r="AO173" i="2" s="1"/>
  <c r="AK176" i="2"/>
  <c r="AO176" i="2" s="1"/>
  <c r="AK179" i="2"/>
  <c r="AO179" i="2" s="1"/>
  <c r="AK188" i="2"/>
  <c r="AO188" i="2" s="1"/>
  <c r="AK191" i="2"/>
  <c r="AO191" i="2" s="1"/>
  <c r="AK194" i="2"/>
  <c r="AO194" i="2" s="1"/>
  <c r="AK197" i="2"/>
  <c r="AO197" i="2" s="1"/>
  <c r="AL166" i="2"/>
  <c r="AP166" i="2" s="1"/>
  <c r="AL175" i="2"/>
  <c r="AP175" i="2" s="1"/>
  <c r="AL187" i="2"/>
  <c r="AP187" i="2" s="1"/>
  <c r="AL83" i="2"/>
  <c r="AP83" i="2" s="1"/>
  <c r="AL86" i="2"/>
  <c r="AP86" i="2" s="1"/>
  <c r="AL89" i="2"/>
  <c r="AP89" i="2" s="1"/>
  <c r="AL101" i="2"/>
  <c r="AP101" i="2" s="1"/>
  <c r="AL110" i="2"/>
  <c r="AP110" i="2" s="1"/>
  <c r="AL113" i="2"/>
  <c r="AP113" i="2" s="1"/>
  <c r="AL122" i="2"/>
  <c r="AP122" i="2" s="1"/>
  <c r="AL125" i="2"/>
  <c r="AP125" i="2" s="1"/>
  <c r="AL128" i="2"/>
  <c r="AP128" i="2" s="1"/>
  <c r="AK18" i="2"/>
  <c r="AO18" i="2" s="1"/>
  <c r="AK21" i="2"/>
  <c r="AO21" i="2" s="1"/>
  <c r="AK24" i="2"/>
  <c r="AO24" i="2" s="1"/>
  <c r="AK27" i="2"/>
  <c r="AO27" i="2" s="1"/>
  <c r="AK33" i="2"/>
  <c r="AO33" i="2" s="1"/>
  <c r="AK36" i="2"/>
  <c r="AO36" i="2" s="1"/>
  <c r="AK39" i="2"/>
  <c r="AO39" i="2" s="1"/>
  <c r="AK45" i="2"/>
  <c r="AO45" i="2" s="1"/>
  <c r="AK30" i="2"/>
  <c r="AO30" i="2" s="1"/>
  <c r="AK42" i="2"/>
  <c r="AO42" i="2" s="1"/>
  <c r="AK54" i="2"/>
  <c r="AO54" i="2" s="1"/>
  <c r="AK66" i="2"/>
  <c r="AO66" i="2" s="1"/>
  <c r="AK96" i="2"/>
  <c r="AO96" i="2" s="1"/>
  <c r="AK108" i="2"/>
  <c r="AO108" i="2" s="1"/>
  <c r="AK120" i="2"/>
  <c r="AO120" i="2" s="1"/>
  <c r="AK132" i="2"/>
  <c r="AO132" i="2" s="1"/>
  <c r="AK162" i="2"/>
  <c r="AO162" i="2" s="1"/>
  <c r="AK171" i="2"/>
  <c r="AO171" i="2" s="1"/>
  <c r="AK189" i="2"/>
  <c r="AO189" i="2" s="1"/>
  <c r="AK201" i="2"/>
  <c r="AO201" i="2" s="1"/>
  <c r="AK28" i="2"/>
  <c r="AO28" i="2" s="1"/>
  <c r="AK40" i="2"/>
  <c r="AO40" i="2" s="1"/>
  <c r="AK64" i="2"/>
  <c r="AO64" i="2" s="1"/>
  <c r="AK127" i="2"/>
  <c r="AO127" i="2" s="1"/>
  <c r="AK142" i="2"/>
  <c r="AO142" i="2" s="1"/>
  <c r="AK157" i="2"/>
  <c r="AO157" i="2" s="1"/>
  <c r="AL19" i="2"/>
  <c r="AP19" i="2" s="1"/>
  <c r="AL61" i="2"/>
  <c r="AP61" i="2" s="1"/>
  <c r="AL73" i="2"/>
  <c r="AP73" i="2" s="1"/>
  <c r="AL139" i="2"/>
  <c r="AP139" i="2" s="1"/>
  <c r="AL151" i="2"/>
  <c r="AP151" i="2" s="1"/>
  <c r="AL178" i="2"/>
  <c r="AP178" i="2" s="1"/>
  <c r="AL196" i="2"/>
  <c r="AP196" i="2" s="1"/>
  <c r="AK23" i="2"/>
  <c r="AO23" i="2" s="1"/>
  <c r="AK35" i="2"/>
  <c r="AO35" i="2" s="1"/>
  <c r="AK77" i="2"/>
  <c r="AO77" i="2" s="1"/>
  <c r="AK89" i="2"/>
  <c r="AO89" i="2" s="1"/>
  <c r="AK101" i="2"/>
  <c r="AO101" i="2" s="1"/>
  <c r="AK182" i="2"/>
  <c r="AO182" i="2" s="1"/>
  <c r="AL50" i="2"/>
  <c r="AP50" i="2" s="1"/>
  <c r="AL80" i="2"/>
  <c r="AP80" i="2" s="1"/>
  <c r="AL92" i="2"/>
  <c r="AP92" i="2" s="1"/>
  <c r="AL104" i="2"/>
  <c r="AP104" i="2" s="1"/>
  <c r="AL116" i="2"/>
  <c r="AP116" i="2" s="1"/>
  <c r="AL167" i="2"/>
  <c r="AP167" i="2" s="1"/>
  <c r="AL185" i="2"/>
  <c r="AP185" i="2" s="1"/>
  <c r="AK67" i="2"/>
  <c r="AO67" i="2" s="1"/>
  <c r="AK70" i="2"/>
  <c r="AO70" i="2" s="1"/>
  <c r="AK73" i="2"/>
  <c r="AO73" i="2" s="1"/>
  <c r="AK76" i="2"/>
  <c r="AO76" i="2" s="1"/>
  <c r="AK169" i="2"/>
  <c r="AO169" i="2" s="1"/>
  <c r="AK172" i="2"/>
  <c r="AO172" i="2" s="1"/>
  <c r="AK175" i="2"/>
  <c r="AO175" i="2" s="1"/>
  <c r="AK184" i="2"/>
  <c r="AO184" i="2" s="1"/>
  <c r="AK187" i="2"/>
  <c r="AO187" i="2" s="1"/>
  <c r="AK190" i="2"/>
  <c r="AO190" i="2" s="1"/>
  <c r="AK193" i="2"/>
  <c r="AO193" i="2" s="1"/>
  <c r="AK196" i="2"/>
  <c r="AO196" i="2" s="1"/>
  <c r="AL82" i="2"/>
  <c r="AP82" i="2" s="1"/>
  <c r="AL85" i="2"/>
  <c r="AP85" i="2" s="1"/>
  <c r="AL91" i="2"/>
  <c r="AP91" i="2" s="1"/>
  <c r="AL94" i="2"/>
  <c r="AP94" i="2" s="1"/>
  <c r="AL97" i="2"/>
  <c r="AP97" i="2" s="1"/>
  <c r="AL103" i="2"/>
  <c r="AP103" i="2" s="1"/>
  <c r="AL106" i="2"/>
  <c r="AP106" i="2" s="1"/>
  <c r="AL109" i="2"/>
  <c r="AP109" i="2" s="1"/>
  <c r="AL112" i="2"/>
  <c r="AP112" i="2" s="1"/>
  <c r="AL199" i="2"/>
  <c r="AP199" i="2" s="1"/>
  <c r="AL202" i="2"/>
  <c r="AP202" i="2" s="1"/>
  <c r="AK119" i="2"/>
  <c r="AO119" i="2" s="1"/>
  <c r="AK122" i="2"/>
  <c r="AO122" i="2" s="1"/>
  <c r="AK125" i="2"/>
  <c r="AO125" i="2" s="1"/>
  <c r="AK128" i="2"/>
  <c r="AO128" i="2" s="1"/>
  <c r="AL14" i="2"/>
  <c r="AP14" i="2" s="1"/>
  <c r="AL134" i="2"/>
  <c r="AP134" i="2" s="1"/>
  <c r="AL137" i="2"/>
  <c r="AP137" i="2" s="1"/>
  <c r="AL140" i="2"/>
  <c r="AP140" i="2" s="1"/>
  <c r="AL143" i="2"/>
  <c r="AP143" i="2" s="1"/>
  <c r="AL146" i="2"/>
  <c r="AP146" i="2" s="1"/>
  <c r="AL149" i="2"/>
  <c r="AP149" i="2" s="1"/>
  <c r="AL152" i="2"/>
  <c r="AP152" i="2" s="1"/>
  <c r="AL155" i="2"/>
  <c r="AP155" i="2" s="1"/>
  <c r="AL158" i="2"/>
  <c r="AP158" i="2" s="1"/>
  <c r="S15" i="3"/>
  <c r="S25" i="3"/>
  <c r="S32" i="3"/>
  <c r="S38" i="3"/>
  <c r="S45" i="3"/>
  <c r="S51" i="3"/>
  <c r="S15" i="5"/>
  <c r="U15" i="5" s="1"/>
  <c r="S39" i="5"/>
  <c r="U39" i="5" s="1"/>
  <c r="S11" i="5"/>
  <c r="U11" i="5" s="1"/>
  <c r="S23" i="5"/>
  <c r="U23" i="5" s="1"/>
  <c r="S35" i="5"/>
  <c r="U35" i="5" s="1"/>
  <c r="S47" i="5"/>
  <c r="U47" i="5" s="1"/>
  <c r="AL53" i="2"/>
  <c r="AP53" i="2" s="1"/>
  <c r="AL95" i="2"/>
  <c r="AP95" i="2" s="1"/>
  <c r="AL107" i="2"/>
  <c r="AP107" i="2" s="1"/>
  <c r="AL119" i="2"/>
  <c r="AP119" i="2" s="1"/>
  <c r="AL161" i="2"/>
  <c r="AP161" i="2" s="1"/>
  <c r="AL170" i="2"/>
  <c r="AP170" i="2" s="1"/>
  <c r="AL188" i="2"/>
  <c r="AP188" i="2" s="1"/>
  <c r="AL200" i="2"/>
  <c r="AP200" i="2" s="1"/>
  <c r="AL18" i="2"/>
  <c r="AP18" i="2" s="1"/>
  <c r="AL60" i="2"/>
  <c r="AP60" i="2" s="1"/>
  <c r="AL84" i="2"/>
  <c r="AP84" i="2" s="1"/>
  <c r="AL126" i="2"/>
  <c r="AP126" i="2" s="1"/>
  <c r="AL138" i="2"/>
  <c r="AP138" i="2" s="1"/>
  <c r="AL150" i="2"/>
  <c r="AP150" i="2" s="1"/>
  <c r="AK25" i="2"/>
  <c r="AO25" i="2" s="1"/>
  <c r="AK37" i="2"/>
  <c r="AO37" i="2" s="1"/>
  <c r="AK61" i="2"/>
  <c r="AO61" i="2" s="1"/>
  <c r="AK79" i="2"/>
  <c r="AO79" i="2" s="1"/>
  <c r="AK124" i="2"/>
  <c r="AO124" i="2" s="1"/>
  <c r="AK139" i="2"/>
  <c r="AO139" i="2" s="1"/>
  <c r="AK154" i="2"/>
  <c r="AO154" i="2" s="1"/>
  <c r="AK178" i="2"/>
  <c r="AO178" i="2" s="1"/>
  <c r="AL22" i="2"/>
  <c r="AP22" i="2" s="1"/>
  <c r="AL34" i="2"/>
  <c r="AP34" i="2" s="1"/>
  <c r="AL64" i="2"/>
  <c r="AP64" i="2" s="1"/>
  <c r="AL76" i="2"/>
  <c r="AP76" i="2" s="1"/>
  <c r="AL88" i="2"/>
  <c r="AP88" i="2" s="1"/>
  <c r="AL100" i="2"/>
  <c r="AP100" i="2" s="1"/>
  <c r="AL142" i="2"/>
  <c r="AP142" i="2" s="1"/>
  <c r="AL154" i="2"/>
  <c r="AP154" i="2" s="1"/>
  <c r="AL181" i="2"/>
  <c r="AP181" i="2" s="1"/>
  <c r="AK26" i="2"/>
  <c r="AO26" i="2" s="1"/>
  <c r="AK38" i="2"/>
  <c r="AO38" i="2" s="1"/>
  <c r="AK50" i="2"/>
  <c r="AO50" i="2" s="1"/>
  <c r="AK80" i="2"/>
  <c r="AO80" i="2" s="1"/>
  <c r="AK92" i="2"/>
  <c r="AO92" i="2" s="1"/>
  <c r="AK104" i="2"/>
  <c r="AO104" i="2" s="1"/>
  <c r="AK116" i="2"/>
  <c r="AO116" i="2" s="1"/>
  <c r="AK167" i="2"/>
  <c r="AO167" i="2" s="1"/>
  <c r="AK185" i="2"/>
  <c r="AO185" i="2" s="1"/>
  <c r="AK200" i="2"/>
  <c r="AO200" i="2" s="1"/>
  <c r="AL17" i="2"/>
  <c r="AP17" i="2" s="1"/>
  <c r="AL20" i="2"/>
  <c r="AP20" i="2" s="1"/>
  <c r="AL23" i="2"/>
  <c r="AP23" i="2" s="1"/>
  <c r="AL26" i="2"/>
  <c r="AP26" i="2" s="1"/>
  <c r="AL29" i="2"/>
  <c r="AP29" i="2" s="1"/>
  <c r="AL32" i="2"/>
  <c r="AP32" i="2" s="1"/>
  <c r="AL35" i="2"/>
  <c r="AP35" i="2" s="1"/>
  <c r="AL38" i="2"/>
  <c r="AP38" i="2" s="1"/>
  <c r="AL41" i="2"/>
  <c r="AP41" i="2" s="1"/>
  <c r="AL44" i="2"/>
  <c r="AP44" i="2" s="1"/>
  <c r="AL47" i="2"/>
  <c r="AP47" i="2" s="1"/>
  <c r="AL66" i="2"/>
  <c r="AP66" i="2" s="1"/>
  <c r="AL69" i="2"/>
  <c r="AP69" i="2" s="1"/>
  <c r="AL72" i="2"/>
  <c r="AP72" i="2" s="1"/>
  <c r="AL75" i="2"/>
  <c r="AP75" i="2" s="1"/>
  <c r="AL78" i="2"/>
  <c r="AP78" i="2" s="1"/>
  <c r="AL168" i="2"/>
  <c r="AP168" i="2" s="1"/>
  <c r="AL171" i="2"/>
  <c r="AP171" i="2" s="1"/>
  <c r="AL174" i="2"/>
  <c r="AP174" i="2" s="1"/>
  <c r="AL177" i="2"/>
  <c r="AP177" i="2" s="1"/>
  <c r="AL180" i="2"/>
  <c r="AP180" i="2" s="1"/>
  <c r="AL183" i="2"/>
  <c r="AP183" i="2" s="1"/>
  <c r="AL186" i="2"/>
  <c r="AP186" i="2" s="1"/>
  <c r="AL189" i="2"/>
  <c r="AP189" i="2" s="1"/>
  <c r="AL192" i="2"/>
  <c r="AP192" i="2" s="1"/>
  <c r="AL195" i="2"/>
  <c r="AP195" i="2" s="1"/>
  <c r="AK85" i="2"/>
  <c r="AO85" i="2" s="1"/>
  <c r="AK88" i="2"/>
  <c r="AO88" i="2" s="1"/>
  <c r="AK91" i="2"/>
  <c r="AO91" i="2" s="1"/>
  <c r="AK94" i="2"/>
  <c r="AO94" i="2" s="1"/>
  <c r="AK97" i="2"/>
  <c r="AO97" i="2" s="1"/>
  <c r="AK100" i="2"/>
  <c r="AO100" i="2" s="1"/>
  <c r="AK103" i="2"/>
  <c r="AO103" i="2" s="1"/>
  <c r="AK106" i="2"/>
  <c r="AO106" i="2" s="1"/>
  <c r="AK109" i="2"/>
  <c r="AO109" i="2" s="1"/>
  <c r="AK112" i="2"/>
  <c r="AO112" i="2" s="1"/>
  <c r="AK199" i="2"/>
  <c r="AO199" i="2" s="1"/>
  <c r="AK202" i="2"/>
  <c r="AO202" i="2" s="1"/>
  <c r="AL115" i="2"/>
  <c r="AP115" i="2" s="1"/>
  <c r="AL118" i="2"/>
  <c r="AP118" i="2" s="1"/>
  <c r="AL121" i="2"/>
  <c r="AP121" i="2" s="1"/>
  <c r="AL124" i="2"/>
  <c r="AP124" i="2" s="1"/>
  <c r="AL127" i="2"/>
  <c r="AP127" i="2" s="1"/>
  <c r="AL130" i="2"/>
  <c r="AP130" i="2" s="1"/>
  <c r="AK14" i="2"/>
  <c r="AO14" i="2" s="1"/>
  <c r="AK134" i="2"/>
  <c r="AO134" i="2" s="1"/>
  <c r="AK137" i="2"/>
  <c r="AO137" i="2" s="1"/>
  <c r="AK140" i="2"/>
  <c r="AO140" i="2" s="1"/>
  <c r="AK143" i="2"/>
  <c r="AO143" i="2" s="1"/>
  <c r="AK146" i="2"/>
  <c r="AO146" i="2" s="1"/>
  <c r="AK149" i="2"/>
  <c r="AO149" i="2" s="1"/>
  <c r="AK152" i="2"/>
  <c r="AO152" i="2" s="1"/>
  <c r="AK155" i="2"/>
  <c r="AO155" i="2" s="1"/>
  <c r="AK158" i="2"/>
  <c r="AO158" i="2" s="1"/>
  <c r="AK161" i="2"/>
  <c r="AO161" i="2" s="1"/>
  <c r="S42" i="3"/>
  <c r="S43" i="3"/>
  <c r="S30" i="3"/>
  <c r="S24" i="3"/>
  <c r="S21" i="3"/>
  <c r="S12" i="3"/>
  <c r="S13" i="3"/>
  <c r="E7" i="7"/>
  <c r="S14" i="5"/>
  <c r="U14" i="5" s="1"/>
  <c r="S26" i="5"/>
  <c r="U26" i="5" s="1"/>
  <c r="S50" i="5"/>
  <c r="U50" i="5" s="1"/>
  <c r="S27" i="5"/>
  <c r="U27" i="5" s="1"/>
  <c r="S51" i="5"/>
  <c r="U51" i="5" s="1"/>
  <c r="S32" i="5"/>
  <c r="U32" i="5" s="1"/>
  <c r="AP198" i="2"/>
  <c r="S11" i="3"/>
  <c r="S29" i="3"/>
  <c r="S19" i="3"/>
  <c r="S33" i="3"/>
  <c r="S46" i="3"/>
  <c r="S28" i="3"/>
  <c r="S40" i="3"/>
  <c r="S36" i="3"/>
  <c r="S18" i="5"/>
  <c r="U18" i="5" s="1"/>
  <c r="S30" i="5"/>
  <c r="U30" i="5" s="1"/>
  <c r="S42" i="5"/>
  <c r="U42" i="5" s="1"/>
  <c r="S54" i="5"/>
  <c r="U54" i="5" s="1"/>
  <c r="S20" i="5"/>
  <c r="U20" i="5" s="1"/>
  <c r="S44" i="5"/>
  <c r="U44" i="5" s="1"/>
  <c r="S19" i="5"/>
  <c r="U19" i="5" s="1"/>
  <c r="S31" i="5"/>
  <c r="U31" i="5" s="1"/>
  <c r="S43" i="5"/>
  <c r="U43" i="5" s="1"/>
  <c r="S55" i="5"/>
  <c r="U55" i="5" s="1"/>
  <c r="S10" i="5"/>
  <c r="U10" i="5" s="1"/>
  <c r="S22" i="5"/>
  <c r="U22" i="5" s="1"/>
  <c r="S34" i="5"/>
  <c r="U34" i="5" s="1"/>
  <c r="S46" i="5"/>
  <c r="U46" i="5" s="1"/>
  <c r="S21" i="5"/>
  <c r="U21" i="5" s="1"/>
  <c r="S33" i="5"/>
  <c r="U33" i="5" s="1"/>
  <c r="S45" i="5"/>
  <c r="U45" i="5" s="1"/>
  <c r="S12" i="5"/>
  <c r="U12" i="5" s="1"/>
  <c r="S24" i="5"/>
  <c r="U24" i="5" s="1"/>
  <c r="S36" i="5"/>
  <c r="U36" i="5" s="1"/>
  <c r="S48" i="5"/>
  <c r="U48" i="5" s="1"/>
  <c r="S13" i="5"/>
  <c r="U13" i="5" s="1"/>
  <c r="S25" i="5"/>
  <c r="U25" i="5" s="1"/>
  <c r="S37" i="5"/>
  <c r="U37" i="5" s="1"/>
  <c r="S49" i="5"/>
  <c r="U49" i="5" s="1"/>
  <c r="S16" i="5"/>
  <c r="U16" i="5" s="1"/>
  <c r="S28" i="5"/>
  <c r="U28" i="5" s="1"/>
  <c r="S40" i="5"/>
  <c r="U40" i="5" s="1"/>
  <c r="S52" i="5"/>
  <c r="U52" i="5" s="1"/>
  <c r="S17" i="5"/>
  <c r="U17" i="5" s="1"/>
  <c r="S29" i="5"/>
  <c r="U29" i="5" s="1"/>
  <c r="S41" i="5"/>
  <c r="U41" i="5" s="1"/>
  <c r="S53" i="5"/>
  <c r="U53" i="5" s="1"/>
  <c r="AG49" i="2"/>
  <c r="AK49" i="2" s="1"/>
  <c r="AO49" i="2" s="1"/>
  <c r="AG11" i="2"/>
  <c r="AK11" i="2" s="1"/>
  <c r="AO11" i="2" s="1"/>
  <c r="AH11" i="2"/>
  <c r="AL11" i="2" s="1"/>
  <c r="AP11" i="2" s="1"/>
  <c r="AG165" i="2"/>
  <c r="AG163" i="2"/>
  <c r="AK163" i="2" s="1"/>
  <c r="AO163" i="2" s="1"/>
  <c r="AH165" i="2"/>
  <c r="AL165" i="2" s="1"/>
  <c r="AP165" i="2" s="1"/>
  <c r="AH163" i="2"/>
  <c r="AL163" i="2" s="1"/>
  <c r="AP163" i="2" s="1"/>
  <c r="AG81" i="2"/>
  <c r="AK81" i="2" s="1"/>
  <c r="AO81" i="2" s="1"/>
  <c r="AH81" i="2"/>
  <c r="AL81" i="2" s="1"/>
  <c r="AP81" i="2" s="1"/>
  <c r="AG115" i="2"/>
  <c r="AK115" i="2" s="1"/>
  <c r="AO115" i="2" s="1"/>
  <c r="AG114" i="2"/>
  <c r="AK114" i="2" s="1"/>
  <c r="AO114" i="2" s="1"/>
  <c r="AG98" i="2"/>
  <c r="AK98" i="2" s="1"/>
  <c r="AO98" i="2" s="1"/>
  <c r="AH114" i="2"/>
  <c r="AL114" i="2" s="1"/>
  <c r="AP114" i="2" s="1"/>
  <c r="AG15" i="2"/>
  <c r="AK15" i="2" s="1"/>
  <c r="AO15" i="2" s="1"/>
  <c r="AH65" i="2"/>
  <c r="AL65" i="2" s="1"/>
  <c r="AP65" i="2" s="1"/>
  <c r="AH98" i="2"/>
  <c r="AL98" i="2" s="1"/>
  <c r="AP98" i="2" s="1"/>
  <c r="AG16" i="2"/>
  <c r="AK16" i="2" s="1"/>
  <c r="AO16" i="2" s="1"/>
  <c r="AG52" i="2"/>
  <c r="AK52" i="2" s="1"/>
  <c r="AO52" i="2" s="1"/>
  <c r="AG82" i="2"/>
  <c r="AK82" i="2" s="1"/>
  <c r="AO82" i="2" s="1"/>
  <c r="AG118" i="2"/>
  <c r="AK118" i="2" s="1"/>
  <c r="AO118" i="2" s="1"/>
  <c r="AG148" i="2"/>
  <c r="AK148" i="2" s="1"/>
  <c r="AO148" i="2" s="1"/>
  <c r="AG166" i="2"/>
  <c r="AK166" i="2" s="1"/>
  <c r="AO166" i="2" s="1"/>
  <c r="AG65" i="2"/>
  <c r="AK65" i="2" s="1"/>
  <c r="AO65" i="2" s="1"/>
  <c r="AG131" i="2"/>
  <c r="AK131" i="2" s="1"/>
  <c r="AO131" i="2" s="1"/>
  <c r="AG198" i="2"/>
  <c r="AK198" i="2" s="1"/>
  <c r="AG181" i="2"/>
  <c r="AK181" i="2" s="1"/>
  <c r="AO181" i="2" s="1"/>
  <c r="AG12" i="2"/>
  <c r="AK12" i="2" s="1"/>
  <c r="AO12" i="2" s="1"/>
  <c r="AA10" i="2"/>
  <c r="AB15" i="2"/>
  <c r="AL15" i="2" s="1"/>
  <c r="AP15" i="2" s="1"/>
  <c r="AA165" i="2"/>
  <c r="AB48" i="2"/>
  <c r="S30" i="4"/>
  <c r="S11" i="4"/>
  <c r="AK165" i="2" l="1"/>
  <c r="AO165" i="2" s="1"/>
  <c r="S10" i="4"/>
  <c r="AO198" i="2"/>
  <c r="AH10" i="2"/>
  <c r="AH48" i="2"/>
  <c r="AL48" i="2" s="1"/>
  <c r="AP48" i="2" s="1"/>
  <c r="AG48" i="2"/>
  <c r="AK48" i="2" s="1"/>
  <c r="AO48" i="2" s="1"/>
  <c r="AB10" i="2"/>
  <c r="AL10" i="2" l="1"/>
  <c r="AP10" i="2" s="1"/>
  <c r="AP203" i="2" s="1"/>
  <c r="AG10" i="2"/>
  <c r="AK10" i="2" s="1"/>
  <c r="AL203" i="2" l="1"/>
  <c r="AO10" i="2"/>
  <c r="AO203" i="2" s="1"/>
  <c r="AK203" i="2"/>
  <c r="P48" i="4"/>
  <c r="P47" i="4"/>
  <c r="P46" i="4"/>
  <c r="P45" i="4"/>
  <c r="P44" i="4"/>
  <c r="P43" i="4"/>
  <c r="P42" i="4"/>
  <c r="P41" i="4"/>
  <c r="P40" i="4"/>
  <c r="P39" i="4"/>
  <c r="P38" i="4"/>
  <c r="P37" i="4"/>
  <c r="P36" i="4"/>
  <c r="P35" i="4"/>
  <c r="P34" i="4"/>
  <c r="P33" i="4"/>
  <c r="P32" i="4"/>
  <c r="P31" i="4"/>
  <c r="P29" i="4"/>
  <c r="P28" i="4"/>
  <c r="P27" i="4"/>
  <c r="P26" i="4"/>
  <c r="P25" i="4"/>
  <c r="P24" i="4"/>
  <c r="P23" i="4"/>
  <c r="P22" i="4"/>
  <c r="P21" i="4"/>
  <c r="P20" i="4"/>
  <c r="P19" i="4"/>
  <c r="P18" i="4"/>
  <c r="P17" i="4"/>
  <c r="P16" i="4"/>
  <c r="P15" i="4"/>
  <c r="P14" i="4"/>
  <c r="P13" i="4"/>
  <c r="P12" i="4"/>
  <c r="M48" i="4"/>
  <c r="U48" i="4" s="1"/>
  <c r="M47" i="4"/>
  <c r="M46" i="4"/>
  <c r="M45" i="4"/>
  <c r="M44" i="4"/>
  <c r="U44" i="4" s="1"/>
  <c r="M43" i="4"/>
  <c r="U43" i="4" s="1"/>
  <c r="M42" i="4"/>
  <c r="M41" i="4"/>
  <c r="M40" i="4"/>
  <c r="M39" i="4"/>
  <c r="M38" i="4"/>
  <c r="U38" i="4" s="1"/>
  <c r="M37" i="4"/>
  <c r="M36" i="4"/>
  <c r="U36" i="4" s="1"/>
  <c r="M35" i="4"/>
  <c r="M34" i="4"/>
  <c r="M33" i="4"/>
  <c r="M32" i="4"/>
  <c r="U32" i="4" s="1"/>
  <c r="M31" i="4"/>
  <c r="U31" i="4" s="1"/>
  <c r="M29" i="4"/>
  <c r="M28" i="4"/>
  <c r="M27" i="4"/>
  <c r="M26" i="4"/>
  <c r="M25" i="4"/>
  <c r="U25" i="4" s="1"/>
  <c r="M24" i="4"/>
  <c r="U24" i="4" s="1"/>
  <c r="M23" i="4"/>
  <c r="U23" i="4" s="1"/>
  <c r="M22" i="4"/>
  <c r="M21" i="4"/>
  <c r="M20" i="4"/>
  <c r="M19" i="4"/>
  <c r="U19" i="4" s="1"/>
  <c r="M18" i="4"/>
  <c r="U18" i="4" s="1"/>
  <c r="M17" i="4"/>
  <c r="M16" i="4"/>
  <c r="M15" i="4"/>
  <c r="M14" i="4"/>
  <c r="M13" i="4"/>
  <c r="U13" i="4" s="1"/>
  <c r="M12" i="4"/>
  <c r="U12" i="4" s="1"/>
  <c r="U37" i="4" l="1"/>
  <c r="U35" i="4"/>
  <c r="U22" i="4"/>
  <c r="U47" i="4"/>
  <c r="U33" i="4"/>
  <c r="U39" i="4"/>
  <c r="U45" i="4"/>
  <c r="U34" i="4"/>
  <c r="U46" i="4"/>
  <c r="U20" i="4"/>
  <c r="U26" i="4"/>
  <c r="U14" i="4"/>
  <c r="U21" i="4"/>
  <c r="U41" i="4"/>
  <c r="U16" i="4"/>
  <c r="U28" i="4"/>
  <c r="U29" i="4"/>
  <c r="U42" i="4"/>
  <c r="U17" i="4"/>
  <c r="U15" i="4"/>
  <c r="U40" i="4"/>
  <c r="U27" i="4"/>
  <c r="M11" i="4"/>
  <c r="M30" i="4"/>
  <c r="M10" i="4" s="1"/>
  <c r="M54" i="3" s="1"/>
  <c r="P26" i="3"/>
  <c r="U11" i="4" l="1"/>
  <c r="U30" i="4"/>
  <c r="P41" i="3"/>
  <c r="M26" i="3"/>
  <c r="S26" i="3" s="1"/>
  <c r="P20" i="3"/>
  <c r="M41" i="3"/>
  <c r="M20" i="3"/>
  <c r="U10" i="4" l="1"/>
  <c r="S41" i="3"/>
  <c r="S20" i="3"/>
  <c r="M18" i="3"/>
  <c r="P16" i="3"/>
  <c r="M16" i="3"/>
  <c r="P17" i="3"/>
  <c r="P18" i="3"/>
  <c r="M17" i="3"/>
  <c r="S18" i="3" l="1"/>
  <c r="S17" i="3"/>
  <c r="S16" i="3"/>
  <c r="M14" i="3"/>
  <c r="M10" i="3"/>
  <c r="M53" i="3" l="1"/>
  <c r="S14" i="3"/>
  <c r="S53" i="3" s="1"/>
  <c r="M52" i="3"/>
  <c r="M55" i="3" s="1"/>
  <c r="S10" i="3"/>
  <c r="E16" i="7"/>
  <c r="F16" i="7"/>
  <c r="AH203" i="2"/>
  <c r="J6" i="7" s="1"/>
  <c r="AG203" i="2"/>
  <c r="K6" i="7" s="1"/>
  <c r="W48" i="4"/>
  <c r="W47" i="4"/>
  <c r="W46" i="4"/>
  <c r="W45" i="4"/>
  <c r="W44" i="4"/>
  <c r="W43" i="4"/>
  <c r="W42" i="4"/>
  <c r="W41" i="4"/>
  <c r="W40" i="4"/>
  <c r="W39" i="4"/>
  <c r="W38" i="4"/>
  <c r="W37" i="4"/>
  <c r="W36" i="4"/>
  <c r="W35" i="4"/>
  <c r="W34" i="4"/>
  <c r="W33" i="4"/>
  <c r="W32" i="4"/>
  <c r="W31" i="4"/>
  <c r="W29" i="4"/>
  <c r="W28" i="4"/>
  <c r="W27" i="4"/>
  <c r="W26" i="4"/>
  <c r="W25" i="4"/>
  <c r="W24" i="4"/>
  <c r="W23" i="4"/>
  <c r="W22" i="4"/>
  <c r="W21" i="4"/>
  <c r="W20" i="4"/>
  <c r="W19" i="4"/>
  <c r="W18" i="4"/>
  <c r="W17" i="4"/>
  <c r="W16" i="4"/>
  <c r="W15" i="4"/>
  <c r="W14" i="4"/>
  <c r="W13" i="4"/>
  <c r="W12" i="4"/>
  <c r="P53" i="3"/>
  <c r="P52" i="3"/>
  <c r="J7" i="7" l="1"/>
  <c r="E17" i="7"/>
  <c r="AH204" i="2"/>
  <c r="AA203" i="2"/>
  <c r="K16" i="7" s="1"/>
  <c r="AB203" i="2"/>
  <c r="U203" i="2"/>
  <c r="F11" i="7" s="1"/>
  <c r="V203" i="2"/>
  <c r="U204" i="2" l="1"/>
  <c r="E11" i="7"/>
  <c r="E12" i="7" s="1"/>
  <c r="J16" i="7"/>
  <c r="J17" i="7" s="1"/>
  <c r="AB204" i="2"/>
  <c r="M56" i="5"/>
  <c r="S56" i="5" s="1"/>
  <c r="U56" i="5" s="1"/>
  <c r="AK204" i="2"/>
  <c r="O33" i="6" l="1"/>
  <c r="C44" i="5"/>
  <c r="C34" i="5"/>
  <c r="C52" i="5" s="1"/>
  <c r="C33" i="5"/>
  <c r="C51" i="5" s="1"/>
  <c r="C32" i="5"/>
  <c r="C50" i="5" s="1"/>
  <c r="S52" i="3" l="1"/>
  <c r="C37" i="4"/>
  <c r="C43" i="4"/>
  <c r="C45" i="4"/>
  <c r="U11" i="3" l="1"/>
  <c r="U12" i="3"/>
  <c r="U13" i="3"/>
  <c r="U14" i="3"/>
  <c r="U15" i="3"/>
  <c r="U16" i="3"/>
  <c r="U17" i="3"/>
  <c r="U18" i="3"/>
  <c r="U19" i="3"/>
  <c r="U20" i="3"/>
  <c r="U21" i="3"/>
  <c r="U22" i="3"/>
  <c r="U23" i="3"/>
  <c r="U24" i="3"/>
  <c r="U25" i="3"/>
  <c r="U26" i="3"/>
  <c r="U27" i="3"/>
  <c r="U28" i="3"/>
  <c r="U29" i="3"/>
  <c r="U30" i="3"/>
  <c r="U31" i="3"/>
  <c r="U32" i="3"/>
  <c r="U33" i="3"/>
  <c r="U34" i="3"/>
  <c r="U35" i="3"/>
  <c r="U36" i="3"/>
  <c r="U37" i="3"/>
  <c r="U38" i="3"/>
  <c r="U39" i="3"/>
  <c r="U40" i="3"/>
  <c r="U41" i="3"/>
  <c r="U42" i="3"/>
  <c r="U43" i="3"/>
  <c r="U44" i="3"/>
  <c r="U45" i="3"/>
  <c r="U46" i="3"/>
  <c r="U47" i="3"/>
  <c r="U48" i="3"/>
  <c r="U49" i="3"/>
  <c r="U50" i="3"/>
  <c r="U51" i="3"/>
  <c r="P11" i="4"/>
  <c r="P30" i="4"/>
  <c r="B3" i="3"/>
  <c r="B3" i="2" s="1"/>
  <c r="R33" i="6"/>
  <c r="L33" i="6" l="1"/>
  <c r="T33" i="6" s="1"/>
  <c r="W11" i="4"/>
  <c r="W30" i="4"/>
  <c r="AO204" i="2"/>
  <c r="B3" i="5"/>
  <c r="U52" i="3"/>
  <c r="U10" i="3"/>
  <c r="U53" i="3"/>
  <c r="P10" i="4"/>
  <c r="P54" i="3" s="1"/>
  <c r="S54" i="3" l="1"/>
  <c r="S55" i="3" s="1"/>
  <c r="P55" i="3"/>
  <c r="W10" i="4"/>
  <c r="U54" i="3" l="1"/>
  <c r="U55" i="3" s="1"/>
</calcChain>
</file>

<file path=xl/sharedStrings.xml><?xml version="1.0" encoding="utf-8"?>
<sst xmlns="http://schemas.openxmlformats.org/spreadsheetml/2006/main" count="761" uniqueCount="311">
  <si>
    <t xml:space="preserve">Million Rupees  </t>
  </si>
  <si>
    <t>Financial Auxiliaries</t>
  </si>
  <si>
    <t>Captive Financial Institutions</t>
  </si>
  <si>
    <t>Money Market Funds</t>
  </si>
  <si>
    <t>Non-Money Market Funds</t>
  </si>
  <si>
    <t>Pension Funds</t>
  </si>
  <si>
    <t>Items</t>
  </si>
  <si>
    <t>Sources</t>
  </si>
  <si>
    <t>Uses</t>
  </si>
  <si>
    <t>Net Lending(+)\Net Borrowing(-)</t>
  </si>
  <si>
    <t>Million Rs</t>
  </si>
  <si>
    <t>Transaction and Balancing Items</t>
  </si>
  <si>
    <t xml:space="preserve">Deposits </t>
  </si>
  <si>
    <t>Financial</t>
  </si>
  <si>
    <t xml:space="preserve">Other </t>
  </si>
  <si>
    <t xml:space="preserve">Captive </t>
  </si>
  <si>
    <t>Money</t>
  </si>
  <si>
    <t>Non-Money</t>
  </si>
  <si>
    <t>Pension</t>
  </si>
  <si>
    <t xml:space="preserve"> Insurance </t>
  </si>
  <si>
    <t>Central</t>
  </si>
  <si>
    <t>Market</t>
  </si>
  <si>
    <t>Funds</t>
  </si>
  <si>
    <t>Companies</t>
  </si>
  <si>
    <t>Bank</t>
  </si>
  <si>
    <t>Private</t>
  </si>
  <si>
    <t>Public</t>
  </si>
  <si>
    <t>Corporations</t>
  </si>
  <si>
    <t>01</t>
  </si>
  <si>
    <t>02</t>
  </si>
  <si>
    <t>03</t>
  </si>
  <si>
    <t>04</t>
  </si>
  <si>
    <t xml:space="preserve">Consumption of fixed capital  </t>
  </si>
  <si>
    <t>05</t>
  </si>
  <si>
    <t>06</t>
  </si>
  <si>
    <t xml:space="preserve">Current external balance </t>
  </si>
  <si>
    <t>07</t>
  </si>
  <si>
    <t>08</t>
  </si>
  <si>
    <t xml:space="preserve">Gross fixed capital formation </t>
  </si>
  <si>
    <t>09</t>
  </si>
  <si>
    <t>10</t>
  </si>
  <si>
    <t>11</t>
  </si>
  <si>
    <t>Dwelling, Buildings &amp; Structure</t>
  </si>
  <si>
    <t>Machinery</t>
  </si>
  <si>
    <t>Weapons System</t>
  </si>
  <si>
    <t>Cultivated Biological Resources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</si>
  <si>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</si>
  <si>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</si>
  <si>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</si>
  <si>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</si>
  <si>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</si>
  <si>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</si>
  <si>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</si>
  <si>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</si>
  <si>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</si>
  <si>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</si>
  <si>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</si>
  <si>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</si>
  <si>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</si>
  <si>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</si>
  <si>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</si>
  <si>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</si>
  <si>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</si>
  <si>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</si>
  <si>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</si>
  <si>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</si>
  <si>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</si>
  <si>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</si>
  <si>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</si>
  <si>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</si>
  <si>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 xml:space="preserve">Financial Account of Pakistan
</t>
  </si>
  <si>
    <t>Million Rupees</t>
  </si>
  <si>
    <t>Federal</t>
  </si>
  <si>
    <t>Interbank Position</t>
  </si>
  <si>
    <t xml:space="preserve"> Other accounts receivable/payable</t>
  </si>
  <si>
    <t>36</t>
  </si>
  <si>
    <t>37</t>
  </si>
  <si>
    <t>Integrated Capital and Financial Accounts of Pakistan</t>
  </si>
  <si>
    <t>S.No</t>
  </si>
  <si>
    <t>Transactions and Balancing Items</t>
  </si>
  <si>
    <t xml:space="preserve">Saving, Gross </t>
  </si>
  <si>
    <t xml:space="preserve"> Net Saving (2 less 3)</t>
  </si>
  <si>
    <t>Capital transfers, net</t>
  </si>
  <si>
    <t>Acquisitions less disposals of Non-financial Assets</t>
  </si>
  <si>
    <t>Other non-financial assets</t>
  </si>
  <si>
    <t>Net lending( + )/net borrowing( - ) (11 less 29)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</si>
  <si>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</si>
  <si>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</si>
  <si>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</si>
  <si>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</si>
  <si>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</si>
  <si>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</si>
  <si>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</si>
  <si>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</si>
  <si>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</si>
  <si>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</si>
  <si>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Sectoral Positions</t>
  </si>
  <si>
    <t>Million Rs.</t>
  </si>
  <si>
    <t>Other Financial Intermediaries</t>
  </si>
  <si>
    <t>Insurance Companies</t>
  </si>
  <si>
    <t>Households</t>
  </si>
  <si>
    <t>Saving less Investment</t>
  </si>
  <si>
    <t>Rest of the World</t>
  </si>
  <si>
    <t>Types of Claim and Debtor/Creditor</t>
  </si>
  <si>
    <t>1. Monetary Gold and SDRs</t>
  </si>
  <si>
    <t>2. Currency and Deposits</t>
  </si>
  <si>
    <t>a. Currency</t>
  </si>
  <si>
    <t>i. National</t>
  </si>
  <si>
    <t>ii. Foreign</t>
  </si>
  <si>
    <t>b. Interbank Position</t>
  </si>
  <si>
    <t>c. Transferable Deposits</t>
  </si>
  <si>
    <t>i. In national Currency</t>
  </si>
  <si>
    <t>1. Deposits Money Institutions</t>
  </si>
  <si>
    <t>2. Financial Auxiliaries</t>
  </si>
  <si>
    <t>4. Insurance Companies</t>
  </si>
  <si>
    <t>5. Central Bank</t>
  </si>
  <si>
    <t>6. Non-Financial Private Corp.</t>
  </si>
  <si>
    <t>7. Non-Financial Public Corp.</t>
  </si>
  <si>
    <t>8. Provincial Govt (incld Pro NPIs)</t>
  </si>
  <si>
    <t>9. Federal Govt (incld Fed NPIs)</t>
  </si>
  <si>
    <t>10. Other Resident Sector</t>
  </si>
  <si>
    <t>11. Nonresidents</t>
  </si>
  <si>
    <t>12. Money Market Funds</t>
  </si>
  <si>
    <t>13. Non Money Market Funds</t>
  </si>
  <si>
    <t>14. Pension Funds</t>
  </si>
  <si>
    <t>15. Captive financial companies</t>
  </si>
  <si>
    <t>ii. In Foreign Currency</t>
  </si>
  <si>
    <t>d. Other Deposits</t>
  </si>
  <si>
    <t>i. In National Currency</t>
  </si>
  <si>
    <t xml:space="preserve">3. Debt Securities </t>
  </si>
  <si>
    <t>a. Short Term</t>
  </si>
  <si>
    <t>ii. Nonresidents</t>
  </si>
  <si>
    <t>b. Other</t>
  </si>
  <si>
    <t>8. Employee Stock Option</t>
  </si>
  <si>
    <t>i. Resident Sectors</t>
  </si>
  <si>
    <t>a. Trade Credit and Advances</t>
  </si>
  <si>
    <t>9. Other Accounts Receivable/Payable</t>
  </si>
  <si>
    <t>* Standardized Guarantee Schemes</t>
  </si>
  <si>
    <t>** Employees Stock Funds</t>
  </si>
  <si>
    <t>5. Equity and Investment Fund Shares</t>
  </si>
  <si>
    <t>6. Insurance, Pension and SGSs*</t>
  </si>
  <si>
    <t>a. Net Equity of Households on Life Insurance Reserves and on Pension Funds</t>
  </si>
  <si>
    <t>b. Prepayments of Premiums and Reserves against Outstanding Claims</t>
  </si>
  <si>
    <t>b. Long Term</t>
  </si>
  <si>
    <t>4. Loans</t>
  </si>
  <si>
    <t>Deposits Taking Corporations</t>
  </si>
  <si>
    <t>3. Other Financial Intermediaries</t>
  </si>
  <si>
    <t>Central Bank</t>
  </si>
  <si>
    <t>Financial Matrix</t>
  </si>
  <si>
    <t>Total Assets/Liabilities</t>
  </si>
  <si>
    <t>Capital Account of Pakistan</t>
  </si>
  <si>
    <t>Taking</t>
  </si>
  <si>
    <t>Intermediaries</t>
  </si>
  <si>
    <t>Retain Earning</t>
  </si>
  <si>
    <t>General &amp; Special Reserve</t>
  </si>
  <si>
    <t>Consumption of Fixed Capital</t>
  </si>
  <si>
    <t>Current External Balance</t>
  </si>
  <si>
    <t>Acquisitions less Disposals of Fixed Assets</t>
  </si>
  <si>
    <t>Gross Fixed Capital Formation</t>
  </si>
  <si>
    <t>Acquisitions less Disposals of Tangible Fixed Assets</t>
  </si>
  <si>
    <t>Acquisitions of New Tangible Fixed Assets</t>
  </si>
  <si>
    <t>Acquisitions of Existing Tangible Fixed Assets</t>
  </si>
  <si>
    <t>Intellectual Property Products</t>
  </si>
  <si>
    <t>Disposals of Existing Tangible Fixed Assets</t>
  </si>
  <si>
    <t>Acquisitions less Disposals of Intangible Fixed Assets</t>
  </si>
  <si>
    <t xml:space="preserve">Acquisitions of New Intangible Fixed Assets </t>
  </si>
  <si>
    <t xml:space="preserve">Acquisitions of Existing Intangible Fixed Assets </t>
  </si>
  <si>
    <t xml:space="preserve">Disposals of Existing Intangible Fixed Assets  </t>
  </si>
  <si>
    <t>Additions to the Value of Non-Produced Non-Financial Assets</t>
  </si>
  <si>
    <t>Major Improvements to Non-Produced Non-Financial Assets</t>
  </si>
  <si>
    <t>Costs of Ownership Transfer on Non-Produced Non-Financial Assets</t>
  </si>
  <si>
    <t>Changes in Inventories</t>
  </si>
  <si>
    <t>Acquisitions less Disposals of Valuables</t>
  </si>
  <si>
    <t>Acquisitions less Disposals of Non-Produced Non-Financial Assets</t>
  </si>
  <si>
    <t>Acquisitions less Disposals of Land and Other Tangible Non-Produced Assets</t>
  </si>
  <si>
    <t xml:space="preserve">Acquisitions less Disposals of Intangible Non-Produced Assets </t>
  </si>
  <si>
    <t>Capital Transfers, Receivable</t>
  </si>
  <si>
    <t>Capital Taxes</t>
  </si>
  <si>
    <t>Investment Grants</t>
  </si>
  <si>
    <t>Other Capital Transfers</t>
  </si>
  <si>
    <t>Capital Transfers, Payable</t>
  </si>
  <si>
    <t xml:space="preserve"> Capital Taxes, Payable</t>
  </si>
  <si>
    <t xml:space="preserve"> Investment Grants, Payable</t>
  </si>
  <si>
    <t xml:space="preserve"> Other capital Transfers, Payable</t>
  </si>
  <si>
    <t>Changes in Net Worth due to Saving and Capital Transfers</t>
  </si>
  <si>
    <t>Domestic Economy</t>
  </si>
  <si>
    <t>Flow of Funds Accounts Net Lending(+)/Net Borrowing(-)</t>
  </si>
  <si>
    <t>S. No</t>
  </si>
  <si>
    <r>
      <t xml:space="preserve"> </t>
    </r>
    <r>
      <rPr>
        <b/>
        <sz val="10"/>
        <color indexed="8"/>
        <rFont val="Century Gothic"/>
        <family val="2"/>
      </rPr>
      <t>Net acquisition of financial assets</t>
    </r>
  </si>
  <si>
    <r>
      <t xml:space="preserve"> </t>
    </r>
    <r>
      <rPr>
        <sz val="10"/>
        <color indexed="8"/>
        <rFont val="Century Gothic"/>
        <family val="2"/>
      </rPr>
      <t>Currency</t>
    </r>
    <r>
      <rPr>
        <sz val="10"/>
        <rFont val="Century Gothic"/>
        <family val="2"/>
      </rPr>
      <t xml:space="preserve"> </t>
    </r>
  </si>
  <si>
    <r>
      <t xml:space="preserve"> </t>
    </r>
    <r>
      <rPr>
        <sz val="10"/>
        <color indexed="8"/>
        <rFont val="Century Gothic"/>
        <family val="2"/>
      </rPr>
      <t>Transferable deposits</t>
    </r>
    <r>
      <rPr>
        <sz val="10"/>
        <rFont val="Century Gothic"/>
        <family val="2"/>
      </rPr>
      <t xml:space="preserve"> </t>
    </r>
  </si>
  <si>
    <r>
      <t xml:space="preserve"> </t>
    </r>
    <r>
      <rPr>
        <sz val="10"/>
        <color indexed="8"/>
        <rFont val="Century Gothic"/>
        <family val="2"/>
      </rPr>
      <t>Other deposits</t>
    </r>
    <r>
      <rPr>
        <sz val="10"/>
        <rFont val="Century Gothic"/>
        <family val="2"/>
      </rPr>
      <t xml:space="preserve"> </t>
    </r>
  </si>
  <si>
    <r>
      <t xml:space="preserve"> </t>
    </r>
    <r>
      <rPr>
        <sz val="10"/>
        <color indexed="8"/>
        <rFont val="Century Gothic"/>
        <family val="2"/>
      </rPr>
      <t>Short-term</t>
    </r>
    <r>
      <rPr>
        <sz val="10"/>
        <rFont val="Century Gothic"/>
        <family val="2"/>
      </rPr>
      <t xml:space="preserve"> </t>
    </r>
  </si>
  <si>
    <r>
      <t xml:space="preserve"> </t>
    </r>
    <r>
      <rPr>
        <sz val="10"/>
        <color indexed="8"/>
        <rFont val="Century Gothic"/>
        <family val="2"/>
      </rPr>
      <t>Long-term</t>
    </r>
    <r>
      <rPr>
        <sz val="10"/>
        <rFont val="Century Gothic"/>
        <family val="2"/>
      </rPr>
      <t xml:space="preserve"> </t>
    </r>
  </si>
  <si>
    <r>
      <t xml:space="preserve"> </t>
    </r>
    <r>
      <rPr>
        <b/>
        <sz val="10"/>
        <color indexed="8"/>
        <rFont val="Century Gothic"/>
        <family val="2"/>
      </rPr>
      <t xml:space="preserve">Loans </t>
    </r>
  </si>
  <si>
    <r>
      <t xml:space="preserve"> </t>
    </r>
    <r>
      <rPr>
        <sz val="10"/>
        <color indexed="8"/>
        <rFont val="Century Gothic"/>
        <family val="2"/>
      </rPr>
      <t>Trade credits and advances</t>
    </r>
    <r>
      <rPr>
        <sz val="10"/>
        <rFont val="Century Gothic"/>
        <family val="2"/>
      </rPr>
      <t xml:space="preserve"> </t>
    </r>
  </si>
  <si>
    <t>Auxiliaries</t>
  </si>
  <si>
    <t>Net lending( + )/Net Borrowing( - ) (2 less 20)</t>
  </si>
  <si>
    <t>Currency</t>
  </si>
  <si>
    <t>Transferable Deposits</t>
  </si>
  <si>
    <t>Other Deposits</t>
  </si>
  <si>
    <t>Monetary Gold and SDRs</t>
  </si>
  <si>
    <t>Currency and Deposits</t>
  </si>
  <si>
    <t>Short-Term</t>
  </si>
  <si>
    <t>Long-Term</t>
  </si>
  <si>
    <t>Loans</t>
  </si>
  <si>
    <t>Other Accounts Receivable/Payable</t>
  </si>
  <si>
    <t>Trade Credits and Advances</t>
  </si>
  <si>
    <t>Net Incurrence of Liabilities</t>
  </si>
  <si>
    <t>Trade Credits And Advances</t>
  </si>
  <si>
    <t>Statistical Discrepancy (1 less 10)</t>
  </si>
  <si>
    <t>Statistical Discrepancy</t>
  </si>
  <si>
    <t>Other</t>
  </si>
  <si>
    <t>Deposit Taking Corporations</t>
  </si>
  <si>
    <t>A. Currency</t>
  </si>
  <si>
    <t/>
  </si>
  <si>
    <t>B. Other</t>
  </si>
  <si>
    <t>1. Monetary Gold And SDRs</t>
  </si>
  <si>
    <t>2. Currency and Deposits</t>
  </si>
  <si>
    <t>I. In National Currency</t>
  </si>
  <si>
    <t>II. In Foreign Currency</t>
  </si>
  <si>
    <t>B. Transferable Deposits</t>
  </si>
  <si>
    <t>C. Other Deposits</t>
  </si>
  <si>
    <t>A. Short Term</t>
  </si>
  <si>
    <t>B. Long Term</t>
  </si>
  <si>
    <t>3. Loans</t>
  </si>
  <si>
    <t>4. Shares &amp; Other Equity</t>
  </si>
  <si>
    <t>5. Insurance Technical Reserves</t>
  </si>
  <si>
    <t>6. Financial Derivatives</t>
  </si>
  <si>
    <t>7. Other Accounts Receivable/ Payable</t>
  </si>
  <si>
    <t>A. Trade Credit and Advances</t>
  </si>
  <si>
    <t>1. Currency and Deposits</t>
  </si>
  <si>
    <t>A. Notes in Circulation</t>
  </si>
  <si>
    <t>2. Securities Other than Share</t>
  </si>
  <si>
    <t>7. Other Accounts Receivable/Payable</t>
  </si>
  <si>
    <t>8. Reserve</t>
  </si>
  <si>
    <t>9. Valuation</t>
  </si>
  <si>
    <t>10. SDR Allocations</t>
  </si>
  <si>
    <t>Liabilities</t>
  </si>
  <si>
    <t>Assets</t>
  </si>
  <si>
    <t>8. Fixed Assets</t>
  </si>
  <si>
    <t>1. Changes in net worth due to saving and capital transfers  = Net saving + capital transfer( receivable-payable)</t>
  </si>
  <si>
    <t>2. Net lending (+) / net borrowing (–)  = net worth-((GFCF+changes in inventories+acquisition less disposals of valuables+Acquisitions less disposals of non-produced  non-financial assets)-consumption of Fixed assets)</t>
  </si>
  <si>
    <t>General Government</t>
  </si>
  <si>
    <t>Financial Corporations</t>
  </si>
  <si>
    <t>Non-Financial Corporations</t>
  </si>
  <si>
    <t>Debt Securities</t>
  </si>
  <si>
    <t>Equity and Investment Fund Shares</t>
  </si>
  <si>
    <t>Other Accounts Receivable</t>
  </si>
  <si>
    <t>Other Accounts Payable</t>
  </si>
  <si>
    <t>7. Financial Derivatives and ESFs**</t>
  </si>
  <si>
    <t>Financial Derivatives and ESFs*</t>
  </si>
  <si>
    <t>Insurance, Pension and SGSs**</t>
  </si>
  <si>
    <t>Saving, Gross</t>
  </si>
  <si>
    <t>Net Saving</t>
  </si>
  <si>
    <t>Net Acquisition of Financial Assets</t>
  </si>
  <si>
    <r>
      <t xml:space="preserve">Debt </t>
    </r>
    <r>
      <rPr>
        <b/>
        <sz val="10"/>
        <color indexed="8"/>
        <rFont val="Century Gothic"/>
        <family val="2"/>
      </rPr>
      <t>Securities</t>
    </r>
  </si>
  <si>
    <r>
      <t xml:space="preserve"> </t>
    </r>
    <r>
      <rPr>
        <b/>
        <sz val="10"/>
        <color indexed="8"/>
        <rFont val="Century Gothic"/>
        <family val="2"/>
      </rPr>
      <t>Monetary Gold and SDRs</t>
    </r>
  </si>
  <si>
    <r>
      <t xml:space="preserve"> </t>
    </r>
    <r>
      <rPr>
        <b/>
        <sz val="10"/>
        <color indexed="8"/>
        <rFont val="Century Gothic"/>
        <family val="2"/>
      </rPr>
      <t xml:space="preserve">Currency and Deposits </t>
    </r>
  </si>
  <si>
    <r>
      <t xml:space="preserve"> </t>
    </r>
    <r>
      <rPr>
        <b/>
        <sz val="10"/>
        <color indexed="8"/>
        <rFont val="Century Gothic"/>
        <family val="2"/>
      </rPr>
      <t>Net Incurrence of Liabilities</t>
    </r>
  </si>
  <si>
    <r>
      <t xml:space="preserve"> </t>
    </r>
    <r>
      <rPr>
        <b/>
        <sz val="10"/>
        <color indexed="8"/>
        <rFont val="Century Gothic"/>
        <family val="2"/>
      </rPr>
      <t>Monetary Gold and SDRs</t>
    </r>
    <r>
      <rPr>
        <b/>
        <sz val="10"/>
        <rFont val="Century Gothic"/>
        <family val="2"/>
      </rPr>
      <t xml:space="preserve"> </t>
    </r>
  </si>
  <si>
    <t xml:space="preserve">Other Accounts Payable </t>
  </si>
  <si>
    <t>2. Debt Securities</t>
  </si>
  <si>
    <t>4. Equity and Investment Fund Shares</t>
  </si>
  <si>
    <t>Overall</t>
  </si>
  <si>
    <t>Government</t>
  </si>
  <si>
    <t>Federal Government</t>
  </si>
  <si>
    <t>Households*</t>
  </si>
  <si>
    <t>Total Economy</t>
  </si>
  <si>
    <t>* Employees Stock Funds; ** Standardized Guarantee Schemes</t>
  </si>
  <si>
    <t>→</t>
  </si>
  <si>
    <t>←</t>
  </si>
  <si>
    <t>Financial Surplus</t>
  </si>
  <si>
    <t>Billion Rs.</t>
  </si>
  <si>
    <t>Notes:</t>
  </si>
  <si>
    <t>Data Sources:</t>
  </si>
  <si>
    <t>Non-Resident Sector</t>
  </si>
  <si>
    <r>
      <t xml:space="preserve">4. </t>
    </r>
    <r>
      <rPr>
        <b/>
        <sz val="11"/>
        <color indexed="8"/>
        <rFont val="Cambria"/>
        <family val="1"/>
      </rPr>
      <t>Rest of the World</t>
    </r>
    <r>
      <rPr>
        <sz val="11"/>
        <color indexed="8"/>
        <rFont val="Cambria"/>
        <family val="1"/>
      </rPr>
      <t>: Balance of Payments Statistics and International Investment Position compiled by Statistics and Data Services Department, SBP.</t>
    </r>
  </si>
  <si>
    <r>
      <t xml:space="preserve">1. </t>
    </r>
    <r>
      <rPr>
        <b/>
        <sz val="11"/>
        <color indexed="8"/>
        <rFont val="Cambria"/>
        <family val="1"/>
      </rPr>
      <t>Financial Corporations</t>
    </r>
    <r>
      <rPr>
        <sz val="11"/>
        <color indexed="8"/>
        <rFont val="Cambria"/>
        <family val="1"/>
      </rPr>
      <t>: The sectoral balance sheets acquired by Statistics and Data Services Department, SBP from financial corporations.</t>
    </r>
  </si>
  <si>
    <t>Joint Director</t>
  </si>
  <si>
    <t>Senior Joint Director</t>
  </si>
  <si>
    <t>Team</t>
  </si>
  <si>
    <t>Deputy Director</t>
  </si>
  <si>
    <t>Reviewer</t>
  </si>
  <si>
    <t>Financial Deficit</t>
  </si>
  <si>
    <t>Net Surplus (+)/Net Deficit(–) (1 plus 25 less 29 less 7)</t>
  </si>
  <si>
    <t>3. General &amp; Special Reserves of General Government latest information is not available.</t>
  </si>
  <si>
    <t>Flow of Funds - 2023-24</t>
  </si>
  <si>
    <t>2023-24</t>
  </si>
  <si>
    <r>
      <rPr>
        <i/>
        <sz val="12"/>
        <color theme="1"/>
        <rFont val="Cambria"/>
        <family val="1"/>
      </rPr>
      <t>Statistics and Data Services Department</t>
    </r>
    <r>
      <rPr>
        <sz val="14"/>
        <color theme="1"/>
        <rFont val="Cambria"/>
        <family val="1"/>
      </rPr>
      <t xml:space="preserve"> </t>
    </r>
    <r>
      <rPr>
        <sz val="12"/>
        <color theme="1"/>
        <rFont val="Cambria"/>
        <family val="1"/>
      </rPr>
      <t xml:space="preserve">
</t>
    </r>
    <r>
      <rPr>
        <b/>
        <sz val="12"/>
        <color theme="1"/>
        <rFont val="Cambria"/>
        <family val="1"/>
      </rPr>
      <t>State Bank of Pakistan</t>
    </r>
    <r>
      <rPr>
        <sz val="12"/>
        <color theme="1"/>
        <rFont val="Cambria"/>
        <family val="1"/>
      </rPr>
      <t xml:space="preserve"> </t>
    </r>
  </si>
  <si>
    <t>Mr. Muhammad Shafi</t>
  </si>
  <si>
    <t>Team Lead</t>
  </si>
  <si>
    <t>Director</t>
  </si>
  <si>
    <t>Dr. Muhammad Nadim Hanif</t>
  </si>
  <si>
    <t>For Feedback email to:</t>
  </si>
  <si>
    <t>feedback.statistics@sbp.org.pk</t>
  </si>
  <si>
    <t>Flow of Funds Account of Pakistan for FY24</t>
  </si>
  <si>
    <t>Mr. Raja Muhammad Ali</t>
  </si>
  <si>
    <t>Ms. Uzma Maqsood</t>
  </si>
  <si>
    <t>Syed Aamir Ali Bukhari</t>
  </si>
  <si>
    <r>
      <t xml:space="preserve">2. </t>
    </r>
    <r>
      <rPr>
        <b/>
        <sz val="11"/>
        <color indexed="8"/>
        <rFont val="Cambria"/>
        <family val="1"/>
      </rPr>
      <t>Non-Financial Corporations</t>
    </r>
    <r>
      <rPr>
        <sz val="11"/>
        <color indexed="8"/>
        <rFont val="Cambria"/>
        <family val="1"/>
      </rPr>
      <t>: Annual financial statements of non-financial corporations (public and private) are used for compilation of sectoral balance sheets.</t>
    </r>
  </si>
  <si>
    <r>
      <t xml:space="preserve">3. </t>
    </r>
    <r>
      <rPr>
        <b/>
        <sz val="11"/>
        <color indexed="8"/>
        <rFont val="Cambria"/>
        <family val="1"/>
      </rPr>
      <t>General Government</t>
    </r>
    <r>
      <rPr>
        <sz val="11"/>
        <color indexed="8"/>
        <rFont val="Cambria"/>
        <family val="1"/>
      </rPr>
      <t>: State Bank of Pakistan, Pakistan Bureau of Statistics and counterparty data from sectoral balance sheets of financial corporations, non-financial corporations, SBP and Rest of world.</t>
    </r>
  </si>
  <si>
    <r>
      <t xml:space="preserve">5. </t>
    </r>
    <r>
      <rPr>
        <b/>
        <sz val="11"/>
        <color indexed="8"/>
        <rFont val="Cambria"/>
        <family val="1"/>
      </rPr>
      <t>Households</t>
    </r>
    <r>
      <rPr>
        <sz val="11"/>
        <color indexed="8"/>
        <rFont val="Cambria"/>
        <family val="1"/>
      </rPr>
      <t>: Balance sheet of this sector is estimated from as counterparty information from all other sectors.</t>
    </r>
  </si>
  <si>
    <t xml:space="preserve">1. Trade Credit and Advances of households sector is estimated on net basis. </t>
  </si>
  <si>
    <t>2. General Government fixed assets includes current period GFCF of Government sector and assets of NPI's in government sector.</t>
  </si>
  <si>
    <t>Provincial &amp; Local</t>
  </si>
  <si>
    <t>Provincial &amp; Local Governments</t>
  </si>
  <si>
    <t>Provincial &amp; Local Government</t>
  </si>
  <si>
    <t>Net Lending (+) / Net Borrowing (-) = 219.1</t>
  </si>
  <si>
    <t>Additional Director</t>
  </si>
  <si>
    <t>Mr. Muhammad Ali Shah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</si>
</sst>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(* #,##0_);_(* \(#,##0\);_(* &quot;-&quot;??_);_(@_)"/>
    <numFmt numFmtId="165" formatCode="#,##0.0"/>
    <numFmt numFmtId="166" formatCode="_(* #,##0.0_);_(* \(#,##0.0\);_(* &quot;-&quot;??_);_(@_)"/>
  </numFmts>
  <fonts count="4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Times New Roman"/>
      <family val="1"/>
    </font>
    <font>
      <b/>
      <sz val="8"/>
      <name val="Arial"/>
      <family val="2"/>
    </font>
    <font>
      <sz val="10"/>
      <color indexed="8"/>
      <name val="Times New Roman"/>
      <family val="1"/>
    </font>
    <font>
      <b/>
      <sz val="10"/>
      <color indexed="8"/>
      <name val="Times New Roman"/>
      <family val="1"/>
    </font>
    <font>
      <sz val="10"/>
      <color theme="1"/>
      <name val="Times New Roman"/>
      <family val="2"/>
    </font>
    <font>
      <b/>
      <sz val="14"/>
      <name val="Century Gothic"/>
      <family val="2"/>
    </font>
    <font>
      <sz val="10"/>
      <name val="Century Gothic"/>
      <family val="2"/>
    </font>
    <font>
      <sz val="12"/>
      <name val="Century Gothic"/>
      <family val="2"/>
    </font>
    <font>
      <b/>
      <sz val="12"/>
      <name val="Century Gothic"/>
      <family val="2"/>
    </font>
    <font>
      <b/>
      <sz val="10"/>
      <name val="Century Gothic"/>
      <family val="2"/>
    </font>
    <font>
      <b/>
      <sz val="8"/>
      <name val="Century Gothic"/>
      <family val="2"/>
    </font>
    <font>
      <b/>
      <sz val="11"/>
      <name val="Century Gothic"/>
      <family val="2"/>
    </font>
    <font>
      <sz val="8"/>
      <name val="Century Gothic"/>
      <family val="2"/>
    </font>
    <font>
      <b/>
      <sz val="10"/>
      <color indexed="8"/>
      <name val="Century Gothic"/>
      <family val="2"/>
    </font>
    <font>
      <sz val="10"/>
      <color indexed="8"/>
      <name val="Century Gothic"/>
      <family val="2"/>
    </font>
    <font>
      <sz val="10"/>
      <color rgb="FFFF0000"/>
      <name val="Century Gothic"/>
      <family val="2"/>
    </font>
    <font>
      <b/>
      <sz val="10"/>
      <color rgb="FFFF0000"/>
      <name val="Century Gothic"/>
      <family val="2"/>
    </font>
    <font>
      <i/>
      <sz val="10"/>
      <name val="Century Gothic"/>
      <family val="2"/>
    </font>
    <font>
      <b/>
      <sz val="14"/>
      <color indexed="8"/>
      <name val="Century Gothic"/>
      <family val="2"/>
    </font>
    <font>
      <b/>
      <sz val="12"/>
      <color indexed="8"/>
      <name val="Century Gothic"/>
      <family val="2"/>
    </font>
    <font>
      <b/>
      <sz val="10"/>
      <color theme="1"/>
      <name val="Century Gothic"/>
      <family val="2"/>
    </font>
    <font>
      <sz val="10"/>
      <color theme="1"/>
      <name val="Century Gothic"/>
      <family val="2"/>
    </font>
    <font>
      <b/>
      <sz val="11"/>
      <color indexed="8"/>
      <name val="Century Gothic"/>
      <family val="2"/>
    </font>
    <font>
      <sz val="11"/>
      <color indexed="8"/>
      <name val="Century Gothic"/>
      <family val="2"/>
    </font>
    <font>
      <sz val="11"/>
      <name val="Century Gothic"/>
      <family val="2"/>
    </font>
    <font>
      <b/>
      <sz val="11"/>
      <color theme="1"/>
      <name val="Cambria"/>
      <family val="1"/>
    </font>
    <font>
      <sz val="11"/>
      <color theme="1"/>
      <name val="Cambria"/>
      <family val="1"/>
    </font>
    <font>
      <b/>
      <sz val="14"/>
      <color theme="1"/>
      <name val="Cambria"/>
      <family val="1"/>
    </font>
    <font>
      <b/>
      <sz val="11"/>
      <color indexed="8"/>
      <name val="Cambria"/>
      <family val="1"/>
    </font>
    <font>
      <sz val="11"/>
      <color indexed="8"/>
      <name val="Cambria"/>
      <family val="1"/>
    </font>
    <font>
      <sz val="10"/>
      <color indexed="8"/>
      <name val="Cambria"/>
      <family val="1"/>
    </font>
    <font>
      <sz val="10"/>
      <name val="Cambria"/>
      <family val="1"/>
    </font>
    <font>
      <u/>
      <sz val="11"/>
      <color theme="10"/>
      <name val="Calibri"/>
      <family val="2"/>
      <scheme val="minor"/>
    </font>
    <font>
      <b/>
      <sz val="12"/>
      <color theme="1"/>
      <name val="Cambria"/>
      <family val="1"/>
    </font>
    <font>
      <u/>
      <sz val="11"/>
      <color theme="10"/>
      <name val="Cambria"/>
      <family val="1"/>
    </font>
    <font>
      <sz val="12"/>
      <color theme="1"/>
      <name val="Cambria"/>
      <family val="1"/>
    </font>
    <font>
      <i/>
      <sz val="12"/>
      <color theme="1"/>
      <name val="Cambria"/>
      <family val="1"/>
    </font>
    <font>
      <sz val="14"/>
      <color theme="1"/>
      <name val="Cambria"/>
      <family val="1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0" fontId="2" fillId="0" borderId="0"/>
    <xf numFmtId="43" fontId="2" fillId="0" borderId="0" applyFont="0" applyFill="0" applyBorder="0" applyAlignment="0" applyProtection="0"/>
    <xf numFmtId="0" fontId="9" fillId="0" borderId="0"/>
    <xf numFmtId="0" fontId="2" fillId="0" borderId="0"/>
    <xf numFmtId="0" fontId="1" fillId="0" borderId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7" fillId="0" borderId="0" applyNumberFormat="0" applyFill="0" applyBorder="0" applyAlignment="0" applyProtection="0"/>
  </cellStyleXfs>
  <cellXfs count="386">
    <xf numFmtId="0" fontId="0" fillId="0" borderId="0" xfId="0"/>
    <xf numFmtId="3" fontId="3" fillId="0" borderId="0" xfId="1" applyNumberFormat="1" applyFont="1" applyProtection="1">
      <protection hidden="1"/>
    </xf>
    <xf numFmtId="3" fontId="4" fillId="0" borderId="0" xfId="1" applyNumberFormat="1" applyFont="1" applyProtection="1">
      <protection hidden="1"/>
    </xf>
    <xf numFmtId="3" fontId="6" fillId="0" borderId="0" xfId="1" applyNumberFormat="1" applyFont="1" applyProtection="1">
      <protection hidden="1"/>
    </xf>
    <xf numFmtId="0" fontId="3" fillId="0" borderId="0" xfId="1" applyFont="1" applyProtection="1">
      <protection hidden="1"/>
    </xf>
    <xf numFmtId="0" fontId="7" fillId="0" borderId="0" xfId="1" applyFont="1" applyAlignment="1">
      <alignment horizontal="left"/>
    </xf>
    <xf numFmtId="0" fontId="8" fillId="0" borderId="0" xfId="1" applyFont="1" applyAlignment="1">
      <alignment horizontal="right"/>
    </xf>
    <xf numFmtId="0" fontId="7" fillId="0" borderId="0" xfId="1" applyFont="1"/>
    <xf numFmtId="3" fontId="7" fillId="0" borderId="0" xfId="1" applyNumberFormat="1" applyFont="1"/>
    <xf numFmtId="0" fontId="7" fillId="0" borderId="0" xfId="1" applyFont="1" applyAlignment="1">
      <alignment horizontal="right"/>
    </xf>
    <xf numFmtId="3" fontId="7" fillId="0" borderId="0" xfId="1" applyNumberFormat="1" applyFont="1" applyAlignment="1">
      <alignment horizontal="right"/>
    </xf>
    <xf numFmtId="0" fontId="7" fillId="0" borderId="0" xfId="1" applyFont="1" applyAlignment="1">
      <alignment horizontal="center" vertical="center"/>
    </xf>
    <xf numFmtId="0" fontId="8" fillId="0" borderId="0" xfId="1" applyFont="1"/>
    <xf numFmtId="3" fontId="8" fillId="0" borderId="0" xfId="1" applyNumberFormat="1" applyFont="1"/>
    <xf numFmtId="164" fontId="8" fillId="0" borderId="0" xfId="2" applyNumberFormat="1" applyFont="1" applyFill="1"/>
    <xf numFmtId="3" fontId="5" fillId="0" borderId="0" xfId="1" applyNumberFormat="1" applyFont="1" applyAlignment="1" applyProtection="1">
      <alignment horizontal="center" vertical="center" wrapText="1"/>
      <protection hidden="1"/>
    </xf>
    <xf numFmtId="164" fontId="7" fillId="0" borderId="0" xfId="1" applyNumberFormat="1" applyFont="1"/>
    <xf numFmtId="0" fontId="9" fillId="0" borderId="0" xfId="3"/>
    <xf numFmtId="164" fontId="9" fillId="0" borderId="0" xfId="3" applyNumberFormat="1"/>
    <xf numFmtId="0" fontId="9" fillId="0" borderId="0" xfId="3" applyAlignment="1">
      <alignment vertical="center" wrapText="1"/>
    </xf>
    <xf numFmtId="164" fontId="8" fillId="0" borderId="0" xfId="1" applyNumberFormat="1" applyFont="1"/>
    <xf numFmtId="0" fontId="10" fillId="0" borderId="0" xfId="1" applyFont="1" applyAlignment="1" applyProtection="1">
      <alignment horizontal="left"/>
      <protection hidden="1"/>
    </xf>
    <xf numFmtId="0" fontId="11" fillId="0" borderId="0" xfId="1" applyFont="1" applyAlignment="1" applyProtection="1">
      <alignment horizontal="center"/>
      <protection hidden="1"/>
    </xf>
    <xf numFmtId="3" fontId="12" fillId="0" borderId="0" xfId="1" applyNumberFormat="1" applyFont="1" applyAlignment="1" applyProtection="1">
      <alignment horizontal="center"/>
      <protection hidden="1"/>
    </xf>
    <xf numFmtId="0" fontId="11" fillId="0" borderId="0" xfId="1" applyFont="1" applyAlignment="1" applyProtection="1">
      <alignment horizontal="left" indent="1"/>
      <protection hidden="1"/>
    </xf>
    <xf numFmtId="3" fontId="12" fillId="0" borderId="0" xfId="1" applyNumberFormat="1" applyFont="1" applyProtection="1">
      <protection hidden="1"/>
    </xf>
    <xf numFmtId="0" fontId="13" fillId="0" borderId="0" xfId="1" applyFont="1" applyAlignment="1" applyProtection="1">
      <alignment horizontal="left"/>
      <protection hidden="1"/>
    </xf>
    <xf numFmtId="0" fontId="11" fillId="0" borderId="0" xfId="1" applyFont="1" applyAlignment="1" applyProtection="1">
      <alignment horizontal="left"/>
      <protection hidden="1"/>
    </xf>
    <xf numFmtId="0" fontId="10" fillId="0" borderId="0" xfId="1" applyFont="1" applyAlignment="1" applyProtection="1">
      <alignment horizontal="left" indent="1"/>
      <protection hidden="1"/>
    </xf>
    <xf numFmtId="3" fontId="15" fillId="0" borderId="0" xfId="1" applyNumberFormat="1" applyFont="1" applyAlignment="1" applyProtection="1">
      <alignment horizontal="center" wrapText="1"/>
      <protection hidden="1"/>
    </xf>
    <xf numFmtId="3" fontId="15" fillId="0" borderId="0" xfId="1" applyNumberFormat="1" applyFont="1" applyAlignment="1" applyProtection="1">
      <alignment horizontal="left" wrapText="1"/>
      <protection hidden="1"/>
    </xf>
    <xf numFmtId="3" fontId="17" fillId="0" borderId="0" xfId="1" applyNumberFormat="1" applyFont="1" applyProtection="1">
      <protection hidden="1"/>
    </xf>
    <xf numFmtId="3" fontId="14" fillId="0" borderId="6" xfId="2" applyNumberFormat="1" applyFont="1" applyFill="1" applyBorder="1" applyAlignment="1" applyProtection="1">
      <alignment horizontal="right" vertical="center"/>
      <protection hidden="1"/>
    </xf>
    <xf numFmtId="3" fontId="14" fillId="0" borderId="0" xfId="2" applyNumberFormat="1" applyFont="1" applyFill="1" applyBorder="1" applyAlignment="1" applyProtection="1">
      <alignment horizontal="right" vertical="center"/>
      <protection hidden="1"/>
    </xf>
    <xf numFmtId="3" fontId="14" fillId="0" borderId="7" xfId="2" applyNumberFormat="1" applyFont="1" applyFill="1" applyBorder="1" applyAlignment="1" applyProtection="1">
      <alignment horizontal="right" vertical="center"/>
      <protection hidden="1"/>
    </xf>
    <xf numFmtId="3" fontId="18" fillId="0" borderId="0" xfId="2" applyNumberFormat="1" applyFont="1" applyFill="1" applyBorder="1" applyAlignment="1" applyProtection="1">
      <alignment horizontal="right" vertical="center" wrapText="1"/>
      <protection hidden="1"/>
    </xf>
    <xf numFmtId="3" fontId="18" fillId="0" borderId="6" xfId="2" applyNumberFormat="1" applyFont="1" applyFill="1" applyBorder="1" applyAlignment="1" applyProtection="1">
      <alignment horizontal="right" vertical="center" wrapText="1"/>
      <protection hidden="1"/>
    </xf>
    <xf numFmtId="3" fontId="18" fillId="0" borderId="7" xfId="2" applyNumberFormat="1" applyFont="1" applyFill="1" applyBorder="1" applyAlignment="1" applyProtection="1">
      <alignment horizontal="right" vertical="center" wrapText="1"/>
      <protection hidden="1"/>
    </xf>
    <xf numFmtId="3" fontId="11" fillId="0" borderId="6" xfId="2" applyNumberFormat="1" applyFont="1" applyFill="1" applyBorder="1" applyAlignment="1" applyProtection="1">
      <alignment horizontal="right" vertical="center"/>
      <protection hidden="1"/>
    </xf>
    <xf numFmtId="3" fontId="11" fillId="0" borderId="0" xfId="2" applyNumberFormat="1" applyFont="1" applyFill="1" applyBorder="1" applyAlignment="1" applyProtection="1">
      <alignment horizontal="right" vertical="center"/>
      <protection hidden="1"/>
    </xf>
    <xf numFmtId="3" fontId="19" fillId="0" borderId="0" xfId="2" applyNumberFormat="1" applyFont="1" applyFill="1" applyBorder="1" applyAlignment="1" applyProtection="1">
      <alignment horizontal="right" vertical="center" wrapText="1"/>
      <protection hidden="1"/>
    </xf>
    <xf numFmtId="3" fontId="11" fillId="0" borderId="7" xfId="2" applyNumberFormat="1" applyFont="1" applyFill="1" applyBorder="1" applyAlignment="1" applyProtection="1">
      <alignment horizontal="right" vertical="center"/>
      <protection hidden="1"/>
    </xf>
    <xf numFmtId="3" fontId="21" fillId="0" borderId="0" xfId="2" applyNumberFormat="1" applyFont="1" applyFill="1" applyBorder="1" applyAlignment="1" applyProtection="1">
      <alignment horizontal="right" vertical="center"/>
      <protection hidden="1"/>
    </xf>
    <xf numFmtId="3" fontId="14" fillId="0" borderId="5" xfId="1" applyNumberFormat="1" applyFont="1" applyBorder="1" applyAlignment="1" applyProtection="1">
      <alignment horizontal="left" vertical="top" indent="1"/>
      <protection hidden="1"/>
    </xf>
    <xf numFmtId="3" fontId="14" fillId="0" borderId="5" xfId="1" applyNumberFormat="1" applyFont="1" applyBorder="1" applyAlignment="1" applyProtection="1">
      <alignment horizontal="left" vertical="top" indent="2"/>
      <protection hidden="1"/>
    </xf>
    <xf numFmtId="3" fontId="11" fillId="0" borderId="5" xfId="1" applyNumberFormat="1" applyFont="1" applyBorder="1" applyAlignment="1" applyProtection="1">
      <alignment horizontal="left" vertical="top" indent="2"/>
      <protection hidden="1"/>
    </xf>
    <xf numFmtId="3" fontId="11" fillId="0" borderId="5" xfId="1" applyNumberFormat="1" applyFont="1" applyBorder="1" applyAlignment="1" applyProtection="1">
      <alignment horizontal="left" vertical="top" indent="4"/>
      <protection hidden="1"/>
    </xf>
    <xf numFmtId="3" fontId="11" fillId="0" borderId="5" xfId="1" applyNumberFormat="1" applyFont="1" applyBorder="1" applyAlignment="1">
      <alignment horizontal="left" vertical="top" indent="2"/>
    </xf>
    <xf numFmtId="3" fontId="14" fillId="0" borderId="5" xfId="1" applyNumberFormat="1" applyFont="1" applyBorder="1" applyAlignment="1" applyProtection="1">
      <alignment horizontal="left" vertical="top" indent="3"/>
      <protection hidden="1"/>
    </xf>
    <xf numFmtId="3" fontId="11" fillId="0" borderId="5" xfId="1" applyNumberFormat="1" applyFont="1" applyBorder="1" applyAlignment="1">
      <alignment horizontal="left" vertical="top" indent="4"/>
    </xf>
    <xf numFmtId="3" fontId="14" fillId="0" borderId="5" xfId="1" applyNumberFormat="1" applyFont="1" applyBorder="1" applyAlignment="1" applyProtection="1">
      <alignment vertical="center"/>
      <protection hidden="1"/>
    </xf>
    <xf numFmtId="3" fontId="19" fillId="0" borderId="7" xfId="2" applyNumberFormat="1" applyFont="1" applyFill="1" applyBorder="1" applyAlignment="1" applyProtection="1">
      <alignment horizontal="right" vertical="center" wrapText="1"/>
      <protection hidden="1"/>
    </xf>
    <xf numFmtId="0" fontId="13" fillId="0" borderId="0" xfId="1" applyFont="1" applyAlignment="1" applyProtection="1">
      <alignment horizontal="left" vertical="top"/>
      <protection hidden="1"/>
    </xf>
    <xf numFmtId="3" fontId="11" fillId="0" borderId="0" xfId="1" applyNumberFormat="1" applyFont="1" applyAlignment="1" applyProtection="1">
      <alignment horizontal="left" vertical="top"/>
      <protection hidden="1"/>
    </xf>
    <xf numFmtId="3" fontId="14" fillId="0" borderId="0" xfId="1" applyNumberFormat="1" applyFont="1" applyAlignment="1" applyProtection="1">
      <alignment horizontal="left" vertical="top"/>
      <protection hidden="1"/>
    </xf>
    <xf numFmtId="0" fontId="19" fillId="0" borderId="0" xfId="1" applyFont="1" applyAlignment="1">
      <alignment horizontal="left"/>
    </xf>
    <xf numFmtId="0" fontId="18" fillId="0" borderId="0" xfId="1" applyFont="1" applyAlignment="1">
      <alignment horizontal="right"/>
    </xf>
    <xf numFmtId="0" fontId="18" fillId="0" borderId="0" xfId="1" applyFont="1"/>
    <xf numFmtId="0" fontId="19" fillId="0" borderId="0" xfId="1" applyFont="1"/>
    <xf numFmtId="0" fontId="19" fillId="0" borderId="0" xfId="1" applyFont="1" applyAlignment="1">
      <alignment horizontal="right"/>
    </xf>
    <xf numFmtId="3" fontId="19" fillId="0" borderId="0" xfId="1" applyNumberFormat="1" applyFont="1" applyAlignment="1">
      <alignment horizontal="right"/>
    </xf>
    <xf numFmtId="3" fontId="18" fillId="0" borderId="0" xfId="1" applyNumberFormat="1" applyFont="1" applyAlignment="1">
      <alignment horizontal="right"/>
    </xf>
    <xf numFmtId="0" fontId="19" fillId="0" borderId="0" xfId="1" applyFont="1" applyAlignment="1">
      <alignment horizontal="right" vertical="top" wrapText="1" indent="5"/>
    </xf>
    <xf numFmtId="0" fontId="19" fillId="0" borderId="6" xfId="1" quotePrefix="1" applyFont="1" applyBorder="1" applyAlignment="1">
      <alignment horizontal="center" vertical="center"/>
    </xf>
    <xf numFmtId="0" fontId="18" fillId="0" borderId="6" xfId="1" quotePrefix="1" applyFont="1" applyBorder="1" applyAlignment="1">
      <alignment horizontal="center" vertical="center"/>
    </xf>
    <xf numFmtId="3" fontId="18" fillId="0" borderId="0" xfId="2" applyNumberFormat="1" applyFont="1" applyFill="1" applyBorder="1" applyAlignment="1">
      <alignment horizontal="center"/>
    </xf>
    <xf numFmtId="3" fontId="19" fillId="0" borderId="0" xfId="2" applyNumberFormat="1" applyFont="1" applyFill="1" applyBorder="1" applyAlignment="1">
      <alignment horizontal="center"/>
    </xf>
    <xf numFmtId="3" fontId="11" fillId="0" borderId="0" xfId="2" applyNumberFormat="1" applyFont="1" applyFill="1" applyBorder="1" applyAlignment="1">
      <alignment horizontal="center"/>
    </xf>
    <xf numFmtId="3" fontId="18" fillId="0" borderId="0" xfId="2" applyNumberFormat="1" applyFont="1" applyFill="1" applyBorder="1" applyAlignment="1">
      <alignment horizontal="center" wrapText="1"/>
    </xf>
    <xf numFmtId="3" fontId="14" fillId="0" borderId="0" xfId="2" applyNumberFormat="1" applyFont="1" applyFill="1" applyBorder="1" applyAlignment="1">
      <alignment horizontal="center"/>
    </xf>
    <xf numFmtId="3" fontId="19" fillId="0" borderId="0" xfId="2" applyNumberFormat="1" applyFont="1" applyFill="1" applyBorder="1" applyAlignment="1">
      <alignment horizontal="center" vertical="top" wrapText="1"/>
    </xf>
    <xf numFmtId="3" fontId="14" fillId="0" borderId="6" xfId="2" applyNumberFormat="1" applyFont="1" applyFill="1" applyBorder="1" applyAlignment="1">
      <alignment horizontal="center"/>
    </xf>
    <xf numFmtId="3" fontId="18" fillId="0" borderId="7" xfId="2" applyNumberFormat="1" applyFont="1" applyFill="1" applyBorder="1" applyAlignment="1">
      <alignment horizontal="center"/>
    </xf>
    <xf numFmtId="3" fontId="19" fillId="0" borderId="6" xfId="2" applyNumberFormat="1" applyFont="1" applyFill="1" applyBorder="1" applyAlignment="1">
      <alignment horizontal="center"/>
    </xf>
    <xf numFmtId="3" fontId="19" fillId="0" borderId="7" xfId="2" applyNumberFormat="1" applyFont="1" applyFill="1" applyBorder="1" applyAlignment="1">
      <alignment horizontal="center"/>
    </xf>
    <xf numFmtId="3" fontId="18" fillId="0" borderId="6" xfId="2" applyNumberFormat="1" applyFont="1" applyFill="1" applyBorder="1" applyAlignment="1">
      <alignment horizontal="center"/>
    </xf>
    <xf numFmtId="3" fontId="18" fillId="0" borderId="6" xfId="2" applyNumberFormat="1" applyFont="1" applyFill="1" applyBorder="1" applyAlignment="1">
      <alignment horizontal="center" wrapText="1"/>
    </xf>
    <xf numFmtId="3" fontId="18" fillId="0" borderId="7" xfId="2" applyNumberFormat="1" applyFont="1" applyFill="1" applyBorder="1" applyAlignment="1">
      <alignment horizontal="center" wrapText="1"/>
    </xf>
    <xf numFmtId="3" fontId="20" fillId="0" borderId="0" xfId="2" applyNumberFormat="1" applyFont="1" applyFill="1" applyBorder="1" applyAlignment="1">
      <alignment horizontal="center"/>
    </xf>
    <xf numFmtId="3" fontId="14" fillId="2" borderId="8" xfId="1" applyNumberFormat="1" applyFont="1" applyFill="1" applyBorder="1" applyAlignment="1" applyProtection="1">
      <alignment horizontal="left" vertical="center" wrapText="1"/>
      <protection hidden="1"/>
    </xf>
    <xf numFmtId="3" fontId="14" fillId="2" borderId="9" xfId="1" applyNumberFormat="1" applyFont="1" applyFill="1" applyBorder="1" applyAlignment="1" applyProtection="1">
      <alignment horizontal="center" vertical="center"/>
      <protection hidden="1"/>
    </xf>
    <xf numFmtId="3" fontId="14" fillId="2" borderId="10" xfId="1" applyNumberFormat="1" applyFont="1" applyFill="1" applyBorder="1" applyAlignment="1" applyProtection="1">
      <alignment horizontal="center" vertical="center"/>
      <protection hidden="1"/>
    </xf>
    <xf numFmtId="3" fontId="14" fillId="2" borderId="10" xfId="1" applyNumberFormat="1" applyFont="1" applyFill="1" applyBorder="1" applyAlignment="1" applyProtection="1">
      <alignment vertical="center" wrapText="1"/>
      <protection hidden="1"/>
    </xf>
    <xf numFmtId="3" fontId="14" fillId="2" borderId="11" xfId="1" applyNumberFormat="1" applyFont="1" applyFill="1" applyBorder="1" applyAlignment="1" applyProtection="1">
      <alignment horizontal="center" vertical="center"/>
      <protection hidden="1"/>
    </xf>
    <xf numFmtId="3" fontId="14" fillId="2" borderId="12" xfId="1" applyNumberFormat="1" applyFont="1" applyFill="1" applyBorder="1" applyAlignment="1" applyProtection="1">
      <alignment horizontal="left" vertical="center"/>
      <protection hidden="1"/>
    </xf>
    <xf numFmtId="0" fontId="19" fillId="2" borderId="13" xfId="1" quotePrefix="1" applyFont="1" applyFill="1" applyBorder="1" applyAlignment="1">
      <alignment horizontal="center" vertical="center"/>
    </xf>
    <xf numFmtId="3" fontId="18" fillId="2" borderId="13" xfId="2" applyNumberFormat="1" applyFont="1" applyFill="1" applyBorder="1" applyAlignment="1">
      <alignment horizontal="center"/>
    </xf>
    <xf numFmtId="3" fontId="18" fillId="2" borderId="14" xfId="2" applyNumberFormat="1" applyFont="1" applyFill="1" applyBorder="1" applyAlignment="1">
      <alignment horizontal="center"/>
    </xf>
    <xf numFmtId="3" fontId="24" fillId="0" borderId="0" xfId="1" applyNumberFormat="1" applyFont="1" applyAlignment="1">
      <alignment horizontal="left"/>
    </xf>
    <xf numFmtId="0" fontId="14" fillId="2" borderId="6" xfId="1" applyFont="1" applyFill="1" applyBorder="1" applyAlignment="1">
      <alignment horizontal="center" vertical="center"/>
    </xf>
    <xf numFmtId="0" fontId="14" fillId="2" borderId="0" xfId="1" applyFont="1" applyFill="1" applyAlignment="1">
      <alignment horizontal="center" vertical="center"/>
    </xf>
    <xf numFmtId="0" fontId="14" fillId="2" borderId="7" xfId="1" applyFont="1" applyFill="1" applyBorder="1" applyAlignment="1">
      <alignment horizontal="center" vertical="center"/>
    </xf>
    <xf numFmtId="0" fontId="14" fillId="2" borderId="9" xfId="1" applyFont="1" applyFill="1" applyBorder="1" applyAlignment="1">
      <alignment horizontal="center" vertical="center"/>
    </xf>
    <xf numFmtId="0" fontId="14" fillId="2" borderId="10" xfId="1" applyFont="1" applyFill="1" applyBorder="1" applyAlignment="1">
      <alignment horizontal="center" vertical="center"/>
    </xf>
    <xf numFmtId="0" fontId="14" fillId="2" borderId="11" xfId="1" applyFont="1" applyFill="1" applyBorder="1" applyAlignment="1">
      <alignment horizontal="center" vertical="center"/>
    </xf>
    <xf numFmtId="0" fontId="19" fillId="2" borderId="5" xfId="1" quotePrefix="1" applyFont="1" applyFill="1" applyBorder="1" applyAlignment="1">
      <alignment horizontal="center"/>
    </xf>
    <xf numFmtId="0" fontId="19" fillId="2" borderId="8" xfId="1" quotePrefix="1" applyFont="1" applyFill="1" applyBorder="1" applyAlignment="1">
      <alignment horizontal="center"/>
    </xf>
    <xf numFmtId="3" fontId="14" fillId="2" borderId="10" xfId="1" applyNumberFormat="1" applyFont="1" applyFill="1" applyBorder="1" applyAlignment="1">
      <alignment horizontal="center" vertical="center"/>
    </xf>
    <xf numFmtId="3" fontId="14" fillId="0" borderId="7" xfId="2" applyNumberFormat="1" applyFont="1" applyFill="1" applyBorder="1" applyAlignment="1">
      <alignment horizontal="center"/>
    </xf>
    <xf numFmtId="3" fontId="19" fillId="0" borderId="9" xfId="2" applyNumberFormat="1" applyFont="1" applyFill="1" applyBorder="1" applyAlignment="1">
      <alignment horizontal="center"/>
    </xf>
    <xf numFmtId="3" fontId="19" fillId="0" borderId="10" xfId="2" applyNumberFormat="1" applyFont="1" applyFill="1" applyBorder="1" applyAlignment="1">
      <alignment horizontal="center"/>
    </xf>
    <xf numFmtId="3" fontId="18" fillId="0" borderId="10" xfId="2" applyNumberFormat="1" applyFont="1" applyFill="1" applyBorder="1" applyAlignment="1">
      <alignment horizontal="center"/>
    </xf>
    <xf numFmtId="3" fontId="19" fillId="0" borderId="11" xfId="2" applyNumberFormat="1" applyFont="1" applyFill="1" applyBorder="1" applyAlignment="1">
      <alignment horizontal="center"/>
    </xf>
    <xf numFmtId="3" fontId="14" fillId="2" borderId="7" xfId="2" applyNumberFormat="1" applyFont="1" applyFill="1" applyBorder="1" applyAlignment="1">
      <alignment horizontal="center"/>
    </xf>
    <xf numFmtId="0" fontId="23" fillId="0" borderId="0" xfId="1" applyFont="1"/>
    <xf numFmtId="164" fontId="18" fillId="0" borderId="0" xfId="1" applyNumberFormat="1" applyFont="1"/>
    <xf numFmtId="0" fontId="18" fillId="0" borderId="0" xfId="1" applyFont="1" applyAlignment="1">
      <alignment horizontal="left"/>
    </xf>
    <xf numFmtId="3" fontId="11" fillId="0" borderId="0" xfId="1" applyNumberFormat="1" applyFont="1" applyAlignment="1" applyProtection="1">
      <alignment horizontal="left" vertical="center"/>
      <protection hidden="1"/>
    </xf>
    <xf numFmtId="0" fontId="19" fillId="2" borderId="12" xfId="1" quotePrefix="1" applyFont="1" applyFill="1" applyBorder="1" applyAlignment="1">
      <alignment horizontal="center" vertical="center"/>
    </xf>
    <xf numFmtId="0" fontId="26" fillId="0" borderId="0" xfId="3" applyFont="1"/>
    <xf numFmtId="164" fontId="26" fillId="0" borderId="0" xfId="3" applyNumberFormat="1" applyFont="1"/>
    <xf numFmtId="0" fontId="14" fillId="0" borderId="0" xfId="5" applyFont="1"/>
    <xf numFmtId="0" fontId="11" fillId="0" borderId="0" xfId="5" applyFont="1" applyAlignment="1">
      <alignment horizontal="left" indent="4"/>
    </xf>
    <xf numFmtId="0" fontId="14" fillId="0" borderId="19" xfId="5" applyFont="1" applyBorder="1"/>
    <xf numFmtId="0" fontId="14" fillId="0" borderId="0" xfId="5" applyFont="1" applyAlignment="1">
      <alignment horizontal="left" indent="2"/>
    </xf>
    <xf numFmtId="0" fontId="11" fillId="0" borderId="0" xfId="5" applyFont="1" applyAlignment="1">
      <alignment horizontal="left" indent="2"/>
    </xf>
    <xf numFmtId="3" fontId="14" fillId="0" borderId="0" xfId="6" applyNumberFormat="1" applyFont="1" applyFill="1" applyBorder="1" applyAlignment="1" applyProtection="1">
      <alignment horizontal="center"/>
    </xf>
    <xf numFmtId="3" fontId="11" fillId="0" borderId="0" xfId="6" applyNumberFormat="1" applyFont="1" applyFill="1" applyBorder="1" applyAlignment="1" applyProtection="1">
      <alignment horizontal="center"/>
    </xf>
    <xf numFmtId="3" fontId="14" fillId="3" borderId="18" xfId="6" applyNumberFormat="1" applyFont="1" applyFill="1" applyBorder="1" applyAlignment="1" applyProtection="1">
      <alignment horizontal="center" vertical="center"/>
    </xf>
    <xf numFmtId="0" fontId="14" fillId="3" borderId="18" xfId="5" applyFont="1" applyFill="1" applyBorder="1" applyAlignment="1">
      <alignment vertical="center"/>
    </xf>
    <xf numFmtId="3" fontId="23" fillId="0" borderId="0" xfId="1" applyNumberFormat="1" applyFont="1"/>
    <xf numFmtId="3" fontId="18" fillId="2" borderId="12" xfId="2" applyNumberFormat="1" applyFont="1" applyFill="1" applyBorder="1" applyAlignment="1">
      <alignment horizontal="center"/>
    </xf>
    <xf numFmtId="0" fontId="19" fillId="0" borderId="5" xfId="1" applyFont="1" applyBorder="1" applyAlignment="1">
      <alignment horizontal="left" vertical="center" indent="1"/>
    </xf>
    <xf numFmtId="0" fontId="18" fillId="0" borderId="5" xfId="1" applyFont="1" applyBorder="1" applyAlignment="1">
      <alignment vertical="center"/>
    </xf>
    <xf numFmtId="0" fontId="18" fillId="0" borderId="5" xfId="1" applyFont="1" applyBorder="1" applyAlignment="1">
      <alignment horizontal="left" vertical="center"/>
    </xf>
    <xf numFmtId="0" fontId="11" fillId="0" borderId="5" xfId="1" applyFont="1" applyBorder="1" applyAlignment="1">
      <alignment horizontal="left" vertical="center" wrapText="1" indent="1"/>
    </xf>
    <xf numFmtId="0" fontId="11" fillId="0" borderId="5" xfId="1" applyFont="1" applyBorder="1" applyAlignment="1">
      <alignment horizontal="left" vertical="center" indent="1"/>
    </xf>
    <xf numFmtId="3" fontId="19" fillId="0" borderId="6" xfId="2" applyNumberFormat="1" applyFont="1" applyFill="1" applyBorder="1" applyAlignment="1">
      <alignment horizontal="center" vertical="top" wrapText="1"/>
    </xf>
    <xf numFmtId="0" fontId="14" fillId="0" borderId="0" xfId="1" applyFont="1"/>
    <xf numFmtId="0" fontId="14" fillId="0" borderId="0" xfId="1" applyFont="1" applyAlignment="1">
      <alignment horizontal="left" indent="1"/>
    </xf>
    <xf numFmtId="0" fontId="11" fillId="0" borderId="0" xfId="1" applyFont="1" applyAlignment="1">
      <alignment horizontal="left" indent="2"/>
    </xf>
    <xf numFmtId="0" fontId="11" fillId="0" borderId="10" xfId="1" applyFont="1" applyBorder="1" applyAlignment="1">
      <alignment horizontal="left" indent="2"/>
    </xf>
    <xf numFmtId="3" fontId="14" fillId="0" borderId="6" xfId="2" applyNumberFormat="1" applyFont="1" applyFill="1" applyBorder="1" applyAlignment="1">
      <alignment horizontal="right"/>
    </xf>
    <xf numFmtId="3" fontId="14" fillId="0" borderId="0" xfId="2" applyNumberFormat="1" applyFont="1" applyFill="1" applyBorder="1" applyAlignment="1">
      <alignment horizontal="right"/>
    </xf>
    <xf numFmtId="3" fontId="14" fillId="0" borderId="7" xfId="2" applyNumberFormat="1" applyFont="1" applyFill="1" applyBorder="1" applyAlignment="1">
      <alignment horizontal="right"/>
    </xf>
    <xf numFmtId="3" fontId="11" fillId="0" borderId="6" xfId="2" applyNumberFormat="1" applyFont="1" applyFill="1" applyBorder="1" applyAlignment="1">
      <alignment horizontal="right"/>
    </xf>
    <xf numFmtId="3" fontId="11" fillId="0" borderId="0" xfId="2" applyNumberFormat="1" applyFont="1" applyFill="1" applyBorder="1" applyAlignment="1">
      <alignment horizontal="right"/>
    </xf>
    <xf numFmtId="3" fontId="11" fillId="0" borderId="7" xfId="2" applyNumberFormat="1" applyFont="1" applyFill="1" applyBorder="1" applyAlignment="1">
      <alignment horizontal="right"/>
    </xf>
    <xf numFmtId="3" fontId="18" fillId="0" borderId="6" xfId="2" applyNumberFormat="1" applyFont="1" applyFill="1" applyBorder="1" applyAlignment="1">
      <alignment horizontal="right"/>
    </xf>
    <xf numFmtId="3" fontId="18" fillId="0" borderId="0" xfId="2" applyNumberFormat="1" applyFont="1" applyFill="1" applyBorder="1" applyAlignment="1">
      <alignment horizontal="right"/>
    </xf>
    <xf numFmtId="3" fontId="18" fillId="0" borderId="7" xfId="2" applyNumberFormat="1" applyFont="1" applyFill="1" applyBorder="1" applyAlignment="1">
      <alignment horizontal="right"/>
    </xf>
    <xf numFmtId="3" fontId="18" fillId="0" borderId="6" xfId="2" applyNumberFormat="1" applyFont="1" applyFill="1" applyBorder="1" applyAlignment="1">
      <alignment horizontal="right" wrapText="1"/>
    </xf>
    <xf numFmtId="3" fontId="18" fillId="0" borderId="0" xfId="2" applyNumberFormat="1" applyFont="1" applyFill="1" applyBorder="1" applyAlignment="1">
      <alignment horizontal="right" wrapText="1"/>
    </xf>
    <xf numFmtId="3" fontId="18" fillId="0" borderId="7" xfId="2" applyNumberFormat="1" applyFont="1" applyFill="1" applyBorder="1" applyAlignment="1">
      <alignment horizontal="right" wrapText="1"/>
    </xf>
    <xf numFmtId="3" fontId="19" fillId="0" borderId="6" xfId="2" applyNumberFormat="1" applyFont="1" applyFill="1" applyBorder="1" applyAlignment="1">
      <alignment horizontal="right"/>
    </xf>
    <xf numFmtId="3" fontId="19" fillId="0" borderId="0" xfId="2" applyNumberFormat="1" applyFont="1" applyFill="1" applyBorder="1" applyAlignment="1">
      <alignment horizontal="right"/>
    </xf>
    <xf numFmtId="3" fontId="19" fillId="0" borderId="7" xfId="2" applyNumberFormat="1" applyFont="1" applyFill="1" applyBorder="1" applyAlignment="1">
      <alignment horizontal="right"/>
    </xf>
    <xf numFmtId="0" fontId="18" fillId="2" borderId="14" xfId="1" applyFont="1" applyFill="1" applyBorder="1" applyAlignment="1">
      <alignment horizontal="left" vertical="center" wrapText="1"/>
    </xf>
    <xf numFmtId="0" fontId="19" fillId="4" borderId="5" xfId="1" quotePrefix="1" applyFont="1" applyFill="1" applyBorder="1" applyAlignment="1">
      <alignment horizontal="center"/>
    </xf>
    <xf numFmtId="0" fontId="14" fillId="4" borderId="0" xfId="1" applyFont="1" applyFill="1"/>
    <xf numFmtId="3" fontId="18" fillId="4" borderId="6" xfId="2" applyNumberFormat="1" applyFont="1" applyFill="1" applyBorder="1" applyAlignment="1">
      <alignment horizontal="center"/>
    </xf>
    <xf numFmtId="3" fontId="18" fillId="4" borderId="0" xfId="2" applyNumberFormat="1" applyFont="1" applyFill="1" applyBorder="1" applyAlignment="1">
      <alignment horizontal="center"/>
    </xf>
    <xf numFmtId="3" fontId="18" fillId="4" borderId="7" xfId="2" applyNumberFormat="1" applyFont="1" applyFill="1" applyBorder="1" applyAlignment="1">
      <alignment horizontal="center"/>
    </xf>
    <xf numFmtId="3" fontId="19" fillId="0" borderId="5" xfId="2" applyNumberFormat="1" applyFont="1" applyFill="1" applyBorder="1" applyAlignment="1">
      <alignment horizontal="center"/>
    </xf>
    <xf numFmtId="3" fontId="11" fillId="0" borderId="5" xfId="2" applyNumberFormat="1" applyFont="1" applyFill="1" applyBorder="1" applyAlignment="1">
      <alignment horizontal="center"/>
    </xf>
    <xf numFmtId="3" fontId="18" fillId="0" borderId="5" xfId="2" applyNumberFormat="1" applyFont="1" applyFill="1" applyBorder="1" applyAlignment="1">
      <alignment horizontal="center"/>
    </xf>
    <xf numFmtId="3" fontId="22" fillId="0" borderId="7" xfId="2" applyNumberFormat="1" applyFont="1" applyFill="1" applyBorder="1" applyAlignment="1" applyProtection="1">
      <alignment horizontal="right" vertical="center"/>
      <protection hidden="1"/>
    </xf>
    <xf numFmtId="3" fontId="14" fillId="0" borderId="5" xfId="2" applyNumberFormat="1" applyFont="1" applyFill="1" applyBorder="1" applyAlignment="1">
      <alignment horizontal="right"/>
    </xf>
    <xf numFmtId="3" fontId="11" fillId="0" borderId="5" xfId="2" applyNumberFormat="1" applyFont="1" applyFill="1" applyBorder="1" applyAlignment="1">
      <alignment horizontal="right"/>
    </xf>
    <xf numFmtId="3" fontId="18" fillId="0" borderId="5" xfId="2" applyNumberFormat="1" applyFont="1" applyFill="1" applyBorder="1" applyAlignment="1">
      <alignment horizontal="right"/>
    </xf>
    <xf numFmtId="3" fontId="18" fillId="0" borderId="5" xfId="2" applyNumberFormat="1" applyFont="1" applyFill="1" applyBorder="1" applyAlignment="1">
      <alignment horizontal="right" wrapText="1"/>
    </xf>
    <xf numFmtId="3" fontId="19" fillId="0" borderId="5" xfId="2" applyNumberFormat="1" applyFont="1" applyFill="1" applyBorder="1" applyAlignment="1">
      <alignment horizontal="right"/>
    </xf>
    <xf numFmtId="3" fontId="14" fillId="3" borderId="21" xfId="6" applyNumberFormat="1" applyFont="1" applyFill="1" applyBorder="1" applyAlignment="1" applyProtection="1">
      <alignment horizontal="center" vertical="center"/>
    </xf>
    <xf numFmtId="3" fontId="14" fillId="3" borderId="22" xfId="6" applyNumberFormat="1" applyFont="1" applyFill="1" applyBorder="1" applyAlignment="1" applyProtection="1">
      <alignment horizontal="center" vertical="center"/>
    </xf>
    <xf numFmtId="3" fontId="14" fillId="0" borderId="6" xfId="6" applyNumberFormat="1" applyFont="1" applyFill="1" applyBorder="1" applyAlignment="1" applyProtection="1">
      <alignment horizontal="center"/>
    </xf>
    <xf numFmtId="3" fontId="14" fillId="0" borderId="7" xfId="6" applyNumberFormat="1" applyFont="1" applyFill="1" applyBorder="1" applyAlignment="1" applyProtection="1">
      <alignment horizontal="center"/>
      <protection hidden="1"/>
    </xf>
    <xf numFmtId="3" fontId="14" fillId="0" borderId="7" xfId="6" applyNumberFormat="1" applyFont="1" applyFill="1" applyBorder="1" applyAlignment="1" applyProtection="1">
      <alignment horizontal="center"/>
    </xf>
    <xf numFmtId="3" fontId="11" fillId="0" borderId="6" xfId="6" applyNumberFormat="1" applyFont="1" applyFill="1" applyBorder="1" applyAlignment="1" applyProtection="1">
      <alignment horizontal="center"/>
    </xf>
    <xf numFmtId="3" fontId="11" fillId="0" borderId="7" xfId="6" applyNumberFormat="1" applyFont="1" applyFill="1" applyBorder="1" applyAlignment="1" applyProtection="1">
      <alignment horizontal="center"/>
    </xf>
    <xf numFmtId="3" fontId="14" fillId="0" borderId="9" xfId="6" applyNumberFormat="1" applyFont="1" applyFill="1" applyBorder="1" applyAlignment="1" applyProtection="1">
      <alignment horizontal="center"/>
    </xf>
    <xf numFmtId="3" fontId="14" fillId="0" borderId="10" xfId="6" applyNumberFormat="1" applyFont="1" applyFill="1" applyBorder="1" applyAlignment="1" applyProtection="1">
      <alignment horizontal="center"/>
    </xf>
    <xf numFmtId="3" fontId="14" fillId="0" borderId="11" xfId="6" applyNumberFormat="1" applyFont="1" applyFill="1" applyBorder="1" applyAlignment="1" applyProtection="1">
      <alignment horizontal="center"/>
    </xf>
    <xf numFmtId="3" fontId="14" fillId="3" borderId="20" xfId="6" applyNumberFormat="1" applyFont="1" applyFill="1" applyBorder="1" applyAlignment="1" applyProtection="1">
      <alignment horizontal="center" vertical="center"/>
    </xf>
    <xf numFmtId="3" fontId="14" fillId="0" borderId="5" xfId="6" applyNumberFormat="1" applyFont="1" applyFill="1" applyBorder="1" applyAlignment="1" applyProtection="1">
      <alignment horizontal="center"/>
    </xf>
    <xf numFmtId="3" fontId="11" fillId="0" borderId="5" xfId="6" applyNumberFormat="1" applyFont="1" applyFill="1" applyBorder="1" applyAlignment="1" applyProtection="1">
      <alignment horizontal="center"/>
    </xf>
    <xf numFmtId="3" fontId="25" fillId="0" borderId="8" xfId="6" applyNumberFormat="1" applyFont="1" applyFill="1" applyBorder="1" applyAlignment="1">
      <alignment horizontal="center"/>
    </xf>
    <xf numFmtId="0" fontId="18" fillId="2" borderId="12" xfId="1" applyFont="1" applyFill="1" applyBorder="1" applyAlignment="1">
      <alignment horizontal="left" vertical="center" wrapText="1"/>
    </xf>
    <xf numFmtId="0" fontId="28" fillId="0" borderId="0" xfId="1" applyFont="1"/>
    <xf numFmtId="0" fontId="27" fillId="0" borderId="0" xfId="1" applyFont="1"/>
    <xf numFmtId="0" fontId="28" fillId="0" borderId="0" xfId="1" applyFont="1" applyAlignment="1">
      <alignment horizontal="right"/>
    </xf>
    <xf numFmtId="0" fontId="27" fillId="0" borderId="0" xfId="1" applyFont="1" applyAlignment="1">
      <alignment horizontal="left" indent="2"/>
    </xf>
    <xf numFmtId="0" fontId="27" fillId="0" borderId="0" xfId="1" applyFont="1" applyAlignment="1">
      <alignment horizontal="right"/>
    </xf>
    <xf numFmtId="3" fontId="29" fillId="0" borderId="0" xfId="1" applyNumberFormat="1" applyFont="1" applyAlignment="1" applyProtection="1">
      <alignment horizontal="left" vertical="center"/>
      <protection hidden="1"/>
    </xf>
    <xf numFmtId="3" fontId="16" fillId="0" borderId="0" xfId="1" applyNumberFormat="1" applyFont="1" applyAlignment="1" applyProtection="1">
      <alignment horizontal="left" vertical="top"/>
      <protection hidden="1"/>
    </xf>
    <xf numFmtId="0" fontId="27" fillId="0" borderId="0" xfId="1" applyFont="1" applyAlignment="1">
      <alignment horizontal="center"/>
    </xf>
    <xf numFmtId="3" fontId="27" fillId="0" borderId="0" xfId="2" applyNumberFormat="1" applyFont="1" applyFill="1" applyBorder="1" applyAlignment="1">
      <alignment horizontal="center"/>
    </xf>
    <xf numFmtId="3" fontId="28" fillId="0" borderId="0" xfId="2" applyNumberFormat="1" applyFont="1" applyFill="1" applyBorder="1" applyAlignment="1">
      <alignment horizontal="center"/>
    </xf>
    <xf numFmtId="0" fontId="29" fillId="0" borderId="0" xfId="1" applyFont="1" applyAlignment="1">
      <alignment horizontal="left" indent="2"/>
    </xf>
    <xf numFmtId="0" fontId="18" fillId="0" borderId="0" xfId="1" applyFont="1" applyAlignment="1">
      <alignment horizontal="left" indent="1"/>
    </xf>
    <xf numFmtId="3" fontId="27" fillId="0" borderId="0" xfId="2" applyNumberFormat="1" applyFont="1" applyFill="1" applyBorder="1" applyAlignment="1">
      <alignment horizontal="right"/>
    </xf>
    <xf numFmtId="3" fontId="11" fillId="0" borderId="0" xfId="1" applyNumberFormat="1" applyFont="1" applyFill="1" applyAlignment="1" applyProtection="1">
      <alignment vertical="top"/>
      <protection hidden="1"/>
    </xf>
    <xf numFmtId="0" fontId="18" fillId="0" borderId="0" xfId="1" applyFont="1" applyFill="1" applyBorder="1" applyAlignment="1">
      <alignment horizontal="left" vertical="center" wrapText="1"/>
    </xf>
    <xf numFmtId="0" fontId="14" fillId="0" borderId="0" xfId="5" applyFont="1" applyAlignment="1">
      <alignment vertical="center"/>
    </xf>
    <xf numFmtId="3" fontId="14" fillId="0" borderId="6" xfId="6" applyNumberFormat="1" applyFont="1" applyFill="1" applyBorder="1" applyAlignment="1" applyProtection="1">
      <alignment horizontal="center" vertical="center"/>
    </xf>
    <xf numFmtId="3" fontId="27" fillId="0" borderId="0" xfId="1" applyNumberFormat="1" applyFont="1"/>
    <xf numFmtId="3" fontId="18" fillId="2" borderId="7" xfId="2" applyNumberFormat="1" applyFont="1" applyFill="1" applyBorder="1" applyAlignment="1">
      <alignment horizontal="center"/>
    </xf>
    <xf numFmtId="3" fontId="18" fillId="2" borderId="5" xfId="2" applyNumberFormat="1" applyFont="1" applyFill="1" applyBorder="1" applyAlignment="1">
      <alignment horizontal="center"/>
    </xf>
    <xf numFmtId="0" fontId="19" fillId="0" borderId="5" xfId="1" applyFont="1" applyFill="1" applyBorder="1" applyAlignment="1">
      <alignment horizontal="left" vertical="center" indent="1"/>
    </xf>
    <xf numFmtId="0" fontId="19" fillId="0" borderId="5" xfId="1" applyFont="1" applyFill="1" applyBorder="1" applyAlignment="1">
      <alignment vertical="center"/>
    </xf>
    <xf numFmtId="0" fontId="11" fillId="0" borderId="0" xfId="1" applyNumberFormat="1" applyFont="1" applyAlignment="1" applyProtection="1">
      <alignment horizontal="left" vertical="center"/>
      <protection hidden="1"/>
    </xf>
    <xf numFmtId="3" fontId="14" fillId="2" borderId="9" xfId="1" applyNumberFormat="1" applyFont="1" applyFill="1" applyBorder="1" applyAlignment="1" applyProtection="1">
      <alignment horizontal="center" vertical="center"/>
      <protection hidden="1"/>
    </xf>
    <xf numFmtId="3" fontId="14" fillId="2" borderId="6" xfId="1" applyNumberFormat="1" applyFont="1" applyFill="1" applyBorder="1" applyAlignment="1">
      <alignment horizontal="center" vertical="center"/>
    </xf>
    <xf numFmtId="3" fontId="14" fillId="2" borderId="9" xfId="1" applyNumberFormat="1" applyFont="1" applyFill="1" applyBorder="1" applyAlignment="1">
      <alignment horizontal="center" vertical="center"/>
    </xf>
    <xf numFmtId="3" fontId="14" fillId="2" borderId="7" xfId="1" applyNumberFormat="1" applyFont="1" applyFill="1" applyBorder="1" applyAlignment="1">
      <alignment horizontal="center" vertical="center"/>
    </xf>
    <xf numFmtId="3" fontId="14" fillId="2" borderId="11" xfId="1" applyNumberFormat="1" applyFont="1" applyFill="1" applyBorder="1" applyAlignment="1">
      <alignment horizontal="center" vertical="center"/>
    </xf>
    <xf numFmtId="3" fontId="18" fillId="2" borderId="7" xfId="2" applyNumberFormat="1" applyFont="1" applyFill="1" applyBorder="1" applyAlignment="1">
      <alignment horizontal="center" wrapText="1"/>
    </xf>
    <xf numFmtId="3" fontId="19" fillId="2" borderId="7" xfId="2" applyNumberFormat="1" applyFont="1" applyFill="1" applyBorder="1" applyAlignment="1">
      <alignment horizontal="center"/>
    </xf>
    <xf numFmtId="3" fontId="19" fillId="2" borderId="11" xfId="2" applyNumberFormat="1" applyFont="1" applyFill="1" applyBorder="1" applyAlignment="1">
      <alignment horizontal="center"/>
    </xf>
    <xf numFmtId="0" fontId="18" fillId="2" borderId="2" xfId="1" applyFont="1" applyFill="1" applyBorder="1" applyAlignment="1">
      <alignment vertical="center"/>
    </xf>
    <xf numFmtId="0" fontId="18" fillId="2" borderId="1" xfId="1" applyFont="1" applyFill="1" applyBorder="1" applyAlignment="1">
      <alignment vertical="center"/>
    </xf>
    <xf numFmtId="0" fontId="18" fillId="2" borderId="6" xfId="1" applyFont="1" applyFill="1" applyBorder="1" applyAlignment="1">
      <alignment vertical="center"/>
    </xf>
    <xf numFmtId="0" fontId="18" fillId="2" borderId="5" xfId="1" applyFont="1" applyFill="1" applyBorder="1" applyAlignment="1">
      <alignment vertical="center"/>
    </xf>
    <xf numFmtId="0" fontId="18" fillId="2" borderId="9" xfId="1" applyFont="1" applyFill="1" applyBorder="1" applyAlignment="1">
      <alignment vertical="center"/>
    </xf>
    <xf numFmtId="0" fontId="18" fillId="2" borderId="8" xfId="1" applyFont="1" applyFill="1" applyBorder="1" applyAlignment="1">
      <alignment vertical="center"/>
    </xf>
    <xf numFmtId="3" fontId="14" fillId="2" borderId="0" xfId="1" applyNumberFormat="1" applyFont="1" applyFill="1" applyBorder="1" applyAlignment="1">
      <alignment horizontal="center" vertical="center"/>
    </xf>
    <xf numFmtId="3" fontId="14" fillId="2" borderId="5" xfId="2" applyNumberFormat="1" applyFont="1" applyFill="1" applyBorder="1" applyAlignment="1">
      <alignment horizontal="right"/>
    </xf>
    <xf numFmtId="3" fontId="11" fillId="2" borderId="5" xfId="2" applyNumberFormat="1" applyFont="1" applyFill="1" applyBorder="1" applyAlignment="1">
      <alignment horizontal="right"/>
    </xf>
    <xf numFmtId="3" fontId="18" fillId="2" borderId="5" xfId="2" applyNumberFormat="1" applyFont="1" applyFill="1" applyBorder="1" applyAlignment="1">
      <alignment horizontal="right"/>
    </xf>
    <xf numFmtId="3" fontId="18" fillId="2" borderId="5" xfId="2" applyNumberFormat="1" applyFont="1" applyFill="1" applyBorder="1" applyAlignment="1">
      <alignment horizontal="right" wrapText="1"/>
    </xf>
    <xf numFmtId="3" fontId="19" fillId="2" borderId="5" xfId="2" applyNumberFormat="1" applyFont="1" applyFill="1" applyBorder="1" applyAlignment="1">
      <alignment horizontal="right"/>
    </xf>
    <xf numFmtId="3" fontId="18" fillId="2" borderId="12" xfId="2" applyNumberFormat="1" applyFont="1" applyFill="1" applyBorder="1" applyAlignment="1">
      <alignment horizontal="right"/>
    </xf>
    <xf numFmtId="3" fontId="14" fillId="0" borderId="2" xfId="2" applyNumberFormat="1" applyFont="1" applyFill="1" applyBorder="1" applyAlignment="1">
      <alignment horizontal="right"/>
    </xf>
    <xf numFmtId="3" fontId="14" fillId="0" borderId="3" xfId="2" applyNumberFormat="1" applyFont="1" applyFill="1" applyBorder="1" applyAlignment="1">
      <alignment horizontal="right"/>
    </xf>
    <xf numFmtId="3" fontId="14" fillId="0" borderId="4" xfId="2" applyNumberFormat="1" applyFont="1" applyFill="1" applyBorder="1" applyAlignment="1">
      <alignment horizontal="right"/>
    </xf>
    <xf numFmtId="3" fontId="19" fillId="0" borderId="9" xfId="2" applyNumberFormat="1" applyFont="1" applyFill="1" applyBorder="1" applyAlignment="1">
      <alignment horizontal="right"/>
    </xf>
    <xf numFmtId="3" fontId="19" fillId="0" borderId="10" xfId="2" applyNumberFormat="1" applyFont="1" applyFill="1" applyBorder="1" applyAlignment="1">
      <alignment horizontal="right"/>
    </xf>
    <xf numFmtId="3" fontId="19" fillId="0" borderId="11" xfId="2" applyNumberFormat="1" applyFont="1" applyFill="1" applyBorder="1" applyAlignment="1">
      <alignment horizontal="right"/>
    </xf>
    <xf numFmtId="3" fontId="19" fillId="0" borderId="8" xfId="2" applyNumberFormat="1" applyFont="1" applyFill="1" applyBorder="1" applyAlignment="1">
      <alignment horizontal="right"/>
    </xf>
    <xf numFmtId="3" fontId="18" fillId="2" borderId="13" xfId="2" applyNumberFormat="1" applyFont="1" applyFill="1" applyBorder="1" applyAlignment="1">
      <alignment horizontal="right"/>
    </xf>
    <xf numFmtId="3" fontId="18" fillId="2" borderId="14" xfId="2" applyNumberFormat="1" applyFont="1" applyFill="1" applyBorder="1" applyAlignment="1">
      <alignment horizontal="right"/>
    </xf>
    <xf numFmtId="3" fontId="14" fillId="2" borderId="3" xfId="1" applyNumberFormat="1" applyFont="1" applyFill="1" applyBorder="1" applyAlignment="1">
      <alignment horizontal="center" vertical="center"/>
    </xf>
    <xf numFmtId="3" fontId="14" fillId="2" borderId="4" xfId="1" applyNumberFormat="1" applyFont="1" applyFill="1" applyBorder="1" applyAlignment="1">
      <alignment horizontal="center" vertical="center"/>
    </xf>
    <xf numFmtId="3" fontId="14" fillId="3" borderId="26" xfId="6" applyNumberFormat="1" applyFont="1" applyFill="1" applyBorder="1" applyAlignment="1" applyProtection="1">
      <alignment horizontal="center" vertical="center"/>
    </xf>
    <xf numFmtId="0" fontId="14" fillId="2" borderId="12" xfId="5" applyFont="1" applyFill="1" applyBorder="1" applyAlignment="1">
      <alignment horizontal="center" vertical="center" wrapText="1"/>
    </xf>
    <xf numFmtId="0" fontId="14" fillId="3" borderId="19" xfId="5" applyFont="1" applyFill="1" applyBorder="1" applyAlignment="1">
      <alignment vertical="center"/>
    </xf>
    <xf numFmtId="3" fontId="14" fillId="3" borderId="25" xfId="6" applyNumberFormat="1" applyFont="1" applyFill="1" applyBorder="1" applyAlignment="1" applyProtection="1">
      <alignment horizontal="center" vertical="center"/>
    </xf>
    <xf numFmtId="3" fontId="14" fillId="3" borderId="19" xfId="6" applyNumberFormat="1" applyFont="1" applyFill="1" applyBorder="1" applyAlignment="1" applyProtection="1">
      <alignment horizontal="center" vertical="center"/>
    </xf>
    <xf numFmtId="3" fontId="14" fillId="3" borderId="27" xfId="6" applyNumberFormat="1" applyFont="1" applyFill="1" applyBorder="1" applyAlignment="1" applyProtection="1">
      <alignment horizontal="center" vertical="center"/>
    </xf>
    <xf numFmtId="0" fontId="14" fillId="2" borderId="9" xfId="4" applyFont="1" applyFill="1" applyBorder="1" applyAlignment="1">
      <alignment horizontal="center" vertical="center" wrapText="1"/>
    </xf>
    <xf numFmtId="0" fontId="14" fillId="2" borderId="10" xfId="4" applyFont="1" applyFill="1" applyBorder="1" applyAlignment="1">
      <alignment horizontal="center" vertical="center" wrapText="1"/>
    </xf>
    <xf numFmtId="0" fontId="14" fillId="2" borderId="11" xfId="5" applyFont="1" applyFill="1" applyBorder="1" applyAlignment="1">
      <alignment horizontal="center" vertical="center" wrapText="1"/>
    </xf>
    <xf numFmtId="0" fontId="14" fillId="2" borderId="9" xfId="5" applyFont="1" applyFill="1" applyBorder="1" applyAlignment="1">
      <alignment horizontal="center" vertical="center" wrapText="1"/>
    </xf>
    <xf numFmtId="0" fontId="14" fillId="2" borderId="10" xfId="5" applyFont="1" applyFill="1" applyBorder="1" applyAlignment="1">
      <alignment horizontal="center" vertical="center" wrapText="1"/>
    </xf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6" xfId="0" applyFill="1" applyBorder="1"/>
    <xf numFmtId="0" fontId="0" fillId="2" borderId="0" xfId="0" applyFill="1" applyBorder="1"/>
    <xf numFmtId="0" fontId="0" fillId="2" borderId="7" xfId="0" applyFill="1" applyBorder="1"/>
    <xf numFmtId="0" fontId="0" fillId="2" borderId="9" xfId="0" applyFill="1" applyBorder="1"/>
    <xf numFmtId="0" fontId="0" fillId="2" borderId="10" xfId="0" applyFill="1" applyBorder="1"/>
    <xf numFmtId="0" fontId="0" fillId="2" borderId="11" xfId="0" applyFill="1" applyBorder="1"/>
    <xf numFmtId="0" fontId="31" fillId="2" borderId="3" xfId="0" applyFont="1" applyFill="1" applyBorder="1"/>
    <xf numFmtId="0" fontId="31" fillId="2" borderId="4" xfId="0" applyFont="1" applyFill="1" applyBorder="1"/>
    <xf numFmtId="0" fontId="31" fillId="2" borderId="7" xfId="0" applyFont="1" applyFill="1" applyBorder="1"/>
    <xf numFmtId="0" fontId="30" fillId="2" borderId="28" xfId="0" applyFont="1" applyFill="1" applyBorder="1" applyAlignment="1">
      <alignment horizontal="center" vertical="center"/>
    </xf>
    <xf numFmtId="166" fontId="31" fillId="2" borderId="28" xfId="7" applyNumberFormat="1" applyFont="1" applyFill="1" applyBorder="1" applyAlignment="1">
      <alignment horizontal="center" vertical="center" wrapText="1"/>
    </xf>
    <xf numFmtId="165" fontId="31" fillId="2" borderId="28" xfId="7" applyNumberFormat="1" applyFont="1" applyFill="1" applyBorder="1" applyAlignment="1">
      <alignment horizontal="center" vertical="center" wrapText="1"/>
    </xf>
    <xf numFmtId="0" fontId="30" fillId="2" borderId="0" xfId="0" applyFont="1" applyFill="1" applyBorder="1" applyAlignment="1">
      <alignment horizontal="right"/>
    </xf>
    <xf numFmtId="0" fontId="30" fillId="2" borderId="0" xfId="0" applyFont="1" applyFill="1" applyBorder="1" applyAlignment="1">
      <alignment horizontal="left"/>
    </xf>
    <xf numFmtId="0" fontId="33" fillId="0" borderId="0" xfId="1" applyFont="1"/>
    <xf numFmtId="0" fontId="34" fillId="0" borderId="0" xfId="1" applyFont="1"/>
    <xf numFmtId="0" fontId="34" fillId="0" borderId="0" xfId="1" applyFont="1" applyFill="1"/>
    <xf numFmtId="3" fontId="33" fillId="0" borderId="0" xfId="1" applyNumberFormat="1" applyFont="1"/>
    <xf numFmtId="0" fontId="35" fillId="0" borderId="0" xfId="1" applyFont="1"/>
    <xf numFmtId="3" fontId="11" fillId="0" borderId="0" xfId="1" applyNumberFormat="1" applyFont="1" applyAlignment="1" applyProtection="1">
      <alignment vertical="top"/>
      <protection hidden="1"/>
    </xf>
    <xf numFmtId="3" fontId="36" fillId="0" borderId="0" xfId="1" applyNumberFormat="1" applyFont="1" applyFill="1" applyAlignment="1" applyProtection="1">
      <alignment vertical="top"/>
      <protection hidden="1"/>
    </xf>
    <xf numFmtId="0" fontId="31" fillId="0" borderId="0" xfId="0" applyFont="1"/>
    <xf numFmtId="0" fontId="39" fillId="0" borderId="0" xfId="8" applyFont="1"/>
    <xf numFmtId="43" fontId="0" fillId="0" borderId="0" xfId="0" applyNumberFormat="1"/>
    <xf numFmtId="3" fontId="14" fillId="2" borderId="14" xfId="1" applyNumberFormat="1" applyFont="1" applyFill="1" applyBorder="1" applyAlignment="1" applyProtection="1">
      <alignment vertical="center" wrapText="1"/>
      <protection hidden="1"/>
    </xf>
    <xf numFmtId="3" fontId="14" fillId="2" borderId="15" xfId="1" applyNumberFormat="1" applyFont="1" applyFill="1" applyBorder="1" applyAlignment="1" applyProtection="1">
      <alignment vertical="center" wrapText="1"/>
      <protection hidden="1"/>
    </xf>
    <xf numFmtId="0" fontId="30" fillId="0" borderId="0" xfId="0" applyFont="1"/>
    <xf numFmtId="0" fontId="31" fillId="0" borderId="0" xfId="0" applyFont="1" applyAlignment="1">
      <alignment horizontal="center"/>
    </xf>
    <xf numFmtId="3" fontId="11" fillId="0" borderId="0" xfId="1" applyNumberFormat="1" applyFont="1" applyFill="1" applyAlignment="1" applyProtection="1">
      <alignment horizontal="left" vertical="center"/>
      <protection hidden="1"/>
    </xf>
    <xf numFmtId="0" fontId="14" fillId="5" borderId="5" xfId="1" applyFont="1" applyFill="1" applyBorder="1" applyAlignment="1" applyProtection="1">
      <alignment vertical="top"/>
      <protection hidden="1"/>
    </xf>
    <xf numFmtId="3" fontId="14" fillId="5" borderId="6" xfId="2" applyNumberFormat="1" applyFont="1" applyFill="1" applyBorder="1" applyAlignment="1" applyProtection="1">
      <alignment horizontal="right" vertical="center"/>
      <protection hidden="1"/>
    </xf>
    <xf numFmtId="3" fontId="14" fillId="5" borderId="0" xfId="2" applyNumberFormat="1" applyFont="1" applyFill="1" applyBorder="1" applyAlignment="1" applyProtection="1">
      <alignment horizontal="right" vertical="center"/>
      <protection hidden="1"/>
    </xf>
    <xf numFmtId="3" fontId="14" fillId="5" borderId="7" xfId="2" applyNumberFormat="1" applyFont="1" applyFill="1" applyBorder="1" applyAlignment="1" applyProtection="1">
      <alignment horizontal="right" vertical="center"/>
      <protection hidden="1"/>
    </xf>
    <xf numFmtId="0" fontId="19" fillId="5" borderId="6" xfId="1" quotePrefix="1" applyFont="1" applyFill="1" applyBorder="1" applyAlignment="1">
      <alignment horizontal="center" vertical="center"/>
    </xf>
    <xf numFmtId="0" fontId="18" fillId="5" borderId="5" xfId="1" applyFont="1" applyFill="1" applyBorder="1" applyAlignment="1">
      <alignment vertical="center"/>
    </xf>
    <xf numFmtId="3" fontId="14" fillId="5" borderId="0" xfId="2" applyNumberFormat="1" applyFont="1" applyFill="1" applyBorder="1" applyAlignment="1">
      <alignment horizontal="center"/>
    </xf>
    <xf numFmtId="3" fontId="18" fillId="5" borderId="0" xfId="2" applyNumberFormat="1" applyFont="1" applyFill="1" applyBorder="1" applyAlignment="1">
      <alignment horizontal="center"/>
    </xf>
    <xf numFmtId="3" fontId="14" fillId="5" borderId="5" xfId="2" applyNumberFormat="1" applyFont="1" applyFill="1" applyBorder="1" applyAlignment="1">
      <alignment horizontal="center"/>
    </xf>
    <xf numFmtId="3" fontId="18" fillId="5" borderId="2" xfId="2" applyNumberFormat="1" applyFont="1" applyFill="1" applyBorder="1" applyAlignment="1">
      <alignment horizontal="center"/>
    </xf>
    <xf numFmtId="3" fontId="18" fillId="5" borderId="4" xfId="2" applyNumberFormat="1" applyFont="1" applyFill="1" applyBorder="1" applyAlignment="1">
      <alignment horizontal="center"/>
    </xf>
    <xf numFmtId="3" fontId="18" fillId="5" borderId="1" xfId="2" applyNumberFormat="1" applyFont="1" applyFill="1" applyBorder="1" applyAlignment="1">
      <alignment horizontal="center"/>
    </xf>
    <xf numFmtId="3" fontId="18" fillId="5" borderId="5" xfId="2" applyNumberFormat="1" applyFont="1" applyFill="1" applyBorder="1" applyAlignment="1">
      <alignment horizontal="center"/>
    </xf>
    <xf numFmtId="3" fontId="18" fillId="5" borderId="6" xfId="2" applyNumberFormat="1" applyFont="1" applyFill="1" applyBorder="1" applyAlignment="1">
      <alignment horizontal="center"/>
    </xf>
    <xf numFmtId="3" fontId="18" fillId="5" borderId="0" xfId="2" applyNumberFormat="1" applyFont="1" applyFill="1" applyBorder="1" applyAlignment="1">
      <alignment horizontal="center" wrapText="1"/>
    </xf>
    <xf numFmtId="3" fontId="18" fillId="5" borderId="5" xfId="2" applyNumberFormat="1" applyFont="1" applyFill="1" applyBorder="1" applyAlignment="1">
      <alignment horizontal="center" wrapText="1"/>
    </xf>
    <xf numFmtId="3" fontId="18" fillId="5" borderId="6" xfId="2" applyNumberFormat="1" applyFont="1" applyFill="1" applyBorder="1" applyAlignment="1">
      <alignment horizontal="center" wrapText="1"/>
    </xf>
    <xf numFmtId="3" fontId="18" fillId="5" borderId="7" xfId="2" applyNumberFormat="1" applyFont="1" applyFill="1" applyBorder="1" applyAlignment="1">
      <alignment horizontal="center" wrapText="1"/>
    </xf>
    <xf numFmtId="3" fontId="18" fillId="5" borderId="7" xfId="2" applyNumberFormat="1" applyFont="1" applyFill="1" applyBorder="1" applyAlignment="1">
      <alignment horizontal="center"/>
    </xf>
    <xf numFmtId="0" fontId="18" fillId="5" borderId="8" xfId="1" applyFont="1" applyFill="1" applyBorder="1" applyAlignment="1">
      <alignment vertical="center"/>
    </xf>
    <xf numFmtId="3" fontId="18" fillId="5" borderId="9" xfId="2" applyNumberFormat="1" applyFont="1" applyFill="1" applyBorder="1" applyAlignment="1">
      <alignment horizontal="center"/>
    </xf>
    <xf numFmtId="3" fontId="18" fillId="5" borderId="11" xfId="2" applyNumberFormat="1" applyFont="1" applyFill="1" applyBorder="1" applyAlignment="1">
      <alignment horizontal="center"/>
    </xf>
    <xf numFmtId="0" fontId="34" fillId="0" borderId="0" xfId="1" applyFont="1" applyAlignment="1">
      <alignment wrapText="1"/>
    </xf>
    <xf numFmtId="0" fontId="14" fillId="2" borderId="6" xfId="1" applyFont="1" applyFill="1" applyBorder="1" applyAlignment="1">
      <alignment horizontal="left" vertical="top" wrapText="1"/>
    </xf>
    <xf numFmtId="0" fontId="38" fillId="0" borderId="0" xfId="0" applyFont="1" applyAlignment="1" applyProtection="1">
      <alignment horizontal="center" vertical="center"/>
      <protection locked="0"/>
    </xf>
    <xf numFmtId="0" fontId="40" fillId="0" borderId="0" xfId="0" applyFont="1" applyAlignment="1" applyProtection="1">
      <alignment horizontal="center" wrapText="1"/>
      <protection locked="0"/>
    </xf>
    <xf numFmtId="0" fontId="30" fillId="2" borderId="3" xfId="0" applyFont="1" applyFill="1" applyBorder="1" applyAlignment="1">
      <alignment horizontal="center" vertical="center"/>
    </xf>
    <xf numFmtId="0" fontId="30" fillId="2" borderId="28" xfId="0" applyFont="1" applyFill="1" applyBorder="1" applyAlignment="1">
      <alignment horizontal="right" vertical="center" wrapText="1"/>
    </xf>
    <xf numFmtId="165" fontId="30" fillId="2" borderId="32" xfId="7" applyNumberFormat="1" applyFont="1" applyFill="1" applyBorder="1" applyAlignment="1">
      <alignment horizontal="right" vertical="center" wrapText="1"/>
    </xf>
    <xf numFmtId="165" fontId="30" fillId="2" borderId="33" xfId="7" applyNumberFormat="1" applyFont="1" applyFill="1" applyBorder="1" applyAlignment="1">
      <alignment horizontal="right" vertical="center" wrapText="1"/>
    </xf>
    <xf numFmtId="0" fontId="30" fillId="2" borderId="30" xfId="0" applyFont="1" applyFill="1" applyBorder="1" applyAlignment="1">
      <alignment horizontal="center" vertical="center" textRotation="90" wrapText="1"/>
    </xf>
    <xf numFmtId="0" fontId="30" fillId="2" borderId="29" xfId="0" applyFont="1" applyFill="1" applyBorder="1" applyAlignment="1">
      <alignment horizontal="center" vertical="center" textRotation="90" wrapText="1"/>
    </xf>
    <xf numFmtId="0" fontId="30" fillId="2" borderId="31" xfId="0" applyFont="1" applyFill="1" applyBorder="1" applyAlignment="1">
      <alignment horizontal="center" vertical="center" textRotation="90" wrapText="1"/>
    </xf>
    <xf numFmtId="0" fontId="32" fillId="2" borderId="29" xfId="0" applyFont="1" applyFill="1" applyBorder="1" applyAlignment="1">
      <alignment horizontal="center" vertical="center"/>
    </xf>
    <xf numFmtId="0" fontId="30" fillId="2" borderId="28" xfId="0" applyFont="1" applyFill="1" applyBorder="1" applyAlignment="1">
      <alignment horizontal="center" vertical="center" textRotation="90" wrapText="1"/>
    </xf>
    <xf numFmtId="166" fontId="30" fillId="2" borderId="32" xfId="7" applyNumberFormat="1" applyFont="1" applyFill="1" applyBorder="1" applyAlignment="1">
      <alignment horizontal="center" vertical="center" wrapText="1"/>
    </xf>
    <xf numFmtId="166" fontId="30" fillId="2" borderId="33" xfId="7" applyNumberFormat="1" applyFont="1" applyFill="1" applyBorder="1" applyAlignment="1">
      <alignment horizontal="center" vertical="center" wrapText="1"/>
    </xf>
    <xf numFmtId="0" fontId="30" fillId="2" borderId="17" xfId="0" applyFont="1" applyFill="1" applyBorder="1" applyAlignment="1">
      <alignment horizontal="center" vertical="center"/>
    </xf>
    <xf numFmtId="0" fontId="14" fillId="2" borderId="1" xfId="1" applyFont="1" applyFill="1" applyBorder="1" applyAlignment="1">
      <alignment horizontal="center" vertical="center" wrapText="1"/>
    </xf>
    <xf numFmtId="0" fontId="14" fillId="2" borderId="5" xfId="1" applyFont="1" applyFill="1" applyBorder="1" applyAlignment="1">
      <alignment horizontal="center" vertical="center" wrapText="1"/>
    </xf>
    <xf numFmtId="0" fontId="14" fillId="2" borderId="8" xfId="1" applyFont="1" applyFill="1" applyBorder="1" applyAlignment="1">
      <alignment horizontal="center" vertical="center" wrapText="1"/>
    </xf>
    <xf numFmtId="0" fontId="14" fillId="2" borderId="13" xfId="1" applyFont="1" applyFill="1" applyBorder="1" applyAlignment="1">
      <alignment horizontal="center" vertical="center"/>
    </xf>
    <xf numFmtId="0" fontId="14" fillId="2" borderId="14" xfId="1" applyFont="1" applyFill="1" applyBorder="1" applyAlignment="1">
      <alignment horizontal="center" vertical="center"/>
    </xf>
    <xf numFmtId="0" fontId="14" fillId="2" borderId="15" xfId="1" applyFont="1" applyFill="1" applyBorder="1" applyAlignment="1">
      <alignment horizontal="center" vertical="center"/>
    </xf>
    <xf numFmtId="0" fontId="14" fillId="2" borderId="6" xfId="1" applyFont="1" applyFill="1" applyBorder="1" applyAlignment="1">
      <alignment horizontal="center" vertical="center"/>
    </xf>
    <xf numFmtId="0" fontId="14" fillId="2" borderId="9" xfId="1" applyFont="1" applyFill="1" applyBorder="1" applyAlignment="1">
      <alignment horizontal="center" vertical="center"/>
    </xf>
    <xf numFmtId="0" fontId="14" fillId="2" borderId="7" xfId="1" applyFont="1" applyFill="1" applyBorder="1" applyAlignment="1">
      <alignment horizontal="center" vertical="center"/>
    </xf>
    <xf numFmtId="0" fontId="14" fillId="2" borderId="11" xfId="1" applyFont="1" applyFill="1" applyBorder="1" applyAlignment="1">
      <alignment horizontal="center" vertical="center"/>
    </xf>
    <xf numFmtId="0" fontId="14" fillId="2" borderId="23" xfId="1" applyFont="1" applyFill="1" applyBorder="1" applyAlignment="1">
      <alignment horizontal="center" vertical="center"/>
    </xf>
    <xf numFmtId="0" fontId="14" fillId="2" borderId="24" xfId="1" applyFont="1" applyFill="1" applyBorder="1" applyAlignment="1">
      <alignment horizontal="center" vertical="center"/>
    </xf>
    <xf numFmtId="0" fontId="18" fillId="2" borderId="1" xfId="1" applyFont="1" applyFill="1" applyBorder="1" applyAlignment="1">
      <alignment horizontal="center" vertical="center" wrapText="1"/>
    </xf>
    <xf numFmtId="0" fontId="18" fillId="2" borderId="5" xfId="1" applyFont="1" applyFill="1" applyBorder="1" applyAlignment="1">
      <alignment horizontal="center" vertical="center" wrapText="1"/>
    </xf>
    <xf numFmtId="0" fontId="18" fillId="2" borderId="8" xfId="1" applyFont="1" applyFill="1" applyBorder="1" applyAlignment="1">
      <alignment horizontal="center" vertical="center" wrapText="1"/>
    </xf>
    <xf numFmtId="0" fontId="18" fillId="2" borderId="1" xfId="1" applyFont="1" applyFill="1" applyBorder="1" applyAlignment="1">
      <alignment horizontal="left" vertical="center"/>
    </xf>
    <xf numFmtId="0" fontId="18" fillId="2" borderId="5" xfId="1" applyFont="1" applyFill="1" applyBorder="1" applyAlignment="1">
      <alignment horizontal="left" vertical="center"/>
    </xf>
    <xf numFmtId="0" fontId="18" fillId="2" borderId="8" xfId="1" applyFont="1" applyFill="1" applyBorder="1" applyAlignment="1">
      <alignment horizontal="left" vertical="center"/>
    </xf>
    <xf numFmtId="0" fontId="14" fillId="2" borderId="16" xfId="1" applyFont="1" applyFill="1" applyBorder="1" applyAlignment="1">
      <alignment horizontal="center" vertical="center"/>
    </xf>
    <xf numFmtId="0" fontId="14" fillId="2" borderId="17" xfId="1" applyFont="1" applyFill="1" applyBorder="1" applyAlignment="1">
      <alignment horizontal="center" vertical="center"/>
    </xf>
    <xf numFmtId="0" fontId="14" fillId="2" borderId="1" xfId="1" applyFont="1" applyFill="1" applyBorder="1" applyAlignment="1">
      <alignment horizontal="center" vertical="center"/>
    </xf>
    <xf numFmtId="0" fontId="14" fillId="2" borderId="5" xfId="1" applyFont="1" applyFill="1" applyBorder="1" applyAlignment="1">
      <alignment horizontal="center" vertical="center"/>
    </xf>
    <xf numFmtId="0" fontId="14" fillId="2" borderId="8" xfId="1" applyFont="1" applyFill="1" applyBorder="1" applyAlignment="1">
      <alignment horizontal="center" vertical="center"/>
    </xf>
    <xf numFmtId="49" fontId="18" fillId="2" borderId="1" xfId="1" applyNumberFormat="1" applyFont="1" applyFill="1" applyBorder="1" applyAlignment="1">
      <alignment horizontal="center" vertical="center" wrapText="1"/>
    </xf>
    <xf numFmtId="49" fontId="18" fillId="2" borderId="5" xfId="1" applyNumberFormat="1" applyFont="1" applyFill="1" applyBorder="1" applyAlignment="1">
      <alignment horizontal="center" vertical="center" wrapText="1"/>
    </xf>
    <xf numFmtId="49" fontId="18" fillId="2" borderId="8" xfId="1" applyNumberFormat="1" applyFont="1" applyFill="1" applyBorder="1" applyAlignment="1">
      <alignment horizontal="center" vertical="center" wrapText="1"/>
    </xf>
    <xf numFmtId="3" fontId="14" fillId="2" borderId="14" xfId="1" applyNumberFormat="1" applyFont="1" applyFill="1" applyBorder="1" applyAlignment="1" applyProtection="1">
      <alignment vertical="center" wrapText="1"/>
      <protection hidden="1"/>
    </xf>
    <xf numFmtId="3" fontId="14" fillId="2" borderId="15" xfId="1" applyNumberFormat="1" applyFont="1" applyFill="1" applyBorder="1" applyAlignment="1" applyProtection="1">
      <alignment vertical="center" wrapText="1"/>
      <protection hidden="1"/>
    </xf>
    <xf numFmtId="3" fontId="14" fillId="2" borderId="13" xfId="1" applyNumberFormat="1" applyFont="1" applyFill="1" applyBorder="1" applyAlignment="1" applyProtection="1">
      <alignment vertical="center" wrapText="1"/>
      <protection hidden="1"/>
    </xf>
    <xf numFmtId="3" fontId="14" fillId="2" borderId="10" xfId="1" applyNumberFormat="1" applyFont="1" applyFill="1" applyBorder="1" applyAlignment="1" applyProtection="1">
      <alignment horizontal="center" vertical="center" wrapText="1"/>
      <protection hidden="1"/>
    </xf>
    <xf numFmtId="3" fontId="16" fillId="0" borderId="0" xfId="1" applyNumberFormat="1" applyFont="1" applyAlignment="1" applyProtection="1">
      <alignment horizontal="center" wrapText="1"/>
      <protection hidden="1"/>
    </xf>
    <xf numFmtId="0" fontId="11" fillId="0" borderId="0" xfId="1" applyFont="1" applyAlignment="1">
      <alignment horizontal="center"/>
    </xf>
    <xf numFmtId="3" fontId="14" fillId="2" borderId="11" xfId="1" applyNumberFormat="1" applyFont="1" applyFill="1" applyBorder="1" applyAlignment="1" applyProtection="1">
      <alignment horizontal="center" vertical="center" wrapText="1"/>
      <protection hidden="1"/>
    </xf>
    <xf numFmtId="3" fontId="14" fillId="2" borderId="13" xfId="1" applyNumberFormat="1" applyFont="1" applyFill="1" applyBorder="1" applyAlignment="1" applyProtection="1">
      <alignment horizontal="center" vertical="center" wrapText="1"/>
      <protection hidden="1"/>
    </xf>
    <xf numFmtId="3" fontId="14" fillId="2" borderId="14" xfId="1" applyNumberFormat="1" applyFont="1" applyFill="1" applyBorder="1" applyAlignment="1" applyProtection="1">
      <alignment horizontal="center" vertical="center" wrapText="1"/>
      <protection hidden="1"/>
    </xf>
    <xf numFmtId="3" fontId="14" fillId="2" borderId="2" xfId="1" applyNumberFormat="1" applyFont="1" applyFill="1" applyBorder="1" applyAlignment="1" applyProtection="1">
      <alignment horizontal="center" vertical="center" wrapText="1"/>
      <protection hidden="1"/>
    </xf>
    <xf numFmtId="3" fontId="14" fillId="2" borderId="3" xfId="1" applyNumberFormat="1" applyFont="1" applyFill="1" applyBorder="1" applyAlignment="1" applyProtection="1">
      <alignment horizontal="center" vertical="center" wrapText="1"/>
      <protection hidden="1"/>
    </xf>
    <xf numFmtId="3" fontId="14" fillId="2" borderId="9" xfId="1" applyNumberFormat="1" applyFont="1" applyFill="1" applyBorder="1" applyAlignment="1" applyProtection="1">
      <alignment horizontal="center" vertical="center" wrapText="1"/>
      <protection hidden="1"/>
    </xf>
    <xf numFmtId="3" fontId="14" fillId="2" borderId="2" xfId="1" applyNumberFormat="1" applyFont="1" applyFill="1" applyBorder="1" applyAlignment="1" applyProtection="1">
      <alignment horizontal="center" vertical="center"/>
      <protection hidden="1"/>
    </xf>
    <xf numFmtId="3" fontId="14" fillId="2" borderId="4" xfId="1" applyNumberFormat="1" applyFont="1" applyFill="1" applyBorder="1" applyAlignment="1" applyProtection="1">
      <alignment horizontal="center" vertical="center"/>
      <protection hidden="1"/>
    </xf>
    <xf numFmtId="3" fontId="14" fillId="2" borderId="9" xfId="1" applyNumberFormat="1" applyFont="1" applyFill="1" applyBorder="1" applyAlignment="1" applyProtection="1">
      <alignment horizontal="center" vertical="center"/>
      <protection hidden="1"/>
    </xf>
    <xf numFmtId="3" fontId="14" fillId="2" borderId="11" xfId="1" applyNumberFormat="1" applyFont="1" applyFill="1" applyBorder="1" applyAlignment="1" applyProtection="1">
      <alignment horizontal="center" vertical="center"/>
      <protection hidden="1"/>
    </xf>
    <xf numFmtId="3" fontId="14" fillId="2" borderId="4" xfId="1" applyNumberFormat="1" applyFont="1" applyFill="1" applyBorder="1" applyAlignment="1" applyProtection="1">
      <alignment horizontal="center" vertical="center" wrapText="1"/>
      <protection hidden="1"/>
    </xf>
    <xf numFmtId="3" fontId="14" fillId="2" borderId="1" xfId="1" applyNumberFormat="1" applyFont="1" applyFill="1" applyBorder="1" applyAlignment="1" applyProtection="1">
      <alignment horizontal="left" vertical="center" wrapText="1"/>
      <protection hidden="1"/>
    </xf>
    <xf numFmtId="3" fontId="14" fillId="2" borderId="27" xfId="1" applyNumberFormat="1" applyFont="1" applyFill="1" applyBorder="1" applyAlignment="1" applyProtection="1">
      <alignment horizontal="left" vertical="center" wrapText="1"/>
      <protection hidden="1"/>
    </xf>
    <xf numFmtId="3" fontId="14" fillId="2" borderId="15" xfId="1" applyNumberFormat="1" applyFont="1" applyFill="1" applyBorder="1" applyAlignment="1" applyProtection="1">
      <alignment horizontal="center" vertical="center" wrapText="1"/>
      <protection hidden="1"/>
    </xf>
    <xf numFmtId="3" fontId="14" fillId="2" borderId="25" xfId="1" applyNumberFormat="1" applyFont="1" applyFill="1" applyBorder="1" applyAlignment="1" applyProtection="1">
      <alignment horizontal="center" vertical="center" wrapText="1"/>
      <protection hidden="1"/>
    </xf>
    <xf numFmtId="3" fontId="14" fillId="2" borderId="19" xfId="1" applyNumberFormat="1" applyFont="1" applyFill="1" applyBorder="1" applyAlignment="1" applyProtection="1">
      <alignment horizontal="center" vertical="center" wrapText="1"/>
      <protection hidden="1"/>
    </xf>
    <xf numFmtId="3" fontId="14" fillId="2" borderId="26" xfId="1" applyNumberFormat="1" applyFont="1" applyFill="1" applyBorder="1" applyAlignment="1" applyProtection="1">
      <alignment horizontal="center" vertical="center" wrapText="1"/>
      <protection hidden="1"/>
    </xf>
    <xf numFmtId="0" fontId="18" fillId="2" borderId="1" xfId="1" applyFont="1" applyFill="1" applyBorder="1" applyAlignment="1">
      <alignment horizontal="center" vertical="center"/>
    </xf>
    <xf numFmtId="0" fontId="18" fillId="2" borderId="5" xfId="1" applyFont="1" applyFill="1" applyBorder="1" applyAlignment="1">
      <alignment horizontal="center" vertical="center"/>
    </xf>
    <xf numFmtId="0" fontId="18" fillId="2" borderId="8" xfId="1" applyFont="1" applyFill="1" applyBorder="1" applyAlignment="1">
      <alignment horizontal="center" vertical="center"/>
    </xf>
    <xf numFmtId="3" fontId="14" fillId="2" borderId="6" xfId="1" applyNumberFormat="1" applyFont="1" applyFill="1" applyBorder="1" applyAlignment="1">
      <alignment horizontal="center" vertical="center"/>
    </xf>
    <xf numFmtId="3" fontId="14" fillId="2" borderId="9" xfId="1" applyNumberFormat="1" applyFont="1" applyFill="1" applyBorder="1" applyAlignment="1">
      <alignment horizontal="center" vertical="center"/>
    </xf>
    <xf numFmtId="3" fontId="14" fillId="2" borderId="0" xfId="1" applyNumberFormat="1" applyFont="1" applyFill="1" applyBorder="1" applyAlignment="1">
      <alignment horizontal="center" vertical="center"/>
    </xf>
    <xf numFmtId="3" fontId="14" fillId="2" borderId="10" xfId="1" applyNumberFormat="1" applyFont="1" applyFill="1" applyBorder="1" applyAlignment="1">
      <alignment horizontal="center" vertical="center"/>
    </xf>
    <xf numFmtId="3" fontId="14" fillId="2" borderId="1" xfId="1" applyNumberFormat="1" applyFont="1" applyFill="1" applyBorder="1" applyAlignment="1">
      <alignment horizontal="center" vertical="center"/>
    </xf>
    <xf numFmtId="3" fontId="14" fillId="2" borderId="5" xfId="1" applyNumberFormat="1" applyFont="1" applyFill="1" applyBorder="1" applyAlignment="1">
      <alignment horizontal="center" vertical="center"/>
    </xf>
    <xf numFmtId="3" fontId="14" fillId="2" borderId="8" xfId="1" applyNumberFormat="1" applyFont="1" applyFill="1" applyBorder="1" applyAlignment="1">
      <alignment horizontal="center" vertical="center"/>
    </xf>
    <xf numFmtId="0" fontId="14" fillId="2" borderId="4" xfId="5" applyFont="1" applyFill="1" applyBorder="1" applyAlignment="1">
      <alignment horizontal="center" vertical="center" wrapText="1"/>
    </xf>
    <xf numFmtId="0" fontId="14" fillId="2" borderId="11" xfId="5" applyFont="1" applyFill="1" applyBorder="1" applyAlignment="1">
      <alignment horizontal="center" vertical="center" wrapText="1"/>
    </xf>
    <xf numFmtId="0" fontId="14" fillId="2" borderId="1" xfId="4" applyFont="1" applyFill="1" applyBorder="1" applyAlignment="1">
      <alignment horizontal="center" vertical="center" wrapText="1"/>
    </xf>
    <xf numFmtId="0" fontId="14" fillId="2" borderId="8" xfId="4" applyFont="1" applyFill="1" applyBorder="1" applyAlignment="1">
      <alignment horizontal="center" vertical="center" wrapText="1"/>
    </xf>
    <xf numFmtId="0" fontId="14" fillId="2" borderId="1" xfId="5" applyFont="1" applyFill="1" applyBorder="1" applyAlignment="1">
      <alignment horizontal="center" vertical="center" wrapText="1"/>
    </xf>
    <xf numFmtId="0" fontId="14" fillId="2" borderId="8" xfId="5" applyFont="1" applyFill="1" applyBorder="1" applyAlignment="1">
      <alignment horizontal="center" vertical="center" wrapText="1"/>
    </xf>
    <xf numFmtId="0" fontId="14" fillId="2" borderId="1" xfId="4" applyFont="1" applyFill="1" applyBorder="1" applyAlignment="1">
      <alignment horizontal="left" vertical="center" wrapText="1"/>
    </xf>
    <xf numFmtId="0" fontId="14" fillId="2" borderId="8" xfId="4" applyFont="1" applyFill="1" applyBorder="1" applyAlignment="1">
      <alignment horizontal="left" vertical="center" wrapText="1"/>
    </xf>
    <xf numFmtId="0" fontId="14" fillId="2" borderId="13" xfId="4" applyFont="1" applyFill="1" applyBorder="1" applyAlignment="1">
      <alignment horizontal="center" vertical="center" wrapText="1"/>
    </xf>
    <xf numFmtId="0" fontId="14" fillId="2" borderId="14" xfId="4" applyFont="1" applyFill="1" applyBorder="1" applyAlignment="1">
      <alignment horizontal="center" vertical="center" wrapText="1"/>
    </xf>
    <xf numFmtId="0" fontId="14" fillId="2" borderId="15" xfId="4" applyFont="1" applyFill="1" applyBorder="1" applyAlignment="1">
      <alignment horizontal="center" vertical="center" wrapText="1"/>
    </xf>
    <xf numFmtId="0" fontId="14" fillId="2" borderId="13" xfId="5" applyFont="1" applyFill="1" applyBorder="1" applyAlignment="1">
      <alignment horizontal="center" vertical="center" wrapText="1"/>
    </xf>
    <xf numFmtId="0" fontId="14" fillId="2" borderId="14" xfId="5" applyFont="1" applyFill="1" applyBorder="1" applyAlignment="1">
      <alignment horizontal="center" vertical="center" wrapText="1"/>
    </xf>
    <xf numFmtId="0" fontId="14" fillId="2" borderId="15" xfId="5" applyFont="1" applyFill="1" applyBorder="1" applyAlignment="1">
      <alignment horizontal="center" vertical="center" wrapText="1"/>
    </xf>
  </cellXfs>
  <cellStyles count="9">
    <cellStyle name="Comma" xfId="7" builtinId="3"/>
    <cellStyle name="Comma 2" xfId="2"/>
    <cellStyle name="Comma 3" xfId="6"/>
    <cellStyle name="Hyperlink" xfId="8" builtinId="8"/>
    <cellStyle name="Normal" xfId="0" builtinId="0"/>
    <cellStyle name="Normal 2" xfId="1"/>
    <cellStyle name="Normal 3" xfId="3"/>
    <cellStyle name="Normal 3 2 2" xfId="4"/>
    <cellStyle name="Normal 4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feedback.statistics@sbp.org.pk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17"/>
  <sheetViews>
    <sheetView view="pageBreakPreview" zoomScale="110" zoomScaleNormal="100" zoomScaleSheetLayoutView="110" workbookViewId="0">
      <selection activeCell="E1" sqref="E1"/>
    </sheetView>
  </sheetViews>
  <sheetFormatPr defaultRowHeight="15" x14ac:dyDescent="0.25"/>
  <cols>
    <col min="1" max="1" width="1.5703125" customWidth="1"/>
    <col min="2" max="2" width="37" customWidth="1"/>
    <col min="3" max="3" width="29.140625" bestFit="1" customWidth="1"/>
    <col min="4" max="4" width="19.7109375" bestFit="1" customWidth="1"/>
  </cols>
  <sheetData>
    <row r="2" spans="2:4" ht="15.75" x14ac:dyDescent="0.25">
      <c r="B2" s="299" t="s">
        <v>296</v>
      </c>
      <c r="C2" s="299"/>
      <c r="D2" s="299"/>
    </row>
    <row r="3" spans="2:4" ht="15.75" x14ac:dyDescent="0.25">
      <c r="B3" s="300" t="s">
        <v>289</v>
      </c>
      <c r="C3" s="300"/>
      <c r="D3" s="300"/>
    </row>
    <row r="5" spans="2:4" x14ac:dyDescent="0.25">
      <c r="B5" s="272" t="s">
        <v>281</v>
      </c>
      <c r="C5" s="267" t="s">
        <v>297</v>
      </c>
      <c r="D5" s="273" t="s">
        <v>282</v>
      </c>
    </row>
    <row r="6" spans="2:4" x14ac:dyDescent="0.25">
      <c r="B6" s="272"/>
      <c r="C6" s="267"/>
      <c r="D6" s="273"/>
    </row>
    <row r="7" spans="2:4" x14ac:dyDescent="0.25">
      <c r="B7" s="272"/>
      <c r="C7" s="267" t="s">
        <v>298</v>
      </c>
      <c r="D7" s="273" t="s">
        <v>279</v>
      </c>
    </row>
    <row r="8" spans="2:4" x14ac:dyDescent="0.25">
      <c r="B8" s="267"/>
      <c r="C8" s="267"/>
      <c r="D8" s="273"/>
    </row>
    <row r="9" spans="2:4" x14ac:dyDescent="0.25">
      <c r="B9" s="272" t="s">
        <v>283</v>
      </c>
      <c r="C9" s="267" t="s">
        <v>299</v>
      </c>
      <c r="D9" s="273" t="s">
        <v>279</v>
      </c>
    </row>
    <row r="10" spans="2:4" x14ac:dyDescent="0.25">
      <c r="B10" s="272"/>
      <c r="C10" s="267"/>
      <c r="D10" s="273"/>
    </row>
    <row r="11" spans="2:4" x14ac:dyDescent="0.25">
      <c r="B11" s="272" t="s">
        <v>291</v>
      </c>
      <c r="C11" s="267" t="s">
        <v>290</v>
      </c>
      <c r="D11" s="273" t="s">
        <v>280</v>
      </c>
    </row>
    <row r="12" spans="2:4" x14ac:dyDescent="0.25">
      <c r="B12" s="272"/>
      <c r="C12" s="267"/>
      <c r="D12" s="273"/>
    </row>
    <row r="13" spans="2:4" x14ac:dyDescent="0.25">
      <c r="B13" s="272" t="s">
        <v>309</v>
      </c>
      <c r="C13" s="267" t="s">
        <v>310</v>
      </c>
      <c r="D13" s="273"/>
    </row>
    <row r="14" spans="2:4" x14ac:dyDescent="0.25">
      <c r="B14" s="272"/>
      <c r="C14" s="267"/>
      <c r="D14" s="267"/>
    </row>
    <row r="15" spans="2:4" x14ac:dyDescent="0.25">
      <c r="B15" s="272" t="s">
        <v>292</v>
      </c>
      <c r="C15" s="267" t="s">
        <v>293</v>
      </c>
      <c r="D15" s="267"/>
    </row>
    <row r="16" spans="2:4" x14ac:dyDescent="0.25">
      <c r="B16" s="267"/>
      <c r="C16" s="267"/>
      <c r="D16" s="267"/>
    </row>
    <row r="17" spans="2:4" x14ac:dyDescent="0.25">
      <c r="B17" s="272" t="s">
        <v>294</v>
      </c>
      <c r="C17" s="268" t="s">
        <v>295</v>
      </c>
      <c r="D17" s="267"/>
    </row>
  </sheetData>
  <mergeCells count="2">
    <mergeCell ref="B2:D2"/>
    <mergeCell ref="B3:D3"/>
  </mergeCells>
  <hyperlinks>
    <hyperlink ref="C17" r:id="rId1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20"/>
  <sheetViews>
    <sheetView showGridLines="0" showRowColHeaders="0" tabSelected="1" showRuler="0" zoomScaleNormal="100" zoomScaleSheetLayoutView="100" workbookViewId="0">
      <selection activeCell="Q3" sqref="Q3"/>
    </sheetView>
  </sheetViews>
  <sheetFormatPr defaultRowHeight="15" x14ac:dyDescent="0.25"/>
  <cols>
    <col min="1" max="2" width="2.5703125" customWidth="1"/>
    <col min="3" max="3" width="1.7109375" customWidth="1"/>
    <col min="4" max="4" width="6" customWidth="1"/>
    <col min="5" max="6" width="9.5703125" customWidth="1"/>
    <col min="7" max="7" width="6.5703125" customWidth="1"/>
    <col min="8" max="8" width="9.42578125" customWidth="1"/>
    <col min="9" max="9" width="6.85546875" customWidth="1"/>
    <col min="10" max="11" width="10.140625" customWidth="1"/>
    <col min="12" max="12" width="6.85546875" customWidth="1"/>
    <col min="13" max="13" width="2.5703125" customWidth="1"/>
    <col min="14" max="14" width="2.7109375" customWidth="1"/>
    <col min="15" max="15" width="7.42578125" customWidth="1"/>
    <col min="16" max="16" width="9.7109375" bestFit="1" customWidth="1"/>
  </cols>
  <sheetData>
    <row r="1" spans="2:16" ht="15.75" thickBot="1" x14ac:dyDescent="0.3"/>
    <row r="2" spans="2:16" ht="6" customHeight="1" x14ac:dyDescent="0.25">
      <c r="B2" s="243"/>
      <c r="C2" s="244"/>
      <c r="D2" s="244"/>
      <c r="E2" s="244"/>
      <c r="F2" s="244"/>
      <c r="G2" s="244"/>
      <c r="H2" s="244"/>
      <c r="I2" s="244"/>
      <c r="J2" s="244"/>
      <c r="K2" s="244"/>
      <c r="L2" s="244"/>
      <c r="M2" s="244"/>
      <c r="N2" s="245"/>
    </row>
    <row r="3" spans="2:16" ht="15.75" thickBot="1" x14ac:dyDescent="0.3">
      <c r="B3" s="246"/>
      <c r="C3" s="259" t="s">
        <v>287</v>
      </c>
      <c r="D3" s="247"/>
      <c r="E3" s="247"/>
      <c r="F3" s="247"/>
      <c r="G3" s="247"/>
      <c r="H3" s="247"/>
      <c r="I3" s="247"/>
      <c r="J3" s="247"/>
      <c r="K3" s="247"/>
      <c r="L3" s="258"/>
      <c r="M3" s="258" t="s">
        <v>273</v>
      </c>
      <c r="N3" s="248"/>
    </row>
    <row r="4" spans="2:16" x14ac:dyDescent="0.25">
      <c r="B4" s="246"/>
      <c r="C4" s="243"/>
      <c r="D4" s="301"/>
      <c r="E4" s="301"/>
      <c r="F4" s="301"/>
      <c r="G4" s="252"/>
      <c r="H4" s="252"/>
      <c r="I4" s="252"/>
      <c r="J4" s="312"/>
      <c r="K4" s="312"/>
      <c r="L4" s="312"/>
      <c r="M4" s="253"/>
      <c r="N4" s="248"/>
    </row>
    <row r="5" spans="2:16" ht="15" customHeight="1" x14ac:dyDescent="0.25">
      <c r="B5" s="246"/>
      <c r="C5" s="246"/>
      <c r="D5" s="309" t="s">
        <v>100</v>
      </c>
      <c r="E5" s="255" t="s">
        <v>8</v>
      </c>
      <c r="F5" s="255" t="s">
        <v>7</v>
      </c>
      <c r="G5" s="308" t="s">
        <v>270</v>
      </c>
      <c r="H5" s="305" t="s">
        <v>308</v>
      </c>
      <c r="I5" s="308" t="s">
        <v>271</v>
      </c>
      <c r="J5" s="255" t="s">
        <v>8</v>
      </c>
      <c r="K5" s="255" t="s">
        <v>7</v>
      </c>
      <c r="L5" s="309" t="s">
        <v>243</v>
      </c>
      <c r="M5" s="254"/>
      <c r="N5" s="248"/>
    </row>
    <row r="6" spans="2:16" ht="24" customHeight="1" x14ac:dyDescent="0.25">
      <c r="B6" s="246"/>
      <c r="C6" s="246"/>
      <c r="D6" s="309"/>
      <c r="E6" s="256">
        <f>+Matrix!AJ203/1000</f>
        <v>3838.1168725585203</v>
      </c>
      <c r="F6" s="256">
        <f>+Matrix!AI203/1000</f>
        <v>4.391205016176027</v>
      </c>
      <c r="G6" s="308"/>
      <c r="H6" s="306"/>
      <c r="I6" s="308"/>
      <c r="J6" s="256">
        <f>+Matrix!AH203/1000</f>
        <v>1024.3292165958601</v>
      </c>
      <c r="K6" s="256">
        <f>+Matrix!AG203/1000</f>
        <v>8720.9369134974531</v>
      </c>
      <c r="L6" s="309"/>
      <c r="M6" s="254"/>
      <c r="N6" s="248"/>
    </row>
    <row r="7" spans="2:16" ht="24" customHeight="1" x14ac:dyDescent="0.25">
      <c r="B7" s="246"/>
      <c r="C7" s="246"/>
      <c r="D7" s="309"/>
      <c r="E7" s="310">
        <f>+E6-F6</f>
        <v>3833.7256675423441</v>
      </c>
      <c r="F7" s="311"/>
      <c r="G7" s="308"/>
      <c r="H7" s="306"/>
      <c r="I7" s="308"/>
      <c r="J7" s="303">
        <f>+J6-K6</f>
        <v>-7696.607696901593</v>
      </c>
      <c r="K7" s="304"/>
      <c r="L7" s="309"/>
      <c r="M7" s="254"/>
      <c r="N7" s="248"/>
      <c r="P7" s="269"/>
    </row>
    <row r="8" spans="2:16" ht="24" customHeight="1" x14ac:dyDescent="0.25">
      <c r="B8" s="246"/>
      <c r="C8" s="246"/>
      <c r="D8" s="309"/>
      <c r="E8" s="302" t="s">
        <v>272</v>
      </c>
      <c r="F8" s="302"/>
      <c r="G8" s="308"/>
      <c r="H8" s="306"/>
      <c r="I8" s="308"/>
      <c r="J8" s="302" t="s">
        <v>284</v>
      </c>
      <c r="K8" s="302"/>
      <c r="L8" s="309"/>
      <c r="M8" s="254"/>
      <c r="N8" s="248"/>
    </row>
    <row r="9" spans="2:16" ht="24" customHeight="1" x14ac:dyDescent="0.25">
      <c r="B9" s="246"/>
      <c r="C9" s="246"/>
      <c r="D9" s="247"/>
      <c r="E9" s="247"/>
      <c r="F9" s="247"/>
      <c r="G9" s="247"/>
      <c r="H9" s="306"/>
      <c r="I9" s="247"/>
      <c r="J9" s="247"/>
      <c r="K9" s="247"/>
      <c r="L9" s="247"/>
      <c r="M9" s="248"/>
      <c r="N9" s="248"/>
    </row>
    <row r="10" spans="2:16" ht="25.5" customHeight="1" x14ac:dyDescent="0.25">
      <c r="B10" s="246"/>
      <c r="C10" s="246"/>
      <c r="D10" s="309" t="s">
        <v>244</v>
      </c>
      <c r="E10" s="255" t="s">
        <v>8</v>
      </c>
      <c r="F10" s="255" t="s">
        <v>7</v>
      </c>
      <c r="G10" s="308" t="s">
        <v>270</v>
      </c>
      <c r="H10" s="306"/>
      <c r="I10" s="247"/>
      <c r="J10" s="247"/>
      <c r="K10" s="247"/>
      <c r="L10" s="247"/>
      <c r="M10" s="248"/>
      <c r="N10" s="248"/>
    </row>
    <row r="11" spans="2:16" ht="25.5" customHeight="1" x14ac:dyDescent="0.25">
      <c r="B11" s="246"/>
      <c r="C11" s="246"/>
      <c r="D11" s="309"/>
      <c r="E11" s="256">
        <f>+Matrix!V203/1000</f>
        <v>15821.831759574674</v>
      </c>
      <c r="F11" s="256">
        <f>+Matrix!U203/1000</f>
        <v>12677.794214958649</v>
      </c>
      <c r="G11" s="308"/>
      <c r="H11" s="306"/>
      <c r="I11" s="247"/>
      <c r="J11" s="247"/>
      <c r="K11" s="247"/>
      <c r="L11" s="247"/>
      <c r="M11" s="248"/>
      <c r="N11" s="248"/>
    </row>
    <row r="12" spans="2:16" ht="25.5" customHeight="1" x14ac:dyDescent="0.25">
      <c r="B12" s="246"/>
      <c r="C12" s="246"/>
      <c r="D12" s="309"/>
      <c r="E12" s="310">
        <f>+E11-F11</f>
        <v>3144.0375446160251</v>
      </c>
      <c r="F12" s="311"/>
      <c r="G12" s="308"/>
      <c r="H12" s="306"/>
      <c r="I12" s="247"/>
      <c r="J12" s="247"/>
      <c r="K12" s="247"/>
      <c r="L12" s="247"/>
      <c r="M12" s="248"/>
      <c r="N12" s="248"/>
    </row>
    <row r="13" spans="2:16" ht="25.5" customHeight="1" x14ac:dyDescent="0.25">
      <c r="B13" s="246"/>
      <c r="C13" s="246"/>
      <c r="D13" s="309"/>
      <c r="E13" s="302" t="s">
        <v>272</v>
      </c>
      <c r="F13" s="302"/>
      <c r="G13" s="308"/>
      <c r="H13" s="306"/>
      <c r="I13" s="247"/>
      <c r="J13" s="247"/>
      <c r="K13" s="247"/>
      <c r="L13" s="247"/>
      <c r="M13" s="248"/>
      <c r="N13" s="248"/>
    </row>
    <row r="14" spans="2:16" x14ac:dyDescent="0.25">
      <c r="B14" s="246"/>
      <c r="C14" s="246"/>
      <c r="D14" s="247"/>
      <c r="E14" s="247"/>
      <c r="F14" s="247"/>
      <c r="G14" s="247"/>
      <c r="H14" s="306"/>
      <c r="I14" s="247"/>
      <c r="J14" s="247"/>
      <c r="K14" s="247"/>
      <c r="L14" s="247"/>
      <c r="M14" s="248"/>
      <c r="N14" s="248"/>
    </row>
    <row r="15" spans="2:16" ht="27.75" customHeight="1" x14ac:dyDescent="0.25">
      <c r="B15" s="246"/>
      <c r="C15" s="246"/>
      <c r="D15" s="309" t="s">
        <v>102</v>
      </c>
      <c r="E15" s="255" t="s">
        <v>8</v>
      </c>
      <c r="F15" s="255" t="s">
        <v>7</v>
      </c>
      <c r="G15" s="308" t="s">
        <v>270</v>
      </c>
      <c r="H15" s="306"/>
      <c r="I15" s="308" t="s">
        <v>271</v>
      </c>
      <c r="J15" s="255" t="s">
        <v>8</v>
      </c>
      <c r="K15" s="255" t="s">
        <v>7</v>
      </c>
      <c r="L15" s="309" t="s">
        <v>245</v>
      </c>
      <c r="M15" s="248"/>
      <c r="N15" s="248"/>
    </row>
    <row r="16" spans="2:16" ht="27.75" customHeight="1" x14ac:dyDescent="0.25">
      <c r="B16" s="246"/>
      <c r="C16" s="246"/>
      <c r="D16" s="309"/>
      <c r="E16" s="257">
        <f>+Matrix!AN203/1000</f>
        <v>1899.9460541780963</v>
      </c>
      <c r="F16" s="257">
        <f>+Matrix!AM203/1000</f>
        <v>1368.9456337758556</v>
      </c>
      <c r="G16" s="308"/>
      <c r="H16" s="306"/>
      <c r="I16" s="308"/>
      <c r="J16" s="256">
        <f>+Matrix!AB203/1000</f>
        <v>2892.3436285432858</v>
      </c>
      <c r="K16" s="256">
        <f>+Matrix!AA203/1000</f>
        <v>2485.4240799188315</v>
      </c>
      <c r="L16" s="309"/>
      <c r="M16" s="248"/>
      <c r="N16" s="248"/>
    </row>
    <row r="17" spans="2:14" ht="27.75" customHeight="1" x14ac:dyDescent="0.25">
      <c r="B17" s="246"/>
      <c r="C17" s="246"/>
      <c r="D17" s="309"/>
      <c r="E17" s="310">
        <f>+E16-F16</f>
        <v>531.00042040224071</v>
      </c>
      <c r="F17" s="311"/>
      <c r="G17" s="308"/>
      <c r="H17" s="306"/>
      <c r="I17" s="308"/>
      <c r="J17" s="303">
        <f>+J16-K16</f>
        <v>406.91954862445436</v>
      </c>
      <c r="K17" s="304"/>
      <c r="L17" s="309"/>
      <c r="M17" s="248"/>
      <c r="N17" s="248"/>
    </row>
    <row r="18" spans="2:14" ht="27.75" customHeight="1" x14ac:dyDescent="0.25">
      <c r="B18" s="246"/>
      <c r="C18" s="246"/>
      <c r="D18" s="309"/>
      <c r="E18" s="302" t="s">
        <v>272</v>
      </c>
      <c r="F18" s="302"/>
      <c r="G18" s="308"/>
      <c r="H18" s="307"/>
      <c r="I18" s="308"/>
      <c r="J18" s="302" t="s">
        <v>272</v>
      </c>
      <c r="K18" s="302"/>
      <c r="L18" s="309"/>
      <c r="M18" s="248"/>
      <c r="N18" s="248"/>
    </row>
    <row r="19" spans="2:14" ht="15.75" thickBot="1" x14ac:dyDescent="0.3">
      <c r="B19" s="246"/>
      <c r="C19" s="249"/>
      <c r="D19" s="250"/>
      <c r="E19" s="250"/>
      <c r="F19" s="250"/>
      <c r="G19" s="250"/>
      <c r="H19" s="250"/>
      <c r="I19" s="250"/>
      <c r="J19" s="250"/>
      <c r="K19" s="250"/>
      <c r="L19" s="250"/>
      <c r="M19" s="251"/>
      <c r="N19" s="248"/>
    </row>
    <row r="20" spans="2:14" ht="15.75" thickBot="1" x14ac:dyDescent="0.3">
      <c r="B20" s="249"/>
      <c r="C20" s="250"/>
      <c r="D20" s="250"/>
      <c r="E20" s="250"/>
      <c r="F20" s="250"/>
      <c r="G20" s="250"/>
      <c r="H20" s="250"/>
      <c r="I20" s="250"/>
      <c r="J20" s="250"/>
      <c r="K20" s="250"/>
      <c r="L20" s="250"/>
      <c r="M20" s="250"/>
      <c r="N20" s="251"/>
    </row>
  </sheetData>
  <mergeCells count="23">
    <mergeCell ref="I5:I8"/>
    <mergeCell ref="J4:L4"/>
    <mergeCell ref="L15:L18"/>
    <mergeCell ref="J17:K17"/>
    <mergeCell ref="J18:K18"/>
    <mergeCell ref="J8:K8"/>
    <mergeCell ref="L5:L8"/>
    <mergeCell ref="D4:F4"/>
    <mergeCell ref="E8:F8"/>
    <mergeCell ref="J7:K7"/>
    <mergeCell ref="H5:H18"/>
    <mergeCell ref="G5:G8"/>
    <mergeCell ref="G10:G13"/>
    <mergeCell ref="G15:G18"/>
    <mergeCell ref="D10:D13"/>
    <mergeCell ref="E12:F12"/>
    <mergeCell ref="E13:F13"/>
    <mergeCell ref="D15:D18"/>
    <mergeCell ref="E17:F17"/>
    <mergeCell ref="E18:F18"/>
    <mergeCell ref="D5:D8"/>
    <mergeCell ref="E7:F7"/>
    <mergeCell ref="I15:I18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9"/>
  <sheetViews>
    <sheetView showGridLines="0" view="pageBreakPreview" zoomScale="85" zoomScaleSheetLayoutView="85" workbookViewId="0">
      <pane xSplit="3" ySplit="9" topLeftCell="D10" activePane="bottomRight" state="frozen"/>
      <selection pane="topRight" activeCell="D1" sqref="D1"/>
      <selection pane="bottomLeft" activeCell="A11" sqref="A11"/>
      <selection pane="bottomRight" activeCell="E3" sqref="E3"/>
    </sheetView>
  </sheetViews>
  <sheetFormatPr defaultColWidth="9.140625" defaultRowHeight="18" customHeight="1" outlineLevelRow="1" x14ac:dyDescent="0.2"/>
  <cols>
    <col min="1" max="1" width="2.5703125" style="7" customWidth="1"/>
    <col min="2" max="2" width="6.140625" style="7" customWidth="1"/>
    <col min="3" max="3" width="44.5703125" style="7" customWidth="1"/>
    <col min="4" max="4" width="13.140625" style="10" bestFit="1" customWidth="1"/>
    <col min="5" max="5" width="10.85546875" style="9" bestFit="1" customWidth="1"/>
    <col min="6" max="6" width="14.5703125" style="9" bestFit="1" customWidth="1"/>
    <col min="7" max="7" width="11.5703125" style="9" hidden="1" customWidth="1"/>
    <col min="8" max="8" width="8.5703125" style="9" bestFit="1" customWidth="1"/>
    <col min="9" max="9" width="12.140625" style="9" bestFit="1" customWidth="1"/>
    <col min="10" max="10" width="8.42578125" style="9" bestFit="1" customWidth="1"/>
    <col min="11" max="11" width="11.5703125" style="9" bestFit="1" customWidth="1"/>
    <col min="12" max="12" width="10.42578125" style="9" bestFit="1" customWidth="1"/>
    <col min="13" max="13" width="13" style="9" customWidth="1"/>
    <col min="14" max="14" width="9.85546875" style="10" customWidth="1"/>
    <col min="15" max="15" width="9.85546875" style="9" customWidth="1"/>
    <col min="16" max="16" width="11.85546875" style="9" customWidth="1"/>
    <col min="17" max="19" width="11.28515625" style="9" customWidth="1"/>
    <col min="20" max="20" width="11.85546875" style="9" customWidth="1"/>
    <col min="21" max="21" width="12.7109375" style="9" customWidth="1"/>
    <col min="22" max="22" width="11.85546875" style="7" customWidth="1"/>
    <col min="23" max="23" width="14" style="9" bestFit="1" customWidth="1"/>
    <col min="24" max="24" width="29.140625" style="7" customWidth="1"/>
    <col min="25" max="25" width="11.140625" style="7" customWidth="1"/>
    <col min="26" max="26" width="10.140625" style="7" customWidth="1"/>
    <col min="27" max="27" width="9.140625" style="7" customWidth="1"/>
    <col min="28" max="16384" width="9.140625" style="7"/>
  </cols>
  <sheetData>
    <row r="1" spans="1:28" ht="18" customHeight="1" x14ac:dyDescent="0.2">
      <c r="C1" s="6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6"/>
    </row>
    <row r="2" spans="1:28" ht="18" customHeight="1" x14ac:dyDescent="0.3">
      <c r="B2" s="52" t="s">
        <v>70</v>
      </c>
      <c r="C2" s="177"/>
      <c r="D2" s="178"/>
      <c r="E2" s="179"/>
      <c r="F2" s="179"/>
      <c r="G2" s="180"/>
      <c r="H2" s="180"/>
      <c r="I2" s="180"/>
      <c r="J2" s="180"/>
      <c r="K2" s="180"/>
      <c r="L2" s="180"/>
      <c r="M2" s="180"/>
      <c r="N2" s="180"/>
      <c r="O2" s="180"/>
      <c r="P2" s="180"/>
      <c r="Q2" s="180"/>
      <c r="R2" s="180"/>
      <c r="S2" s="180"/>
      <c r="T2" s="180"/>
      <c r="U2" s="178"/>
      <c r="V2" s="178"/>
      <c r="W2" s="181"/>
    </row>
    <row r="3" spans="1:28" ht="18" customHeight="1" x14ac:dyDescent="0.3">
      <c r="B3" s="182" t="s">
        <v>288</v>
      </c>
      <c r="C3" s="177"/>
      <c r="D3" s="194"/>
      <c r="E3" s="178"/>
      <c r="F3" s="179"/>
      <c r="G3" s="179"/>
      <c r="H3" s="179"/>
      <c r="I3" s="179"/>
      <c r="J3" s="179"/>
      <c r="K3" s="179"/>
      <c r="L3" s="179"/>
      <c r="M3" s="179"/>
      <c r="N3" s="179"/>
      <c r="O3" s="179"/>
      <c r="P3" s="179"/>
      <c r="Q3" s="179"/>
      <c r="R3" s="179"/>
      <c r="S3" s="179"/>
      <c r="T3" s="179"/>
      <c r="U3" s="178"/>
      <c r="V3" s="178"/>
      <c r="W3" s="181"/>
    </row>
    <row r="4" spans="1:28" ht="18" customHeight="1" x14ac:dyDescent="0.3">
      <c r="B4" s="183" t="s">
        <v>71</v>
      </c>
      <c r="C4" s="177"/>
      <c r="D4" s="184"/>
      <c r="E4" s="184"/>
      <c r="F4" s="184"/>
      <c r="G4" s="184"/>
      <c r="H4" s="184"/>
      <c r="I4" s="184"/>
      <c r="J4" s="184"/>
      <c r="K4" s="184"/>
      <c r="L4" s="184"/>
      <c r="M4" s="184"/>
      <c r="N4" s="184"/>
      <c r="O4" s="184"/>
      <c r="P4" s="184"/>
      <c r="Q4" s="184"/>
      <c r="R4" s="184"/>
      <c r="S4" s="184"/>
      <c r="T4" s="184"/>
      <c r="U4" s="184"/>
      <c r="V4" s="184"/>
      <c r="W4" s="184"/>
      <c r="X4" s="8"/>
    </row>
    <row r="5" spans="1:28" ht="18" customHeight="1" thickBot="1" x14ac:dyDescent="0.35">
      <c r="B5" s="178"/>
      <c r="C5" s="177"/>
      <c r="D5" s="184"/>
      <c r="E5" s="184"/>
      <c r="F5" s="184"/>
      <c r="G5" s="184"/>
      <c r="H5" s="184"/>
      <c r="I5" s="184"/>
      <c r="J5" s="184"/>
      <c r="K5" s="184"/>
      <c r="L5" s="184"/>
      <c r="M5" s="184"/>
      <c r="N5" s="184"/>
      <c r="O5" s="184"/>
      <c r="P5" s="184"/>
      <c r="Q5" s="184"/>
      <c r="R5" s="184"/>
      <c r="S5" s="184"/>
      <c r="T5" s="184"/>
      <c r="U5" s="178"/>
      <c r="V5" s="178"/>
      <c r="W5" s="181"/>
      <c r="X5" s="8"/>
    </row>
    <row r="6" spans="1:28" s="11" customFormat="1" ht="22.5" customHeight="1" thickBot="1" x14ac:dyDescent="0.3">
      <c r="B6" s="325" t="s">
        <v>187</v>
      </c>
      <c r="C6" s="328" t="s">
        <v>11</v>
      </c>
      <c r="D6" s="316" t="s">
        <v>244</v>
      </c>
      <c r="E6" s="317"/>
      <c r="F6" s="317"/>
      <c r="G6" s="317"/>
      <c r="H6" s="317"/>
      <c r="I6" s="317"/>
      <c r="J6" s="317"/>
      <c r="K6" s="317"/>
      <c r="L6" s="317"/>
      <c r="M6" s="318"/>
      <c r="N6" s="316" t="s">
        <v>245</v>
      </c>
      <c r="O6" s="317"/>
      <c r="P6" s="317"/>
      <c r="Q6" s="316" t="s">
        <v>243</v>
      </c>
      <c r="R6" s="317"/>
      <c r="S6" s="318"/>
      <c r="T6" s="313" t="s">
        <v>100</v>
      </c>
      <c r="U6" s="313" t="s">
        <v>268</v>
      </c>
      <c r="V6" s="313" t="s">
        <v>102</v>
      </c>
      <c r="W6" s="313" t="s">
        <v>264</v>
      </c>
    </row>
    <row r="7" spans="1:28" s="11" customFormat="1" ht="24" customHeight="1" x14ac:dyDescent="0.25">
      <c r="B7" s="326"/>
      <c r="C7" s="329"/>
      <c r="D7" s="89" t="s">
        <v>12</v>
      </c>
      <c r="E7" s="90" t="s">
        <v>13</v>
      </c>
      <c r="F7" s="90" t="s">
        <v>14</v>
      </c>
      <c r="G7" s="90" t="s">
        <v>15</v>
      </c>
      <c r="H7" s="90" t="s">
        <v>16</v>
      </c>
      <c r="I7" s="90" t="s">
        <v>17</v>
      </c>
      <c r="J7" s="90" t="s">
        <v>18</v>
      </c>
      <c r="K7" s="90" t="s">
        <v>19</v>
      </c>
      <c r="L7" s="91" t="s">
        <v>20</v>
      </c>
      <c r="M7" s="313" t="s">
        <v>264</v>
      </c>
      <c r="N7" s="319" t="s">
        <v>25</v>
      </c>
      <c r="O7" s="321" t="s">
        <v>26</v>
      </c>
      <c r="P7" s="314" t="s">
        <v>264</v>
      </c>
      <c r="Q7" s="298" t="s">
        <v>305</v>
      </c>
      <c r="R7" s="91" t="s">
        <v>72</v>
      </c>
      <c r="S7" s="314" t="s">
        <v>264</v>
      </c>
      <c r="T7" s="314"/>
      <c r="U7" s="314"/>
      <c r="V7" s="314"/>
      <c r="W7" s="314"/>
    </row>
    <row r="8" spans="1:28" s="11" customFormat="1" ht="13.5" customHeight="1" x14ac:dyDescent="0.25">
      <c r="B8" s="326"/>
      <c r="C8" s="329"/>
      <c r="D8" s="89" t="s">
        <v>151</v>
      </c>
      <c r="E8" s="90" t="s">
        <v>196</v>
      </c>
      <c r="F8" s="90" t="s">
        <v>13</v>
      </c>
      <c r="G8" s="90" t="s">
        <v>13</v>
      </c>
      <c r="H8" s="90" t="s">
        <v>21</v>
      </c>
      <c r="I8" s="90" t="s">
        <v>21</v>
      </c>
      <c r="J8" s="90" t="s">
        <v>22</v>
      </c>
      <c r="K8" s="90" t="s">
        <v>23</v>
      </c>
      <c r="L8" s="91" t="s">
        <v>24</v>
      </c>
      <c r="M8" s="314"/>
      <c r="N8" s="319"/>
      <c r="O8" s="321"/>
      <c r="P8" s="314"/>
      <c r="Q8" s="323" t="s">
        <v>265</v>
      </c>
      <c r="R8" s="324"/>
      <c r="S8" s="314"/>
      <c r="T8" s="314"/>
      <c r="U8" s="314"/>
      <c r="V8" s="314"/>
      <c r="W8" s="314"/>
    </row>
    <row r="9" spans="1:28" s="11" customFormat="1" ht="18" customHeight="1" thickBot="1" x14ac:dyDescent="0.3">
      <c r="B9" s="327"/>
      <c r="C9" s="330"/>
      <c r="D9" s="92" t="s">
        <v>27</v>
      </c>
      <c r="E9" s="93"/>
      <c r="F9" s="93" t="s">
        <v>152</v>
      </c>
      <c r="G9" s="93" t="s">
        <v>23</v>
      </c>
      <c r="H9" s="93" t="s">
        <v>22</v>
      </c>
      <c r="I9" s="93" t="s">
        <v>22</v>
      </c>
      <c r="J9" s="93"/>
      <c r="K9" s="93"/>
      <c r="L9" s="94"/>
      <c r="M9" s="315"/>
      <c r="N9" s="320"/>
      <c r="O9" s="322"/>
      <c r="P9" s="315"/>
      <c r="Q9" s="320"/>
      <c r="R9" s="322"/>
      <c r="S9" s="315"/>
      <c r="T9" s="315"/>
      <c r="U9" s="315"/>
      <c r="V9" s="315"/>
      <c r="W9" s="315"/>
    </row>
    <row r="10" spans="1:28" s="12" customFormat="1" ht="18" customHeight="1" x14ac:dyDescent="0.25">
      <c r="B10" s="95" t="s">
        <v>28</v>
      </c>
      <c r="C10" s="128" t="s">
        <v>197</v>
      </c>
      <c r="D10" s="71">
        <f>D11-D30</f>
        <v>249471.61503354646</v>
      </c>
      <c r="E10" s="69">
        <f t="shared" ref="E10:L10" si="0">E11-E30</f>
        <v>5587.6608420100019</v>
      </c>
      <c r="F10" s="69">
        <f t="shared" si="0"/>
        <v>12367.686000000009</v>
      </c>
      <c r="G10" s="69">
        <f t="shared" si="0"/>
        <v>0</v>
      </c>
      <c r="H10" s="69">
        <f t="shared" si="0"/>
        <v>88336.622999999963</v>
      </c>
      <c r="I10" s="69">
        <f t="shared" si="0"/>
        <v>56058.983000000007</v>
      </c>
      <c r="J10" s="69">
        <f t="shared" si="0"/>
        <v>2518.3303255451683</v>
      </c>
      <c r="K10" s="69">
        <f t="shared" si="0"/>
        <v>22146.139444922504</v>
      </c>
      <c r="L10" s="98">
        <f t="shared" si="0"/>
        <v>2707550.5069699995</v>
      </c>
      <c r="M10" s="98">
        <f t="shared" ref="M10:O10" si="1">M11-M30</f>
        <v>3144037.5446160249</v>
      </c>
      <c r="N10" s="71">
        <f t="shared" si="1"/>
        <v>291381.16512145451</v>
      </c>
      <c r="O10" s="98">
        <f t="shared" si="1"/>
        <v>115538.3835029999</v>
      </c>
      <c r="P10" s="98">
        <f t="shared" ref="P10:V10" si="2">P11-P30</f>
        <v>406919.54862445453</v>
      </c>
      <c r="Q10" s="71">
        <f>Q11-Q30</f>
        <v>873600.25035300013</v>
      </c>
      <c r="R10" s="98">
        <f t="shared" ref="R10" si="3">R11-R30</f>
        <v>-8570207.9472545926</v>
      </c>
      <c r="S10" s="98">
        <f t="shared" ref="S10:T10" si="4">S11-S30</f>
        <v>-7696607.6969015934</v>
      </c>
      <c r="T10" s="98">
        <f t="shared" si="4"/>
        <v>3833725.667542344</v>
      </c>
      <c r="U10" s="103">
        <f t="shared" si="2"/>
        <v>-311924.93611877039</v>
      </c>
      <c r="V10" s="98">
        <f t="shared" si="2"/>
        <v>531000.42040224094</v>
      </c>
      <c r="W10" s="103">
        <f>+U10+V10</f>
        <v>219075.48428347055</v>
      </c>
      <c r="X10" s="13"/>
      <c r="AB10" s="7"/>
    </row>
    <row r="11" spans="1:28" ht="18" customHeight="1" x14ac:dyDescent="0.25">
      <c r="B11" s="148" t="s">
        <v>29</v>
      </c>
      <c r="C11" s="149" t="s">
        <v>255</v>
      </c>
      <c r="D11" s="150">
        <f>D12+D13+D18+D21+D24+D25+D26+D27</f>
        <v>9975608.9381365459</v>
      </c>
      <c r="E11" s="151">
        <f t="shared" ref="E11:L11" si="5">E12+E13+E18+E21+E24+E25+E26+E27</f>
        <v>56907.321857999996</v>
      </c>
      <c r="F11" s="151">
        <f t="shared" si="5"/>
        <v>17344.771312270757</v>
      </c>
      <c r="G11" s="151">
        <f t="shared" si="5"/>
        <v>0</v>
      </c>
      <c r="H11" s="151">
        <f t="shared" si="5"/>
        <v>411270.027</v>
      </c>
      <c r="I11" s="151">
        <f t="shared" si="5"/>
        <v>320036.38500000001</v>
      </c>
      <c r="J11" s="151">
        <f t="shared" si="5"/>
        <v>17355.514909763886</v>
      </c>
      <c r="K11" s="151">
        <f t="shared" si="5"/>
        <v>543369.03031289391</v>
      </c>
      <c r="L11" s="152">
        <f t="shared" si="5"/>
        <v>4479939.7710451996</v>
      </c>
      <c r="M11" s="152">
        <f t="shared" ref="M11:O11" si="6">M12+M13+M18+M21+M24+M25+M26+M27</f>
        <v>15821831.759574676</v>
      </c>
      <c r="N11" s="150">
        <f t="shared" si="6"/>
        <v>1926245.7491010628</v>
      </c>
      <c r="O11" s="152">
        <f t="shared" si="6"/>
        <v>966097.879442223</v>
      </c>
      <c r="P11" s="152">
        <f t="shared" ref="P11" si="7">P12+P13+P18+P21+P24+P25+P26+P27</f>
        <v>2892343.6285432861</v>
      </c>
      <c r="Q11" s="150">
        <f>Q12+Q13+Q18+Q21+Q24+Q25+Q26+Q27</f>
        <v>596418.18535300007</v>
      </c>
      <c r="R11" s="152">
        <f t="shared" ref="R11" si="8">R12+R13+R18+R21+R24+R25+R26+R27</f>
        <v>427911.03124286013</v>
      </c>
      <c r="S11" s="152">
        <f t="shared" ref="S11:T11" si="9">S12+S13+S18+S21+S24+S25+S26+S27</f>
        <v>1024329.21659586</v>
      </c>
      <c r="T11" s="152">
        <f t="shared" si="9"/>
        <v>3838116.8725585202</v>
      </c>
      <c r="U11" s="152">
        <f t="shared" ref="U11:V11" si="10">U12+U13+U18+U21+U24+U25+U26+U27</f>
        <v>23576621.477272343</v>
      </c>
      <c r="V11" s="152">
        <f t="shared" si="10"/>
        <v>1899946.0541780964</v>
      </c>
      <c r="W11" s="152">
        <f t="shared" ref="W11:W48" si="11">+U11+V11</f>
        <v>25476567.531450439</v>
      </c>
      <c r="X11" s="13"/>
    </row>
    <row r="12" spans="1:28" s="12" customFormat="1" ht="18" customHeight="1" outlineLevel="1" x14ac:dyDescent="0.25">
      <c r="A12" s="7"/>
      <c r="B12" s="95" t="s">
        <v>30</v>
      </c>
      <c r="C12" s="129" t="s">
        <v>201</v>
      </c>
      <c r="D12" s="75">
        <v>0</v>
      </c>
      <c r="E12" s="65">
        <v>0</v>
      </c>
      <c r="F12" s="65">
        <v>0</v>
      </c>
      <c r="G12" s="65">
        <v>0</v>
      </c>
      <c r="H12" s="65">
        <v>0</v>
      </c>
      <c r="I12" s="65">
        <v>0</v>
      </c>
      <c r="J12" s="65">
        <v>0</v>
      </c>
      <c r="K12" s="65">
        <v>0</v>
      </c>
      <c r="L12" s="72">
        <v>412982.90100000001</v>
      </c>
      <c r="M12" s="72">
        <f>SUM(D12:L12)</f>
        <v>412982.90100000001</v>
      </c>
      <c r="N12" s="75">
        <v>0</v>
      </c>
      <c r="O12" s="72">
        <v>0</v>
      </c>
      <c r="P12" s="72">
        <f>SUM(N12:O12)</f>
        <v>0</v>
      </c>
      <c r="Q12" s="75">
        <v>0</v>
      </c>
      <c r="R12" s="72">
        <v>0</v>
      </c>
      <c r="S12" s="72">
        <f>SUM(Q12:R12)</f>
        <v>0</v>
      </c>
      <c r="T12" s="72">
        <v>0</v>
      </c>
      <c r="U12" s="195">
        <f>+M12+P12+S12+T12</f>
        <v>412982.90100000001</v>
      </c>
      <c r="V12" s="72">
        <v>0</v>
      </c>
      <c r="W12" s="195">
        <f t="shared" si="11"/>
        <v>412982.90100000001</v>
      </c>
      <c r="X12" s="13"/>
    </row>
    <row r="13" spans="1:28" s="12" customFormat="1" ht="18" customHeight="1" outlineLevel="1" x14ac:dyDescent="0.25">
      <c r="A13" s="7"/>
      <c r="B13" s="95" t="s">
        <v>31</v>
      </c>
      <c r="C13" s="129" t="s">
        <v>202</v>
      </c>
      <c r="D13" s="76">
        <f>D14+D16+D17</f>
        <v>444774.73417964979</v>
      </c>
      <c r="E13" s="68">
        <f>E14+E16+E17</f>
        <v>29207.910038000002</v>
      </c>
      <c r="F13" s="68">
        <f t="shared" ref="F13:L13" si="12">F14+F16+F17</f>
        <v>32898.588000000003</v>
      </c>
      <c r="G13" s="68">
        <f t="shared" si="12"/>
        <v>0</v>
      </c>
      <c r="H13" s="68">
        <f t="shared" si="12"/>
        <v>253359.201</v>
      </c>
      <c r="I13" s="68">
        <f t="shared" si="12"/>
        <v>115357.844</v>
      </c>
      <c r="J13" s="68">
        <f t="shared" si="12"/>
        <v>-1159.2429724242954</v>
      </c>
      <c r="K13" s="68">
        <f t="shared" si="12"/>
        <v>114495.42682282001</v>
      </c>
      <c r="L13" s="77">
        <f t="shared" si="12"/>
        <v>1189106.6441280001</v>
      </c>
      <c r="M13" s="77">
        <f t="shared" ref="M13:M48" si="13">SUM(D13:L13)</f>
        <v>2178041.1051960457</v>
      </c>
      <c r="N13" s="76">
        <f t="shared" ref="N13:O13" si="14">N14+N16+N17</f>
        <v>1555900.5964555833</v>
      </c>
      <c r="O13" s="77">
        <f t="shared" si="14"/>
        <v>499883.86175600009</v>
      </c>
      <c r="P13" s="77">
        <f t="shared" ref="P13:P48" si="15">SUM(N13:O13)</f>
        <v>2055784.4582115836</v>
      </c>
      <c r="Q13" s="76">
        <f>Q14+Q16+Q17</f>
        <v>591932.79035300005</v>
      </c>
      <c r="R13" s="77">
        <f t="shared" ref="R13" si="16">R14+R16+R17</f>
        <v>539378.36471636011</v>
      </c>
      <c r="S13" s="77">
        <f t="shared" ref="S13:S48" si="17">SUM(Q13:R13)</f>
        <v>1131311.15506936</v>
      </c>
      <c r="T13" s="77">
        <f t="shared" ref="T13" si="18">T14+T16+T17</f>
        <v>2849099.4440309172</v>
      </c>
      <c r="U13" s="205">
        <f t="shared" ref="U13:U29" si="19">+M13+P13+S13+T13</f>
        <v>8214236.1625079075</v>
      </c>
      <c r="V13" s="77">
        <f t="shared" ref="V13" si="20">V14+V16+V17</f>
        <v>1050119.0726546757</v>
      </c>
      <c r="W13" s="205">
        <f t="shared" si="11"/>
        <v>9264355.2351625822</v>
      </c>
      <c r="X13" s="13"/>
      <c r="Y13" s="14"/>
      <c r="AB13" s="7"/>
    </row>
    <row r="14" spans="1:28" s="12" customFormat="1" ht="17.25" customHeight="1" outlineLevel="1" x14ac:dyDescent="0.25">
      <c r="A14" s="7"/>
      <c r="B14" s="95" t="s">
        <v>33</v>
      </c>
      <c r="C14" s="130" t="s">
        <v>198</v>
      </c>
      <c r="D14" s="73">
        <v>36464.822705999948</v>
      </c>
      <c r="E14" s="66">
        <v>686.52400000000011</v>
      </c>
      <c r="F14" s="66">
        <v>-35.374000000000002</v>
      </c>
      <c r="G14" s="65">
        <v>0</v>
      </c>
      <c r="H14" s="66">
        <v>0</v>
      </c>
      <c r="I14" s="66">
        <v>0</v>
      </c>
      <c r="J14" s="66">
        <v>-4294.1152062000001</v>
      </c>
      <c r="K14" s="66">
        <v>-65.312177180000575</v>
      </c>
      <c r="L14" s="74">
        <v>24.750328000000309</v>
      </c>
      <c r="M14" s="74">
        <f t="shared" si="13"/>
        <v>32781.295650619941</v>
      </c>
      <c r="N14" s="73">
        <v>15739.57200609445</v>
      </c>
      <c r="O14" s="74">
        <v>-3314.7866899999995</v>
      </c>
      <c r="P14" s="74">
        <f t="shared" si="15"/>
        <v>12424.785316094451</v>
      </c>
      <c r="Q14" s="73">
        <v>0</v>
      </c>
      <c r="R14" s="74">
        <v>70.785402000000005</v>
      </c>
      <c r="S14" s="74">
        <f t="shared" si="17"/>
        <v>70.785402000000005</v>
      </c>
      <c r="T14" s="74">
        <v>-6187.658768565936</v>
      </c>
      <c r="U14" s="206">
        <f t="shared" si="19"/>
        <v>39089.207600148453</v>
      </c>
      <c r="V14" s="74">
        <v>0</v>
      </c>
      <c r="W14" s="206">
        <f t="shared" si="11"/>
        <v>39089.207600148453</v>
      </c>
      <c r="X14" s="13"/>
      <c r="Y14" s="13"/>
      <c r="AB14" s="7"/>
    </row>
    <row r="15" spans="1:28" s="12" customFormat="1" ht="17.25" hidden="1" customHeight="1" outlineLevel="1" x14ac:dyDescent="0.25">
      <c r="A15" s="7"/>
      <c r="B15" s="95"/>
      <c r="C15" s="130" t="s">
        <v>73</v>
      </c>
      <c r="D15" s="73">
        <v>0</v>
      </c>
      <c r="E15" s="66"/>
      <c r="F15" s="66"/>
      <c r="G15" s="65"/>
      <c r="H15" s="66"/>
      <c r="I15" s="66"/>
      <c r="J15" s="66"/>
      <c r="K15" s="66"/>
      <c r="L15" s="74">
        <v>0</v>
      </c>
      <c r="M15" s="74">
        <f t="shared" si="13"/>
        <v>0</v>
      </c>
      <c r="N15" s="73"/>
      <c r="O15" s="74"/>
      <c r="P15" s="74">
        <f t="shared" si="15"/>
        <v>0</v>
      </c>
      <c r="Q15" s="73"/>
      <c r="R15" s="74"/>
      <c r="S15" s="74">
        <f t="shared" si="17"/>
        <v>0</v>
      </c>
      <c r="T15" s="74"/>
      <c r="U15" s="206">
        <f t="shared" si="19"/>
        <v>0</v>
      </c>
      <c r="V15" s="74"/>
      <c r="W15" s="206">
        <f t="shared" si="11"/>
        <v>0</v>
      </c>
      <c r="X15" s="13"/>
      <c r="Y15" s="13"/>
      <c r="AB15" s="7"/>
    </row>
    <row r="16" spans="1:28" s="12" customFormat="1" ht="18" customHeight="1" outlineLevel="1" x14ac:dyDescent="0.25">
      <c r="A16" s="7"/>
      <c r="B16" s="95" t="s">
        <v>34</v>
      </c>
      <c r="C16" s="130" t="s">
        <v>199</v>
      </c>
      <c r="D16" s="73">
        <v>450130.33525499987</v>
      </c>
      <c r="E16" s="66">
        <v>26783.662038000002</v>
      </c>
      <c r="F16" s="66">
        <v>31201.574000000001</v>
      </c>
      <c r="G16" s="65">
        <v>0</v>
      </c>
      <c r="H16" s="66">
        <v>157794.38800000001</v>
      </c>
      <c r="I16" s="66">
        <v>40830.758000000002</v>
      </c>
      <c r="J16" s="66">
        <v>3010.4899597199997</v>
      </c>
      <c r="K16" s="66">
        <v>126295.61200000001</v>
      </c>
      <c r="L16" s="74">
        <v>1188573.5490000001</v>
      </c>
      <c r="M16" s="74">
        <f t="shared" si="13"/>
        <v>2024620.3682527202</v>
      </c>
      <c r="N16" s="73">
        <v>1394978.8727520676</v>
      </c>
      <c r="O16" s="74">
        <v>416543.51393500005</v>
      </c>
      <c r="P16" s="74">
        <f t="shared" si="15"/>
        <v>1811522.3866870678</v>
      </c>
      <c r="Q16" s="73">
        <v>376068.76335299999</v>
      </c>
      <c r="R16" s="74">
        <v>487267.49757236015</v>
      </c>
      <c r="S16" s="74">
        <f t="shared" si="17"/>
        <v>863336.26092536014</v>
      </c>
      <c r="T16" s="74">
        <v>2311314.9514900004</v>
      </c>
      <c r="U16" s="206">
        <f t="shared" si="19"/>
        <v>7010793.9673551489</v>
      </c>
      <c r="V16" s="74">
        <v>635955.73149992223</v>
      </c>
      <c r="W16" s="206">
        <f t="shared" si="11"/>
        <v>7646749.6988550713</v>
      </c>
      <c r="X16" s="13"/>
      <c r="Y16" s="13"/>
      <c r="AB16" s="7"/>
    </row>
    <row r="17" spans="1:28" s="12" customFormat="1" ht="18" customHeight="1" outlineLevel="1" x14ac:dyDescent="0.25">
      <c r="A17" s="7"/>
      <c r="B17" s="95" t="s">
        <v>36</v>
      </c>
      <c r="C17" s="130" t="s">
        <v>200</v>
      </c>
      <c r="D17" s="73">
        <v>-41820.42378135</v>
      </c>
      <c r="E17" s="66">
        <v>1737.7239999999999</v>
      </c>
      <c r="F17" s="66">
        <v>1732.3879999999997</v>
      </c>
      <c r="G17" s="65">
        <v>0</v>
      </c>
      <c r="H17" s="66">
        <v>95564.813000000009</v>
      </c>
      <c r="I17" s="66">
        <v>74527.085999999996</v>
      </c>
      <c r="J17" s="66">
        <v>124.38227405570501</v>
      </c>
      <c r="K17" s="66">
        <v>-11734.873</v>
      </c>
      <c r="L17" s="74">
        <v>508.34479999999979</v>
      </c>
      <c r="M17" s="74">
        <f t="shared" si="13"/>
        <v>120639.44129270573</v>
      </c>
      <c r="N17" s="73">
        <v>145182.15169742121</v>
      </c>
      <c r="O17" s="74">
        <v>86655.134511000011</v>
      </c>
      <c r="P17" s="74">
        <f t="shared" si="15"/>
        <v>231837.28620842122</v>
      </c>
      <c r="Q17" s="73">
        <v>215864.02700000003</v>
      </c>
      <c r="R17" s="74">
        <v>52040.081742000009</v>
      </c>
      <c r="S17" s="74">
        <f t="shared" si="17"/>
        <v>267904.10874200007</v>
      </c>
      <c r="T17" s="74">
        <v>543972.15130948299</v>
      </c>
      <c r="U17" s="206">
        <f t="shared" si="19"/>
        <v>1164352.98755261</v>
      </c>
      <c r="V17" s="74">
        <v>414163.34115475358</v>
      </c>
      <c r="W17" s="206">
        <f t="shared" si="11"/>
        <v>1578516.3287073635</v>
      </c>
      <c r="X17" s="13"/>
      <c r="Y17" s="13"/>
      <c r="Z17" s="13"/>
    </row>
    <row r="18" spans="1:28" s="12" customFormat="1" ht="18" customHeight="1" outlineLevel="1" x14ac:dyDescent="0.25">
      <c r="A18" s="7"/>
      <c r="B18" s="95" t="s">
        <v>37</v>
      </c>
      <c r="C18" s="129" t="s">
        <v>246</v>
      </c>
      <c r="D18" s="75">
        <f>D19+D20</f>
        <v>8552293.258828897</v>
      </c>
      <c r="E18" s="65">
        <f>E19+E20</f>
        <v>3887.2200000000003</v>
      </c>
      <c r="F18" s="65">
        <f t="shared" ref="F18:L18" si="21">F19+F20</f>
        <v>-22299.360000000001</v>
      </c>
      <c r="G18" s="65">
        <f t="shared" si="21"/>
        <v>0</v>
      </c>
      <c r="H18" s="65">
        <f t="shared" si="21"/>
        <v>165615.90900000001</v>
      </c>
      <c r="I18" s="65">
        <f t="shared" si="21"/>
        <v>180701.84600000002</v>
      </c>
      <c r="J18" s="65">
        <f t="shared" si="21"/>
        <v>16356.497501714781</v>
      </c>
      <c r="K18" s="65">
        <f t="shared" si="21"/>
        <v>100446.93322800015</v>
      </c>
      <c r="L18" s="72">
        <f t="shared" si="21"/>
        <v>-315089.49625600001</v>
      </c>
      <c r="M18" s="72">
        <f t="shared" si="13"/>
        <v>8681912.8083026148</v>
      </c>
      <c r="N18" s="75">
        <f t="shared" ref="N18:O18" si="22">N19+N20</f>
        <v>2113.3821483199004</v>
      </c>
      <c r="O18" s="72">
        <f t="shared" si="22"/>
        <v>2821.5343299999995</v>
      </c>
      <c r="P18" s="72">
        <f t="shared" si="15"/>
        <v>4934.9164783198994</v>
      </c>
      <c r="Q18" s="75">
        <f>Q19+Q20</f>
        <v>0</v>
      </c>
      <c r="R18" s="72">
        <f t="shared" ref="R18" si="23">R19+R20</f>
        <v>0</v>
      </c>
      <c r="S18" s="72">
        <f t="shared" si="17"/>
        <v>0</v>
      </c>
      <c r="T18" s="72">
        <f t="shared" ref="T18" si="24">T19+T20</f>
        <v>42817.742998711634</v>
      </c>
      <c r="U18" s="195">
        <f t="shared" si="19"/>
        <v>8729665.4677796457</v>
      </c>
      <c r="V18" s="72">
        <f t="shared" ref="V18" si="25">V19+V20</f>
        <v>-109016.30165647654</v>
      </c>
      <c r="W18" s="195">
        <f t="shared" si="11"/>
        <v>8620649.1661231685</v>
      </c>
      <c r="X18" s="13"/>
      <c r="AB18" s="7"/>
    </row>
    <row r="19" spans="1:28" ht="18" customHeight="1" outlineLevel="1" x14ac:dyDescent="0.25">
      <c r="B19" s="95" t="s">
        <v>39</v>
      </c>
      <c r="C19" s="130" t="s">
        <v>203</v>
      </c>
      <c r="D19" s="73">
        <v>1361851.4283138968</v>
      </c>
      <c r="E19" s="66">
        <v>3001.0450000000001</v>
      </c>
      <c r="F19" s="66">
        <v>-22250.633000000002</v>
      </c>
      <c r="G19" s="65">
        <v>0</v>
      </c>
      <c r="H19" s="66">
        <v>181773.929</v>
      </c>
      <c r="I19" s="66">
        <v>77951.169000000009</v>
      </c>
      <c r="J19" s="66">
        <v>4527.9700749247822</v>
      </c>
      <c r="K19" s="66">
        <v>7580.7925992191722</v>
      </c>
      <c r="L19" s="74">
        <v>-175723.21866300009</v>
      </c>
      <c r="M19" s="74">
        <f t="shared" si="13"/>
        <v>1438712.4823250407</v>
      </c>
      <c r="N19" s="73">
        <v>426.26914716990007</v>
      </c>
      <c r="O19" s="74">
        <v>2475.6884359999995</v>
      </c>
      <c r="P19" s="74">
        <f t="shared" si="15"/>
        <v>2901.9575831698994</v>
      </c>
      <c r="Q19" s="73">
        <v>0</v>
      </c>
      <c r="R19" s="74">
        <v>0</v>
      </c>
      <c r="S19" s="74">
        <f t="shared" si="17"/>
        <v>0</v>
      </c>
      <c r="T19" s="74">
        <v>523.64595475204692</v>
      </c>
      <c r="U19" s="206">
        <f t="shared" si="19"/>
        <v>1442138.0858629628</v>
      </c>
      <c r="V19" s="74">
        <v>125607.8434055181</v>
      </c>
      <c r="W19" s="206">
        <f t="shared" si="11"/>
        <v>1567745.9292684807</v>
      </c>
      <c r="X19" s="13"/>
    </row>
    <row r="20" spans="1:28" ht="18" customHeight="1" outlineLevel="1" x14ac:dyDescent="0.25">
      <c r="B20" s="95" t="s">
        <v>40</v>
      </c>
      <c r="C20" s="130" t="s">
        <v>204</v>
      </c>
      <c r="D20" s="73">
        <v>7190441.830515001</v>
      </c>
      <c r="E20" s="66">
        <v>886.17499999999995</v>
      </c>
      <c r="F20" s="66">
        <v>-48.727000000000089</v>
      </c>
      <c r="G20" s="65">
        <v>0</v>
      </c>
      <c r="H20" s="66">
        <v>-16158.019999999997</v>
      </c>
      <c r="I20" s="66">
        <v>102750.677</v>
      </c>
      <c r="J20" s="66">
        <v>11828.527426789999</v>
      </c>
      <c r="K20" s="66">
        <v>92866.14062878098</v>
      </c>
      <c r="L20" s="74">
        <v>-139366.27759299995</v>
      </c>
      <c r="M20" s="74">
        <f t="shared" si="13"/>
        <v>7243200.3259775732</v>
      </c>
      <c r="N20" s="73">
        <v>1687.1130011500002</v>
      </c>
      <c r="O20" s="74">
        <v>345.84589399999982</v>
      </c>
      <c r="P20" s="74">
        <f t="shared" si="15"/>
        <v>2032.95889515</v>
      </c>
      <c r="Q20" s="73">
        <v>0</v>
      </c>
      <c r="R20" s="74">
        <v>0</v>
      </c>
      <c r="S20" s="74">
        <f t="shared" si="17"/>
        <v>0</v>
      </c>
      <c r="T20" s="74">
        <v>42294.097043959584</v>
      </c>
      <c r="U20" s="206">
        <f t="shared" si="19"/>
        <v>7287527.3819166822</v>
      </c>
      <c r="V20" s="74">
        <v>-234624.14506199464</v>
      </c>
      <c r="W20" s="206">
        <f t="shared" si="11"/>
        <v>7052903.2368546873</v>
      </c>
      <c r="X20" s="13"/>
    </row>
    <row r="21" spans="1:28" ht="18" customHeight="1" outlineLevel="1" x14ac:dyDescent="0.25">
      <c r="B21" s="95" t="s">
        <v>41</v>
      </c>
      <c r="C21" s="129" t="s">
        <v>205</v>
      </c>
      <c r="D21" s="75">
        <f>D22+D23</f>
        <v>770938.22372399922</v>
      </c>
      <c r="E21" s="65">
        <f>E22+E23</f>
        <v>867.64400000000001</v>
      </c>
      <c r="F21" s="65">
        <f t="shared" ref="F21:L21" si="26">F22+F23</f>
        <v>1309.1869999999999</v>
      </c>
      <c r="G21" s="65">
        <f t="shared" si="26"/>
        <v>0</v>
      </c>
      <c r="H21" s="65">
        <f t="shared" si="26"/>
        <v>0</v>
      </c>
      <c r="I21" s="65">
        <f t="shared" si="26"/>
        <v>-62.716999999999999</v>
      </c>
      <c r="J21" s="65">
        <f t="shared" si="26"/>
        <v>0</v>
      </c>
      <c r="K21" s="65">
        <f t="shared" si="26"/>
        <v>-22644.742956999984</v>
      </c>
      <c r="L21" s="72">
        <f t="shared" si="26"/>
        <v>3224502.344</v>
      </c>
      <c r="M21" s="72">
        <f t="shared" si="13"/>
        <v>3974909.9387669992</v>
      </c>
      <c r="N21" s="75">
        <f t="shared" ref="N21:O21" si="27">N22+N23</f>
        <v>-23752.036591038526</v>
      </c>
      <c r="O21" s="72">
        <f t="shared" si="27"/>
        <v>-266729.79936499998</v>
      </c>
      <c r="P21" s="72">
        <f t="shared" si="15"/>
        <v>-290481.8359560385</v>
      </c>
      <c r="Q21" s="75">
        <f>Q22+Q23</f>
        <v>0</v>
      </c>
      <c r="R21" s="72">
        <f t="shared" ref="R21" si="28">R22+R23</f>
        <v>-42965.507634999944</v>
      </c>
      <c r="S21" s="72">
        <f t="shared" si="17"/>
        <v>-42965.507634999944</v>
      </c>
      <c r="T21" s="72">
        <f t="shared" ref="T21" si="29">T22+T23</f>
        <v>-31386.548654369155</v>
      </c>
      <c r="U21" s="195">
        <f t="shared" si="19"/>
        <v>3610076.0465215915</v>
      </c>
      <c r="V21" s="72">
        <f t="shared" ref="V21" si="30">V22+V23</f>
        <v>632278.05155797407</v>
      </c>
      <c r="W21" s="195">
        <f t="shared" si="11"/>
        <v>4242354.0980795659</v>
      </c>
      <c r="X21" s="13"/>
    </row>
    <row r="22" spans="1:28" s="12" customFormat="1" ht="18" customHeight="1" outlineLevel="1" x14ac:dyDescent="0.25">
      <c r="A22" s="7"/>
      <c r="B22" s="95" t="s">
        <v>46</v>
      </c>
      <c r="C22" s="130" t="s">
        <v>203</v>
      </c>
      <c r="D22" s="73">
        <v>463108.90123999928</v>
      </c>
      <c r="E22" s="66">
        <v>563.84199999999998</v>
      </c>
      <c r="F22" s="66">
        <v>8292.0010000000002</v>
      </c>
      <c r="G22" s="65">
        <v>0</v>
      </c>
      <c r="H22" s="66">
        <v>0</v>
      </c>
      <c r="I22" s="66">
        <v>-62.716999999999999</v>
      </c>
      <c r="J22" s="66">
        <v>0</v>
      </c>
      <c r="K22" s="66">
        <v>-811.21695699999998</v>
      </c>
      <c r="L22" s="74">
        <v>3246297.8390000002</v>
      </c>
      <c r="M22" s="74">
        <f t="shared" si="13"/>
        <v>3717388.6492829993</v>
      </c>
      <c r="N22" s="73">
        <v>-14778.081982299227</v>
      </c>
      <c r="O22" s="74">
        <v>-777.75310099999979</v>
      </c>
      <c r="P22" s="74">
        <f t="shared" si="15"/>
        <v>-15555.835083299227</v>
      </c>
      <c r="Q22" s="73">
        <v>0</v>
      </c>
      <c r="R22" s="74">
        <v>-96128.24676699999</v>
      </c>
      <c r="S22" s="74">
        <f t="shared" si="17"/>
        <v>-96128.24676699999</v>
      </c>
      <c r="T22" s="74">
        <v>-1257.2286766036002</v>
      </c>
      <c r="U22" s="206">
        <f t="shared" si="19"/>
        <v>3604447.3387560965</v>
      </c>
      <c r="V22" s="74">
        <v>25177.119926238749</v>
      </c>
      <c r="W22" s="206">
        <f t="shared" si="11"/>
        <v>3629624.4586823354</v>
      </c>
      <c r="X22" s="13"/>
      <c r="AB22" s="7"/>
    </row>
    <row r="23" spans="1:28" ht="18" customHeight="1" outlineLevel="1" x14ac:dyDescent="0.25">
      <c r="B23" s="95" t="s">
        <v>47</v>
      </c>
      <c r="C23" s="130" t="s">
        <v>204</v>
      </c>
      <c r="D23" s="73">
        <v>307829.322484</v>
      </c>
      <c r="E23" s="66">
        <v>303.80199999999996</v>
      </c>
      <c r="F23" s="66">
        <v>-6982.8140000000003</v>
      </c>
      <c r="G23" s="65">
        <v>0</v>
      </c>
      <c r="H23" s="66">
        <v>0</v>
      </c>
      <c r="I23" s="66">
        <v>0</v>
      </c>
      <c r="J23" s="66">
        <v>0</v>
      </c>
      <c r="K23" s="66">
        <v>-21833.525999999983</v>
      </c>
      <c r="L23" s="74">
        <v>-21795.495000000003</v>
      </c>
      <c r="M23" s="74">
        <f t="shared" si="13"/>
        <v>257521.28948400007</v>
      </c>
      <c r="N23" s="73">
        <v>-8973.9546087392991</v>
      </c>
      <c r="O23" s="74">
        <v>-265952.046264</v>
      </c>
      <c r="P23" s="74">
        <f t="shared" si="15"/>
        <v>-274926.0008727393</v>
      </c>
      <c r="Q23" s="73">
        <v>0</v>
      </c>
      <c r="R23" s="74">
        <v>53162.739132000046</v>
      </c>
      <c r="S23" s="74">
        <f t="shared" si="17"/>
        <v>53162.739132000046</v>
      </c>
      <c r="T23" s="74">
        <v>-30129.319977765554</v>
      </c>
      <c r="U23" s="206">
        <f t="shared" si="19"/>
        <v>5628.7077654952591</v>
      </c>
      <c r="V23" s="74">
        <v>607100.93163173529</v>
      </c>
      <c r="W23" s="206">
        <f t="shared" si="11"/>
        <v>612729.63939723058</v>
      </c>
      <c r="X23" s="13"/>
    </row>
    <row r="24" spans="1:28" ht="18" customHeight="1" outlineLevel="1" x14ac:dyDescent="0.25">
      <c r="B24" s="95" t="s">
        <v>48</v>
      </c>
      <c r="C24" s="129" t="s">
        <v>247</v>
      </c>
      <c r="D24" s="75">
        <v>-16517.070999999993</v>
      </c>
      <c r="E24" s="65">
        <v>14448.643820000001</v>
      </c>
      <c r="F24" s="65">
        <v>3278.5833122707545</v>
      </c>
      <c r="G24" s="65">
        <v>0</v>
      </c>
      <c r="H24" s="65">
        <v>0</v>
      </c>
      <c r="I24" s="65">
        <v>13092.772999999997</v>
      </c>
      <c r="J24" s="65">
        <v>1834.4787603499997</v>
      </c>
      <c r="K24" s="65">
        <v>169078.35593181677</v>
      </c>
      <c r="L24" s="72">
        <v>27336.739999999998</v>
      </c>
      <c r="M24" s="72">
        <f t="shared" si="13"/>
        <v>212552.50382443753</v>
      </c>
      <c r="N24" s="75">
        <v>471064.31550696987</v>
      </c>
      <c r="O24" s="72">
        <v>95501.286426000006</v>
      </c>
      <c r="P24" s="72">
        <f t="shared" si="15"/>
        <v>566565.60193296988</v>
      </c>
      <c r="Q24" s="75">
        <v>4485.3950000000004</v>
      </c>
      <c r="R24" s="72">
        <v>-220.12409999999994</v>
      </c>
      <c r="S24" s="72">
        <f t="shared" si="17"/>
        <v>4265.2709000000004</v>
      </c>
      <c r="T24" s="72">
        <v>250901.991527526</v>
      </c>
      <c r="U24" s="195">
        <f t="shared" si="19"/>
        <v>1034285.3681849334</v>
      </c>
      <c r="V24" s="72">
        <v>664628.88782406156</v>
      </c>
      <c r="W24" s="195">
        <f t="shared" si="11"/>
        <v>1698914.256008995</v>
      </c>
      <c r="X24" s="13"/>
    </row>
    <row r="25" spans="1:28" ht="18" customHeight="1" outlineLevel="1" x14ac:dyDescent="0.25">
      <c r="B25" s="95" t="s">
        <v>49</v>
      </c>
      <c r="C25" s="129" t="s">
        <v>251</v>
      </c>
      <c r="D25" s="75">
        <v>-27497.678</v>
      </c>
      <c r="E25" s="65">
        <v>0</v>
      </c>
      <c r="F25" s="65">
        <v>0</v>
      </c>
      <c r="G25" s="65">
        <v>0</v>
      </c>
      <c r="H25" s="65">
        <v>0</v>
      </c>
      <c r="I25" s="65">
        <v>0</v>
      </c>
      <c r="J25" s="65">
        <v>0</v>
      </c>
      <c r="K25" s="65">
        <v>0</v>
      </c>
      <c r="L25" s="72">
        <v>-15892.139484000001</v>
      </c>
      <c r="M25" s="72">
        <f t="shared" si="13"/>
        <v>-43389.817483999999</v>
      </c>
      <c r="N25" s="75">
        <v>0</v>
      </c>
      <c r="O25" s="72">
        <v>0</v>
      </c>
      <c r="P25" s="72">
        <f t="shared" si="15"/>
        <v>0</v>
      </c>
      <c r="Q25" s="75">
        <v>0</v>
      </c>
      <c r="R25" s="72">
        <v>0</v>
      </c>
      <c r="S25" s="72">
        <f t="shared" si="17"/>
        <v>0</v>
      </c>
      <c r="T25" s="72">
        <v>0</v>
      </c>
      <c r="U25" s="195">
        <f t="shared" si="19"/>
        <v>-43389.817483999999</v>
      </c>
      <c r="V25" s="72">
        <v>0</v>
      </c>
      <c r="W25" s="195">
        <f t="shared" si="11"/>
        <v>-43389.817483999999</v>
      </c>
      <c r="X25" s="13"/>
    </row>
    <row r="26" spans="1:28" s="12" customFormat="1" ht="18" customHeight="1" outlineLevel="1" x14ac:dyDescent="0.25">
      <c r="A26" s="7"/>
      <c r="B26" s="95" t="s">
        <v>50</v>
      </c>
      <c r="C26" s="129" t="s">
        <v>252</v>
      </c>
      <c r="D26" s="75">
        <v>4.2370000000000001</v>
      </c>
      <c r="E26" s="65">
        <v>3.8650000000000002</v>
      </c>
      <c r="F26" s="65">
        <v>0</v>
      </c>
      <c r="G26" s="65">
        <v>0</v>
      </c>
      <c r="H26" s="65">
        <v>0</v>
      </c>
      <c r="I26" s="65">
        <v>0</v>
      </c>
      <c r="J26" s="65">
        <v>0</v>
      </c>
      <c r="K26" s="65">
        <v>7299.8599841544165</v>
      </c>
      <c r="L26" s="72">
        <v>1.31</v>
      </c>
      <c r="M26" s="72">
        <f t="shared" si="13"/>
        <v>7309.2719841544167</v>
      </c>
      <c r="N26" s="75">
        <v>13304.814144777063</v>
      </c>
      <c r="O26" s="72">
        <v>227.57824422293044</v>
      </c>
      <c r="P26" s="72">
        <f t="shared" si="15"/>
        <v>13532.392388999993</v>
      </c>
      <c r="Q26" s="75">
        <v>0</v>
      </c>
      <c r="R26" s="72">
        <v>0</v>
      </c>
      <c r="S26" s="72">
        <f t="shared" si="17"/>
        <v>0</v>
      </c>
      <c r="T26" s="72">
        <v>618548.93222447741</v>
      </c>
      <c r="U26" s="195">
        <f t="shared" si="19"/>
        <v>639390.59659763181</v>
      </c>
      <c r="V26" s="72">
        <v>0</v>
      </c>
      <c r="W26" s="195">
        <f t="shared" si="11"/>
        <v>639390.59659763181</v>
      </c>
      <c r="X26" s="13"/>
      <c r="AB26" s="7"/>
    </row>
    <row r="27" spans="1:28" s="12" customFormat="1" ht="18" customHeight="1" outlineLevel="1" x14ac:dyDescent="0.25">
      <c r="A27" s="7"/>
      <c r="B27" s="95" t="s">
        <v>51</v>
      </c>
      <c r="C27" s="129" t="s">
        <v>248</v>
      </c>
      <c r="D27" s="75">
        <f>D28+D29</f>
        <v>251613.23340399985</v>
      </c>
      <c r="E27" s="65">
        <f>E28+E29</f>
        <v>8492.0390000000007</v>
      </c>
      <c r="F27" s="65">
        <f t="shared" ref="F27:L27" si="31">F28+F29</f>
        <v>2157.7729999999992</v>
      </c>
      <c r="G27" s="65">
        <f t="shared" si="31"/>
        <v>0</v>
      </c>
      <c r="H27" s="65">
        <f t="shared" si="31"/>
        <v>-7705.0829999999987</v>
      </c>
      <c r="I27" s="65">
        <f t="shared" si="31"/>
        <v>10946.638999999997</v>
      </c>
      <c r="J27" s="65">
        <f t="shared" si="31"/>
        <v>323.7816201234009</v>
      </c>
      <c r="K27" s="65">
        <f t="shared" si="31"/>
        <v>174693.1973031025</v>
      </c>
      <c r="L27" s="72">
        <f t="shared" si="31"/>
        <v>-43008.532342800012</v>
      </c>
      <c r="M27" s="72">
        <f t="shared" si="13"/>
        <v>397513.04798442585</v>
      </c>
      <c r="N27" s="75">
        <f t="shared" ref="N27:O27" si="32">N28+N29</f>
        <v>-92385.322563548922</v>
      </c>
      <c r="O27" s="72">
        <f t="shared" si="32"/>
        <v>634393.41805099999</v>
      </c>
      <c r="P27" s="72">
        <f t="shared" si="15"/>
        <v>542008.09548745106</v>
      </c>
      <c r="Q27" s="75">
        <f>Q28+Q29</f>
        <v>0</v>
      </c>
      <c r="R27" s="72">
        <f t="shared" ref="R27" si="33">R28+R29</f>
        <v>-68281.701738500007</v>
      </c>
      <c r="S27" s="72">
        <f t="shared" si="17"/>
        <v>-68281.701738500007</v>
      </c>
      <c r="T27" s="72">
        <f t="shared" ref="T27" si="34">T28+T29</f>
        <v>108135.31043125685</v>
      </c>
      <c r="U27" s="195">
        <f t="shared" si="19"/>
        <v>979374.75216463371</v>
      </c>
      <c r="V27" s="72">
        <f t="shared" ref="V27" si="35">V28+V29</f>
        <v>-338063.6562021384</v>
      </c>
      <c r="W27" s="195">
        <f t="shared" si="11"/>
        <v>641311.09596249531</v>
      </c>
      <c r="X27" s="13"/>
    </row>
    <row r="28" spans="1:28" ht="18" customHeight="1" outlineLevel="1" x14ac:dyDescent="0.25">
      <c r="B28" s="95" t="s">
        <v>52</v>
      </c>
      <c r="C28" s="130" t="s">
        <v>207</v>
      </c>
      <c r="D28" s="73">
        <v>85.77</v>
      </c>
      <c r="E28" s="66">
        <v>0</v>
      </c>
      <c r="F28" s="66">
        <v>0</v>
      </c>
      <c r="G28" s="65">
        <v>0</v>
      </c>
      <c r="H28" s="66">
        <v>0</v>
      </c>
      <c r="I28" s="66">
        <v>0</v>
      </c>
      <c r="J28" s="66">
        <v>0</v>
      </c>
      <c r="K28" s="66">
        <v>0</v>
      </c>
      <c r="L28" s="74">
        <v>0</v>
      </c>
      <c r="M28" s="74">
        <f t="shared" si="13"/>
        <v>85.77</v>
      </c>
      <c r="N28" s="73">
        <v>154209.93285055947</v>
      </c>
      <c r="O28" s="74">
        <v>83066.414044000107</v>
      </c>
      <c r="P28" s="74">
        <f t="shared" si="15"/>
        <v>237276.34689455957</v>
      </c>
      <c r="Q28" s="73">
        <v>0</v>
      </c>
      <c r="R28" s="74">
        <v>3228.8976209999987</v>
      </c>
      <c r="S28" s="74">
        <f t="shared" si="17"/>
        <v>3228.8976209999987</v>
      </c>
      <c r="T28" s="74">
        <v>132918</v>
      </c>
      <c r="U28" s="206">
        <f t="shared" si="19"/>
        <v>373509.01451555954</v>
      </c>
      <c r="V28" s="74">
        <v>-228016.15640077283</v>
      </c>
      <c r="W28" s="206">
        <f t="shared" si="11"/>
        <v>145492.85811478671</v>
      </c>
      <c r="X28" s="13"/>
    </row>
    <row r="29" spans="1:28" ht="18" customHeight="1" outlineLevel="1" x14ac:dyDescent="0.25">
      <c r="B29" s="95" t="s">
        <v>53</v>
      </c>
      <c r="C29" s="130" t="s">
        <v>206</v>
      </c>
      <c r="D29" s="73">
        <v>251527.46340399986</v>
      </c>
      <c r="E29" s="66">
        <v>8492.0390000000007</v>
      </c>
      <c r="F29" s="66">
        <v>2157.7729999999992</v>
      </c>
      <c r="G29" s="65">
        <v>0</v>
      </c>
      <c r="H29" s="66">
        <v>-7705.0829999999987</v>
      </c>
      <c r="I29" s="66">
        <v>10946.638999999997</v>
      </c>
      <c r="J29" s="66">
        <v>323.7816201234009</v>
      </c>
      <c r="K29" s="66">
        <v>174693.1973031025</v>
      </c>
      <c r="L29" s="74">
        <v>-43008.532342800012</v>
      </c>
      <c r="M29" s="74">
        <f t="shared" si="13"/>
        <v>397427.27798442583</v>
      </c>
      <c r="N29" s="73">
        <v>-246595.2554141084</v>
      </c>
      <c r="O29" s="74">
        <v>551327.00400699989</v>
      </c>
      <c r="P29" s="74">
        <f t="shared" si="15"/>
        <v>304731.7485928915</v>
      </c>
      <c r="Q29" s="73">
        <v>0</v>
      </c>
      <c r="R29" s="74">
        <v>-71510.599359500004</v>
      </c>
      <c r="S29" s="74">
        <f t="shared" si="17"/>
        <v>-71510.599359500004</v>
      </c>
      <c r="T29" s="74">
        <v>-24782.689568743153</v>
      </c>
      <c r="U29" s="206">
        <f t="shared" si="19"/>
        <v>605865.73764907429</v>
      </c>
      <c r="V29" s="74">
        <v>-110047.49980136554</v>
      </c>
      <c r="W29" s="206">
        <f t="shared" si="11"/>
        <v>495818.23784770875</v>
      </c>
      <c r="X29" s="13"/>
    </row>
    <row r="30" spans="1:28" ht="18" customHeight="1" x14ac:dyDescent="0.25">
      <c r="B30" s="148" t="s">
        <v>54</v>
      </c>
      <c r="C30" s="149" t="s">
        <v>208</v>
      </c>
      <c r="D30" s="150">
        <f>D31+D32+D37+D40+D43+D44+D45+D46</f>
        <v>9726137.3231029995</v>
      </c>
      <c r="E30" s="151">
        <f>E31+E32+E37+E40+E43+E44+E45+E46</f>
        <v>51319.661015989994</v>
      </c>
      <c r="F30" s="151">
        <f t="shared" ref="F30:L30" si="36">F31+F32+F37+F40+F43+F44+F45+F46</f>
        <v>4977.0853122707485</v>
      </c>
      <c r="G30" s="151">
        <f t="shared" si="36"/>
        <v>0</v>
      </c>
      <c r="H30" s="151">
        <f t="shared" si="36"/>
        <v>322933.40400000004</v>
      </c>
      <c r="I30" s="151">
        <f t="shared" si="36"/>
        <v>263977.402</v>
      </c>
      <c r="J30" s="151">
        <f t="shared" si="36"/>
        <v>14837.184584218718</v>
      </c>
      <c r="K30" s="151">
        <f t="shared" si="36"/>
        <v>521222.89086797141</v>
      </c>
      <c r="L30" s="152">
        <f t="shared" si="36"/>
        <v>1772389.2640752001</v>
      </c>
      <c r="M30" s="152">
        <f t="shared" ref="M30:P30" si="37">+M31+M32+M37+M40+M43+M44+M45+M46</f>
        <v>12677794.214958651</v>
      </c>
      <c r="N30" s="150">
        <f t="shared" ref="N30:O30" si="38">N31+N32+N37+N40+N43+N44+N45+N46</f>
        <v>1634864.5839796083</v>
      </c>
      <c r="O30" s="152">
        <f t="shared" si="38"/>
        <v>850559.4959392231</v>
      </c>
      <c r="P30" s="152">
        <f t="shared" si="37"/>
        <v>2485424.0799188316</v>
      </c>
      <c r="Q30" s="150">
        <f>Q31+Q32+Q37+Q40+Q43+Q44+Q45+Q46</f>
        <v>-277182.065</v>
      </c>
      <c r="R30" s="152">
        <f t="shared" ref="R30" si="39">R31+R32+R37+R40+R43+R44+R45+R46</f>
        <v>8998118.978497453</v>
      </c>
      <c r="S30" s="152">
        <f t="shared" ref="S30" si="40">+S31+S32+S37+S40+S43+S44+S45+S46</f>
        <v>8720936.9134974536</v>
      </c>
      <c r="T30" s="152">
        <f t="shared" ref="T30" si="41">T31+T32+T37+T40+T43+T44+T45+T46</f>
        <v>4391.2050161760271</v>
      </c>
      <c r="U30" s="152">
        <f t="shared" ref="U30" si="42">+U31+U32+U37+U40+U43+U44+U45+U46</f>
        <v>23888546.413391113</v>
      </c>
      <c r="V30" s="152">
        <f t="shared" ref="V30" si="43">V31+V32+V37+V40+V43+V44+V45+V46</f>
        <v>1368945.6337758554</v>
      </c>
      <c r="W30" s="152">
        <f t="shared" si="11"/>
        <v>25257492.04716697</v>
      </c>
      <c r="X30" s="13"/>
    </row>
    <row r="31" spans="1:28" ht="18" customHeight="1" outlineLevel="1" x14ac:dyDescent="0.25">
      <c r="B31" s="95" t="s">
        <v>55</v>
      </c>
      <c r="C31" s="129" t="s">
        <v>201</v>
      </c>
      <c r="D31" s="75">
        <v>0</v>
      </c>
      <c r="E31" s="65">
        <v>0</v>
      </c>
      <c r="F31" s="65">
        <v>0</v>
      </c>
      <c r="G31" s="65">
        <v>0</v>
      </c>
      <c r="H31" s="65">
        <v>0</v>
      </c>
      <c r="I31" s="65">
        <v>0</v>
      </c>
      <c r="J31" s="65">
        <v>0</v>
      </c>
      <c r="K31" s="65">
        <v>0</v>
      </c>
      <c r="L31" s="72">
        <v>0</v>
      </c>
      <c r="M31" s="72">
        <f t="shared" si="13"/>
        <v>0</v>
      </c>
      <c r="N31" s="75">
        <v>0</v>
      </c>
      <c r="O31" s="72">
        <v>0</v>
      </c>
      <c r="P31" s="72">
        <f t="shared" si="15"/>
        <v>0</v>
      </c>
      <c r="Q31" s="75">
        <v>0</v>
      </c>
      <c r="R31" s="72">
        <v>0</v>
      </c>
      <c r="S31" s="72">
        <f t="shared" si="17"/>
        <v>0</v>
      </c>
      <c r="T31" s="72">
        <v>0</v>
      </c>
      <c r="U31" s="195">
        <f>+M31+P31+S31+T31</f>
        <v>0</v>
      </c>
      <c r="V31" s="72">
        <v>210193.55360517892</v>
      </c>
      <c r="W31" s="195">
        <f t="shared" si="11"/>
        <v>210193.55360517892</v>
      </c>
      <c r="X31" s="13"/>
    </row>
    <row r="32" spans="1:28" ht="18" customHeight="1" outlineLevel="1" x14ac:dyDescent="0.25">
      <c r="B32" s="95" t="s">
        <v>56</v>
      </c>
      <c r="C32" s="129" t="s">
        <v>202</v>
      </c>
      <c r="D32" s="76">
        <f>D33+D35+D36</f>
        <v>6056385.5107249999</v>
      </c>
      <c r="E32" s="68">
        <f>E33+E35+E36</f>
        <v>-2.5099999999999998</v>
      </c>
      <c r="F32" s="68">
        <f t="shared" ref="F32:L32" si="44">F33+F35+F36</f>
        <v>-16.440999999999999</v>
      </c>
      <c r="G32" s="68">
        <f t="shared" si="44"/>
        <v>0</v>
      </c>
      <c r="H32" s="68">
        <f t="shared" si="44"/>
        <v>0</v>
      </c>
      <c r="I32" s="68">
        <f t="shared" si="44"/>
        <v>0</v>
      </c>
      <c r="J32" s="68">
        <f t="shared" si="44"/>
        <v>0</v>
      </c>
      <c r="K32" s="68">
        <f t="shared" si="44"/>
        <v>-96.361326999999847</v>
      </c>
      <c r="L32" s="77">
        <f t="shared" si="44"/>
        <v>1443255.14803</v>
      </c>
      <c r="M32" s="77">
        <f t="shared" si="13"/>
        <v>7499525.3464280004</v>
      </c>
      <c r="N32" s="76">
        <f t="shared" ref="N32:O32" si="45">N33+N35+N36</f>
        <v>9382.7290081055489</v>
      </c>
      <c r="O32" s="77">
        <f t="shared" si="45"/>
        <v>165885.65328100001</v>
      </c>
      <c r="P32" s="77">
        <f t="shared" si="15"/>
        <v>175268.38228910556</v>
      </c>
      <c r="Q32" s="76">
        <f>Q33+Q35+Q36</f>
        <v>0</v>
      </c>
      <c r="R32" s="77">
        <f t="shared" ref="R32" si="46">R33+R35+R36</f>
        <v>677913.63187043252</v>
      </c>
      <c r="S32" s="77">
        <f t="shared" si="17"/>
        <v>677913.63187043252</v>
      </c>
      <c r="T32" s="77">
        <f t="shared" ref="T32" si="47">T33+T35+T36</f>
        <v>0</v>
      </c>
      <c r="U32" s="205">
        <f t="shared" ref="U32:U48" si="48">+M32+P32+S32+T32</f>
        <v>8352707.3605875382</v>
      </c>
      <c r="V32" s="77">
        <f t="shared" ref="V32" si="49">V33+V35+V36</f>
        <v>1232588.5774667086</v>
      </c>
      <c r="W32" s="205">
        <f t="shared" si="11"/>
        <v>9585295.9380542468</v>
      </c>
      <c r="X32" s="13"/>
    </row>
    <row r="33" spans="1:24" ht="18" customHeight="1" outlineLevel="1" x14ac:dyDescent="0.25">
      <c r="B33" s="95" t="s">
        <v>57</v>
      </c>
      <c r="C33" s="130" t="s">
        <v>198</v>
      </c>
      <c r="D33" s="73">
        <v>0</v>
      </c>
      <c r="E33" s="66">
        <v>0</v>
      </c>
      <c r="F33" s="66">
        <v>0</v>
      </c>
      <c r="G33" s="65">
        <v>0</v>
      </c>
      <c r="H33" s="66">
        <v>0</v>
      </c>
      <c r="I33" s="66">
        <v>0</v>
      </c>
      <c r="J33" s="66">
        <v>0</v>
      </c>
      <c r="K33" s="66">
        <v>0</v>
      </c>
      <c r="L33" s="74">
        <v>33921.430999999997</v>
      </c>
      <c r="M33" s="74">
        <f t="shared" si="13"/>
        <v>33921.430999999997</v>
      </c>
      <c r="N33" s="73">
        <v>0</v>
      </c>
      <c r="O33" s="74">
        <v>0</v>
      </c>
      <c r="P33" s="74">
        <f t="shared" si="15"/>
        <v>0</v>
      </c>
      <c r="Q33" s="73">
        <v>0</v>
      </c>
      <c r="R33" s="74">
        <v>0</v>
      </c>
      <c r="S33" s="74">
        <f t="shared" si="17"/>
        <v>0</v>
      </c>
      <c r="T33" s="74">
        <v>0</v>
      </c>
      <c r="U33" s="206">
        <f t="shared" si="48"/>
        <v>33921.430999999997</v>
      </c>
      <c r="V33" s="74">
        <v>-8525.8033086020187</v>
      </c>
      <c r="W33" s="206">
        <f t="shared" si="11"/>
        <v>25395.627691397978</v>
      </c>
      <c r="X33" s="13"/>
    </row>
    <row r="34" spans="1:24" ht="18" hidden="1" customHeight="1" outlineLevel="1" x14ac:dyDescent="0.25">
      <c r="B34" s="95"/>
      <c r="C34" s="130" t="s">
        <v>73</v>
      </c>
      <c r="D34" s="73">
        <v>0</v>
      </c>
      <c r="E34" s="66"/>
      <c r="F34" s="66"/>
      <c r="G34" s="65"/>
      <c r="H34" s="66"/>
      <c r="I34" s="66"/>
      <c r="J34" s="66"/>
      <c r="K34" s="66"/>
      <c r="L34" s="74">
        <v>0</v>
      </c>
      <c r="M34" s="74">
        <f t="shared" si="13"/>
        <v>0</v>
      </c>
      <c r="N34" s="73"/>
      <c r="O34" s="74"/>
      <c r="P34" s="74">
        <f t="shared" si="15"/>
        <v>0</v>
      </c>
      <c r="Q34" s="73"/>
      <c r="R34" s="74"/>
      <c r="S34" s="74">
        <f t="shared" si="17"/>
        <v>0</v>
      </c>
      <c r="T34" s="74"/>
      <c r="U34" s="206">
        <f t="shared" si="48"/>
        <v>0</v>
      </c>
      <c r="V34" s="74"/>
      <c r="W34" s="206">
        <f t="shared" si="11"/>
        <v>0</v>
      </c>
      <c r="X34" s="13"/>
    </row>
    <row r="35" spans="1:24" ht="18" customHeight="1" outlineLevel="1" x14ac:dyDescent="0.25">
      <c r="B35" s="95" t="s">
        <v>58</v>
      </c>
      <c r="C35" s="130" t="s">
        <v>199</v>
      </c>
      <c r="D35" s="73">
        <v>5207184.6886999998</v>
      </c>
      <c r="E35" s="66">
        <v>0</v>
      </c>
      <c r="F35" s="66">
        <v>0</v>
      </c>
      <c r="G35" s="65">
        <v>0</v>
      </c>
      <c r="H35" s="66">
        <v>0</v>
      </c>
      <c r="I35" s="66">
        <v>0</v>
      </c>
      <c r="J35" s="66">
        <v>0</v>
      </c>
      <c r="K35" s="66">
        <v>0</v>
      </c>
      <c r="L35" s="74">
        <v>1132508.66814224</v>
      </c>
      <c r="M35" s="74">
        <f t="shared" si="13"/>
        <v>6339693.3568422403</v>
      </c>
      <c r="N35" s="73">
        <v>0</v>
      </c>
      <c r="O35" s="74">
        <v>0</v>
      </c>
      <c r="P35" s="74">
        <f t="shared" si="15"/>
        <v>0</v>
      </c>
      <c r="Q35" s="73">
        <v>0</v>
      </c>
      <c r="R35" s="74">
        <v>635680.67635639256</v>
      </c>
      <c r="S35" s="74">
        <f t="shared" si="17"/>
        <v>635680.67635639256</v>
      </c>
      <c r="T35" s="74">
        <v>0</v>
      </c>
      <c r="U35" s="206">
        <f t="shared" si="48"/>
        <v>6975374.0331986332</v>
      </c>
      <c r="V35" s="74">
        <v>1241114.3807753106</v>
      </c>
      <c r="W35" s="206">
        <f t="shared" si="11"/>
        <v>8216488.4139739443</v>
      </c>
      <c r="X35" s="13"/>
    </row>
    <row r="36" spans="1:24" ht="18" customHeight="1" outlineLevel="1" x14ac:dyDescent="0.25">
      <c r="B36" s="95" t="s">
        <v>59</v>
      </c>
      <c r="C36" s="130" t="s">
        <v>200</v>
      </c>
      <c r="D36" s="73">
        <v>849200.82202500012</v>
      </c>
      <c r="E36" s="66">
        <v>-2.5099999999999998</v>
      </c>
      <c r="F36" s="66">
        <v>-16.440999999999999</v>
      </c>
      <c r="G36" s="65">
        <v>0</v>
      </c>
      <c r="H36" s="66">
        <v>0</v>
      </c>
      <c r="I36" s="66">
        <v>0</v>
      </c>
      <c r="J36" s="66">
        <v>0</v>
      </c>
      <c r="K36" s="66">
        <v>-96.361326999999847</v>
      </c>
      <c r="L36" s="74">
        <v>276825.04888775997</v>
      </c>
      <c r="M36" s="74">
        <f t="shared" si="13"/>
        <v>1125910.5585857602</v>
      </c>
      <c r="N36" s="73">
        <v>9382.7290081055489</v>
      </c>
      <c r="O36" s="74">
        <v>165885.65328100001</v>
      </c>
      <c r="P36" s="74">
        <f t="shared" si="15"/>
        <v>175268.38228910556</v>
      </c>
      <c r="Q36" s="73">
        <v>0</v>
      </c>
      <c r="R36" s="74">
        <v>42232.955514039997</v>
      </c>
      <c r="S36" s="74">
        <f t="shared" si="17"/>
        <v>42232.955514039997</v>
      </c>
      <c r="T36" s="74">
        <v>0</v>
      </c>
      <c r="U36" s="206">
        <f t="shared" si="48"/>
        <v>1343411.8963889058</v>
      </c>
      <c r="V36" s="74">
        <v>0</v>
      </c>
      <c r="W36" s="206">
        <f t="shared" si="11"/>
        <v>1343411.8963889058</v>
      </c>
      <c r="X36" s="13"/>
    </row>
    <row r="37" spans="1:24" ht="18" customHeight="1" outlineLevel="1" x14ac:dyDescent="0.25">
      <c r="B37" s="95" t="s">
        <v>60</v>
      </c>
      <c r="C37" s="129" t="str">
        <f>+C18</f>
        <v>Debt Securities</v>
      </c>
      <c r="D37" s="75">
        <f>D38+D39</f>
        <v>-4832.067</v>
      </c>
      <c r="E37" s="65">
        <f>E38+E39</f>
        <v>0</v>
      </c>
      <c r="F37" s="65">
        <f t="shared" ref="F37:L37" si="50">F38+F39</f>
        <v>-25079.310000000005</v>
      </c>
      <c r="G37" s="65">
        <f t="shared" si="50"/>
        <v>0</v>
      </c>
      <c r="H37" s="65">
        <f t="shared" si="50"/>
        <v>0</v>
      </c>
      <c r="I37" s="65">
        <f t="shared" si="50"/>
        <v>0</v>
      </c>
      <c r="J37" s="65">
        <f t="shared" si="50"/>
        <v>0</v>
      </c>
      <c r="K37" s="65">
        <f t="shared" si="50"/>
        <v>3.39</v>
      </c>
      <c r="L37" s="72">
        <f t="shared" si="50"/>
        <v>0</v>
      </c>
      <c r="M37" s="72">
        <f t="shared" si="13"/>
        <v>-29907.987000000005</v>
      </c>
      <c r="N37" s="75">
        <f t="shared" ref="N37:O37" si="51">N38+N39</f>
        <v>29124.225368449999</v>
      </c>
      <c r="O37" s="72">
        <f t="shared" si="51"/>
        <v>-53207.200999999972</v>
      </c>
      <c r="P37" s="72">
        <f t="shared" si="15"/>
        <v>-24082.975631549973</v>
      </c>
      <c r="Q37" s="75">
        <f>Q38+Q39</f>
        <v>0</v>
      </c>
      <c r="R37" s="72">
        <f t="shared" ref="R37" si="52">R38+R39</f>
        <v>8605090.1744672675</v>
      </c>
      <c r="S37" s="72">
        <f t="shared" si="17"/>
        <v>8605090.1744672675</v>
      </c>
      <c r="T37" s="72">
        <f t="shared" ref="T37" si="53">T38+T39</f>
        <v>0</v>
      </c>
      <c r="U37" s="195">
        <f t="shared" si="48"/>
        <v>8551099.2118357178</v>
      </c>
      <c r="V37" s="72">
        <f t="shared" ref="V37" si="54">V38+V39</f>
        <v>-282.89845707291914</v>
      </c>
      <c r="W37" s="195">
        <f t="shared" si="11"/>
        <v>8550816.3133786451</v>
      </c>
      <c r="X37" s="13"/>
    </row>
    <row r="38" spans="1:24" ht="18" customHeight="1" outlineLevel="1" x14ac:dyDescent="0.25">
      <c r="B38" s="95" t="s">
        <v>61</v>
      </c>
      <c r="C38" s="130" t="s">
        <v>203</v>
      </c>
      <c r="D38" s="73">
        <v>0</v>
      </c>
      <c r="E38" s="66">
        <v>0</v>
      </c>
      <c r="F38" s="66">
        <v>-16699.941000000003</v>
      </c>
      <c r="G38" s="65">
        <v>0</v>
      </c>
      <c r="H38" s="66">
        <v>0</v>
      </c>
      <c r="I38" s="66">
        <v>0</v>
      </c>
      <c r="J38" s="66">
        <v>0</v>
      </c>
      <c r="K38" s="66">
        <v>0</v>
      </c>
      <c r="L38" s="74">
        <v>0</v>
      </c>
      <c r="M38" s="74">
        <f t="shared" si="13"/>
        <v>-16699.941000000003</v>
      </c>
      <c r="N38" s="73">
        <v>-414.30507994999982</v>
      </c>
      <c r="O38" s="74">
        <v>7871.7860000000001</v>
      </c>
      <c r="P38" s="74">
        <f t="shared" si="15"/>
        <v>7457.4809200500003</v>
      </c>
      <c r="Q38" s="73">
        <v>0</v>
      </c>
      <c r="R38" s="74">
        <v>1503013.6111341359</v>
      </c>
      <c r="S38" s="74">
        <f t="shared" si="17"/>
        <v>1503013.6111341359</v>
      </c>
      <c r="T38" s="74">
        <v>0</v>
      </c>
      <c r="U38" s="206">
        <f t="shared" si="48"/>
        <v>1493771.1510541858</v>
      </c>
      <c r="V38" s="74">
        <v>0</v>
      </c>
      <c r="W38" s="206">
        <f t="shared" si="11"/>
        <v>1493771.1510541858</v>
      </c>
      <c r="X38" s="13"/>
    </row>
    <row r="39" spans="1:24" ht="18" customHeight="1" outlineLevel="1" x14ac:dyDescent="0.25">
      <c r="B39" s="95" t="s">
        <v>62</v>
      </c>
      <c r="C39" s="130" t="s">
        <v>204</v>
      </c>
      <c r="D39" s="73">
        <v>-4832.067</v>
      </c>
      <c r="E39" s="66">
        <v>0</v>
      </c>
      <c r="F39" s="66">
        <v>-8379.3690000000006</v>
      </c>
      <c r="G39" s="65">
        <v>0</v>
      </c>
      <c r="H39" s="66">
        <v>0</v>
      </c>
      <c r="I39" s="66">
        <v>0</v>
      </c>
      <c r="J39" s="66">
        <v>0</v>
      </c>
      <c r="K39" s="66">
        <v>3.39</v>
      </c>
      <c r="L39" s="74">
        <v>0</v>
      </c>
      <c r="M39" s="74">
        <f t="shared" si="13"/>
        <v>-13208.046000000002</v>
      </c>
      <c r="N39" s="73">
        <v>29538.530448400001</v>
      </c>
      <c r="O39" s="74">
        <v>-61078.986999999972</v>
      </c>
      <c r="P39" s="74">
        <f t="shared" si="15"/>
        <v>-31540.456551599971</v>
      </c>
      <c r="Q39" s="73">
        <v>0</v>
      </c>
      <c r="R39" s="74">
        <v>7102076.5633331323</v>
      </c>
      <c r="S39" s="74">
        <f t="shared" si="17"/>
        <v>7102076.5633331323</v>
      </c>
      <c r="T39" s="74">
        <v>0</v>
      </c>
      <c r="U39" s="206">
        <f t="shared" si="48"/>
        <v>7057328.060781532</v>
      </c>
      <c r="V39" s="74">
        <v>-282.89845707291914</v>
      </c>
      <c r="W39" s="206">
        <f t="shared" si="11"/>
        <v>7057045.1623244593</v>
      </c>
      <c r="X39" s="13"/>
    </row>
    <row r="40" spans="1:24" ht="18" customHeight="1" outlineLevel="1" x14ac:dyDescent="0.25">
      <c r="B40" s="95" t="s">
        <v>63</v>
      </c>
      <c r="C40" s="129" t="s">
        <v>205</v>
      </c>
      <c r="D40" s="75">
        <f>D41+D42</f>
        <v>3302850.1465870002</v>
      </c>
      <c r="E40" s="65">
        <f>E41+E42</f>
        <v>26145.234999999997</v>
      </c>
      <c r="F40" s="65">
        <f t="shared" ref="F40:L40" si="55">F41+F42</f>
        <v>-15429.044</v>
      </c>
      <c r="G40" s="65">
        <f t="shared" si="55"/>
        <v>0</v>
      </c>
      <c r="H40" s="65">
        <f t="shared" si="55"/>
        <v>0</v>
      </c>
      <c r="I40" s="65">
        <f t="shared" si="55"/>
        <v>0</v>
      </c>
      <c r="J40" s="65">
        <f t="shared" si="55"/>
        <v>0</v>
      </c>
      <c r="K40" s="65">
        <f t="shared" si="55"/>
        <v>-646.5440000000001</v>
      </c>
      <c r="L40" s="72">
        <f t="shared" si="55"/>
        <v>2E-3</v>
      </c>
      <c r="M40" s="72">
        <f t="shared" si="13"/>
        <v>3312919.7955869995</v>
      </c>
      <c r="N40" s="75">
        <f t="shared" ref="N40:O40" si="56">N41+N42</f>
        <v>396654.93364467256</v>
      </c>
      <c r="O40" s="72">
        <f t="shared" si="56"/>
        <v>172719.33122300004</v>
      </c>
      <c r="P40" s="72">
        <f t="shared" si="15"/>
        <v>569374.26486767258</v>
      </c>
      <c r="Q40" s="75">
        <f>Q41+Q42</f>
        <v>-277182.065</v>
      </c>
      <c r="R40" s="72">
        <f t="shared" ref="R40" si="57">R41+R42</f>
        <v>-198651.69121880393</v>
      </c>
      <c r="S40" s="72">
        <f t="shared" si="17"/>
        <v>-475833.75621880393</v>
      </c>
      <c r="T40" s="72">
        <f t="shared" ref="T40" si="58">T41+T42</f>
        <v>129435.39473389804</v>
      </c>
      <c r="U40" s="195">
        <f t="shared" si="48"/>
        <v>3535895.698969766</v>
      </c>
      <c r="V40" s="72">
        <f t="shared" ref="V40" si="59">V41+V42</f>
        <v>2263.1876565833531</v>
      </c>
      <c r="W40" s="195">
        <f t="shared" si="11"/>
        <v>3538158.8866263493</v>
      </c>
      <c r="X40" s="13"/>
    </row>
    <row r="41" spans="1:24" ht="18" customHeight="1" outlineLevel="1" x14ac:dyDescent="0.25">
      <c r="B41" s="95" t="s">
        <v>64</v>
      </c>
      <c r="C41" s="130" t="s">
        <v>203</v>
      </c>
      <c r="D41" s="73">
        <v>3416851.8388880002</v>
      </c>
      <c r="E41" s="66">
        <v>7252.7429999999995</v>
      </c>
      <c r="F41" s="66">
        <v>-21786.341</v>
      </c>
      <c r="G41" s="65">
        <v>0</v>
      </c>
      <c r="H41" s="66">
        <v>0</v>
      </c>
      <c r="I41" s="66">
        <v>0</v>
      </c>
      <c r="J41" s="66">
        <v>0</v>
      </c>
      <c r="K41" s="66">
        <v>463.97399999999999</v>
      </c>
      <c r="L41" s="74">
        <v>0</v>
      </c>
      <c r="M41" s="74">
        <f t="shared" si="13"/>
        <v>3402782.2148879999</v>
      </c>
      <c r="N41" s="73">
        <v>429134.25389818609</v>
      </c>
      <c r="O41" s="74">
        <v>-218185.55130199998</v>
      </c>
      <c r="P41" s="74">
        <f t="shared" si="15"/>
        <v>210948.70259618611</v>
      </c>
      <c r="Q41" s="73">
        <v>-320349.26299999998</v>
      </c>
      <c r="R41" s="74">
        <v>232790.27292623877</v>
      </c>
      <c r="S41" s="74">
        <f t="shared" si="17"/>
        <v>-87558.990073761204</v>
      </c>
      <c r="T41" s="74">
        <v>-40150.429870147942</v>
      </c>
      <c r="U41" s="206">
        <f t="shared" si="48"/>
        <v>3486021.497540277</v>
      </c>
      <c r="V41" s="74">
        <v>0</v>
      </c>
      <c r="W41" s="206">
        <f t="shared" si="11"/>
        <v>3486021.497540277</v>
      </c>
      <c r="X41" s="13"/>
    </row>
    <row r="42" spans="1:24" ht="18" customHeight="1" outlineLevel="1" x14ac:dyDescent="0.25">
      <c r="B42" s="95" t="s">
        <v>65</v>
      </c>
      <c r="C42" s="130" t="s">
        <v>204</v>
      </c>
      <c r="D42" s="73">
        <v>-114001.692301</v>
      </c>
      <c r="E42" s="66">
        <v>18892.491999999998</v>
      </c>
      <c r="F42" s="66">
        <v>6357.2970000000005</v>
      </c>
      <c r="G42" s="65">
        <v>0</v>
      </c>
      <c r="H42" s="66">
        <v>0</v>
      </c>
      <c r="I42" s="66">
        <v>0</v>
      </c>
      <c r="J42" s="66">
        <v>0</v>
      </c>
      <c r="K42" s="66">
        <v>-1110.518</v>
      </c>
      <c r="L42" s="74">
        <v>2E-3</v>
      </c>
      <c r="M42" s="74">
        <f t="shared" si="13"/>
        <v>-89862.419301000002</v>
      </c>
      <c r="N42" s="73">
        <v>-32479.32025351351</v>
      </c>
      <c r="O42" s="74">
        <v>390904.88252500002</v>
      </c>
      <c r="P42" s="74">
        <f t="shared" si="15"/>
        <v>358425.5622714865</v>
      </c>
      <c r="Q42" s="73">
        <v>43167.197999999997</v>
      </c>
      <c r="R42" s="74">
        <v>-431441.9641450427</v>
      </c>
      <c r="S42" s="74">
        <f t="shared" si="17"/>
        <v>-388274.76614504273</v>
      </c>
      <c r="T42" s="74">
        <v>169585.82460404598</v>
      </c>
      <c r="U42" s="206">
        <f t="shared" si="48"/>
        <v>49874.201429489738</v>
      </c>
      <c r="V42" s="74">
        <v>2263.1876565833531</v>
      </c>
      <c r="W42" s="206">
        <f t="shared" si="11"/>
        <v>52137.38908607309</v>
      </c>
      <c r="X42" s="13"/>
    </row>
    <row r="43" spans="1:24" ht="18" customHeight="1" outlineLevel="1" x14ac:dyDescent="0.25">
      <c r="B43" s="95" t="s">
        <v>66</v>
      </c>
      <c r="C43" s="129" t="str">
        <f>+C24</f>
        <v>Equity and Investment Fund Shares</v>
      </c>
      <c r="D43" s="75">
        <v>63028.662779999991</v>
      </c>
      <c r="E43" s="65">
        <v>20057.608833000002</v>
      </c>
      <c r="F43" s="65">
        <v>-32246.538</v>
      </c>
      <c r="G43" s="65">
        <v>0</v>
      </c>
      <c r="H43" s="65">
        <v>328350.08700000006</v>
      </c>
      <c r="I43" s="65">
        <v>237816.64300000001</v>
      </c>
      <c r="J43" s="65">
        <v>14150.479175805542</v>
      </c>
      <c r="K43" s="65">
        <v>818.02253000000337</v>
      </c>
      <c r="L43" s="72">
        <v>0</v>
      </c>
      <c r="M43" s="72">
        <f t="shared" si="13"/>
        <v>631974.96531880565</v>
      </c>
      <c r="N43" s="75">
        <v>921696.00631870504</v>
      </c>
      <c r="O43" s="72">
        <v>119921.74356860998</v>
      </c>
      <c r="P43" s="72">
        <f t="shared" si="15"/>
        <v>1041617.749887315</v>
      </c>
      <c r="Q43" s="75">
        <v>0</v>
      </c>
      <c r="R43" s="72">
        <v>0</v>
      </c>
      <c r="S43" s="72">
        <f t="shared" si="17"/>
        <v>0</v>
      </c>
      <c r="T43" s="72">
        <v>0</v>
      </c>
      <c r="U43" s="195">
        <f t="shared" si="48"/>
        <v>1673592.7152061206</v>
      </c>
      <c r="V43" s="72">
        <v>60823.168270677619</v>
      </c>
      <c r="W43" s="195">
        <f t="shared" si="11"/>
        <v>1734415.8834767982</v>
      </c>
      <c r="X43" s="13"/>
    </row>
    <row r="44" spans="1:24" ht="18" customHeight="1" outlineLevel="1" x14ac:dyDescent="0.25">
      <c r="B44" s="95" t="s">
        <v>67</v>
      </c>
      <c r="C44" s="129" t="s">
        <v>251</v>
      </c>
      <c r="D44" s="75">
        <v>-34870.910000000003</v>
      </c>
      <c r="E44" s="65">
        <v>0</v>
      </c>
      <c r="F44" s="65">
        <v>0</v>
      </c>
      <c r="G44" s="65">
        <v>0</v>
      </c>
      <c r="H44" s="65">
        <v>0</v>
      </c>
      <c r="I44" s="65">
        <v>0</v>
      </c>
      <c r="J44" s="65">
        <v>0</v>
      </c>
      <c r="K44" s="65">
        <v>0</v>
      </c>
      <c r="L44" s="72">
        <v>-119334.04295480013</v>
      </c>
      <c r="M44" s="72">
        <f t="shared" si="13"/>
        <v>-154204.95295480013</v>
      </c>
      <c r="N44" s="75">
        <v>0</v>
      </c>
      <c r="O44" s="72">
        <v>0</v>
      </c>
      <c r="P44" s="72">
        <f t="shared" si="15"/>
        <v>0</v>
      </c>
      <c r="Q44" s="75">
        <v>0</v>
      </c>
      <c r="R44" s="72">
        <v>0</v>
      </c>
      <c r="S44" s="72">
        <f t="shared" si="17"/>
        <v>0</v>
      </c>
      <c r="T44" s="72">
        <v>0</v>
      </c>
      <c r="U44" s="195">
        <f t="shared" si="48"/>
        <v>-154204.95295480013</v>
      </c>
      <c r="V44" s="72">
        <v>-2828.9845707291915</v>
      </c>
      <c r="W44" s="195">
        <f t="shared" si="11"/>
        <v>-157033.93752552933</v>
      </c>
      <c r="X44" s="13"/>
    </row>
    <row r="45" spans="1:24" s="12" customFormat="1" ht="18" customHeight="1" outlineLevel="1" x14ac:dyDescent="0.25">
      <c r="A45" s="7"/>
      <c r="B45" s="95" t="s">
        <v>68</v>
      </c>
      <c r="C45" s="129" t="str">
        <f>+C26</f>
        <v>Insurance, Pension and SGSs**</v>
      </c>
      <c r="D45" s="75">
        <v>0</v>
      </c>
      <c r="E45" s="65">
        <v>0</v>
      </c>
      <c r="F45" s="65">
        <v>0</v>
      </c>
      <c r="G45" s="65">
        <v>0</v>
      </c>
      <c r="H45" s="65">
        <v>0</v>
      </c>
      <c r="I45" s="65">
        <v>0</v>
      </c>
      <c r="J45" s="65">
        <v>49.405304975516025</v>
      </c>
      <c r="K45" s="65">
        <v>495924.38657290069</v>
      </c>
      <c r="L45" s="72">
        <v>0</v>
      </c>
      <c r="M45" s="72">
        <f t="shared" si="13"/>
        <v>495973.79187787621</v>
      </c>
      <c r="N45" s="75">
        <v>0</v>
      </c>
      <c r="O45" s="72">
        <v>0</v>
      </c>
      <c r="P45" s="72">
        <f t="shared" si="15"/>
        <v>0</v>
      </c>
      <c r="Q45" s="75">
        <v>0</v>
      </c>
      <c r="R45" s="72">
        <v>0</v>
      </c>
      <c r="S45" s="72">
        <f t="shared" si="17"/>
        <v>0</v>
      </c>
      <c r="T45" s="72">
        <v>0</v>
      </c>
      <c r="U45" s="195">
        <f t="shared" si="48"/>
        <v>495973.79187787621</v>
      </c>
      <c r="V45" s="72">
        <v>0</v>
      </c>
      <c r="W45" s="195">
        <f t="shared" si="11"/>
        <v>495973.79187787621</v>
      </c>
      <c r="X45" s="13"/>
    </row>
    <row r="46" spans="1:24" ht="18" customHeight="1" outlineLevel="1" x14ac:dyDescent="0.25">
      <c r="B46" s="95" t="s">
        <v>69</v>
      </c>
      <c r="C46" s="129" t="s">
        <v>249</v>
      </c>
      <c r="D46" s="75">
        <f>D47+D48</f>
        <v>343575.98001100007</v>
      </c>
      <c r="E46" s="65">
        <f>E47+E48</f>
        <v>5119.3271829899995</v>
      </c>
      <c r="F46" s="65">
        <f t="shared" ref="F46:L46" si="60">F47+F48</f>
        <v>77748.418312270762</v>
      </c>
      <c r="G46" s="65">
        <f t="shared" si="60"/>
        <v>0</v>
      </c>
      <c r="H46" s="65">
        <f t="shared" si="60"/>
        <v>-5416.6829999999973</v>
      </c>
      <c r="I46" s="65">
        <f t="shared" si="60"/>
        <v>26160.758999999998</v>
      </c>
      <c r="J46" s="65">
        <f t="shared" si="60"/>
        <v>637.30010343766003</v>
      </c>
      <c r="K46" s="65">
        <f t="shared" si="60"/>
        <v>25219.997092070673</v>
      </c>
      <c r="L46" s="72">
        <f t="shared" si="60"/>
        <v>448468.15700000001</v>
      </c>
      <c r="M46" s="72">
        <f t="shared" si="13"/>
        <v>921513.25570176914</v>
      </c>
      <c r="N46" s="75">
        <f t="shared" ref="N46:O46" si="61">N47+N48</f>
        <v>278006.6896396752</v>
      </c>
      <c r="O46" s="72">
        <f t="shared" si="61"/>
        <v>445239.96886661305</v>
      </c>
      <c r="P46" s="72">
        <f t="shared" si="15"/>
        <v>723246.65850628819</v>
      </c>
      <c r="Q46" s="75">
        <f>Q47+Q48</f>
        <v>0</v>
      </c>
      <c r="R46" s="72">
        <f t="shared" ref="R46" si="62">R47+R48</f>
        <v>-86233.136621442434</v>
      </c>
      <c r="S46" s="72">
        <f t="shared" si="17"/>
        <v>-86233.136621442434</v>
      </c>
      <c r="T46" s="72">
        <f t="shared" ref="T46" si="63">T47+T48</f>
        <v>-125044.18971772201</v>
      </c>
      <c r="U46" s="195">
        <f t="shared" si="48"/>
        <v>1433482.5878688931</v>
      </c>
      <c r="V46" s="72">
        <f t="shared" ref="V46" si="64">V47+V48</f>
        <v>-133810.97019549075</v>
      </c>
      <c r="W46" s="195">
        <f t="shared" si="11"/>
        <v>1299671.6176734022</v>
      </c>
      <c r="X46" s="13"/>
    </row>
    <row r="47" spans="1:24" s="12" customFormat="1" ht="18" customHeight="1" outlineLevel="1" x14ac:dyDescent="0.25">
      <c r="A47" s="7"/>
      <c r="B47" s="95" t="s">
        <v>75</v>
      </c>
      <c r="C47" s="130" t="s">
        <v>209</v>
      </c>
      <c r="D47" s="73">
        <v>0</v>
      </c>
      <c r="E47" s="66">
        <v>0</v>
      </c>
      <c r="F47" s="66">
        <v>0</v>
      </c>
      <c r="G47" s="65">
        <v>0</v>
      </c>
      <c r="H47" s="66">
        <v>0</v>
      </c>
      <c r="I47" s="66">
        <v>0</v>
      </c>
      <c r="J47" s="66">
        <v>0</v>
      </c>
      <c r="K47" s="66">
        <v>0</v>
      </c>
      <c r="L47" s="74">
        <v>0</v>
      </c>
      <c r="M47" s="74">
        <f t="shared" si="13"/>
        <v>0</v>
      </c>
      <c r="N47" s="73">
        <v>94298.115745481249</v>
      </c>
      <c r="O47" s="74">
        <v>384979.16092400003</v>
      </c>
      <c r="P47" s="74">
        <f t="shared" si="15"/>
        <v>479277.2766694813</v>
      </c>
      <c r="Q47" s="73">
        <v>0</v>
      </c>
      <c r="R47" s="74">
        <v>2553.3311449999997</v>
      </c>
      <c r="S47" s="74">
        <f t="shared" si="17"/>
        <v>2553.3311449999997</v>
      </c>
      <c r="T47" s="74">
        <v>-108321.593298922</v>
      </c>
      <c r="U47" s="206">
        <f t="shared" si="48"/>
        <v>373509.01451555931</v>
      </c>
      <c r="V47" s="74">
        <v>-133810.97019549075</v>
      </c>
      <c r="W47" s="206">
        <f t="shared" si="11"/>
        <v>239698.04432006855</v>
      </c>
      <c r="X47" s="13"/>
    </row>
    <row r="48" spans="1:24" ht="18" customHeight="1" outlineLevel="1" thickBot="1" x14ac:dyDescent="0.3">
      <c r="B48" s="96" t="s">
        <v>76</v>
      </c>
      <c r="C48" s="131" t="s">
        <v>206</v>
      </c>
      <c r="D48" s="99">
        <v>343575.98001100007</v>
      </c>
      <c r="E48" s="100">
        <v>5119.3271829899995</v>
      </c>
      <c r="F48" s="100">
        <v>77748.418312270762</v>
      </c>
      <c r="G48" s="101">
        <v>0</v>
      </c>
      <c r="H48" s="100">
        <v>-5416.6829999999973</v>
      </c>
      <c r="I48" s="100">
        <v>26160.758999999998</v>
      </c>
      <c r="J48" s="100">
        <v>637.30010343766003</v>
      </c>
      <c r="K48" s="100">
        <v>25219.997092070673</v>
      </c>
      <c r="L48" s="102">
        <v>448468.15700000001</v>
      </c>
      <c r="M48" s="102">
        <f t="shared" si="13"/>
        <v>921513.25570176914</v>
      </c>
      <c r="N48" s="99">
        <v>183708.57389419395</v>
      </c>
      <c r="O48" s="102">
        <v>60260.807942613013</v>
      </c>
      <c r="P48" s="102">
        <f t="shared" si="15"/>
        <v>243969.38183680695</v>
      </c>
      <c r="Q48" s="99">
        <v>0</v>
      </c>
      <c r="R48" s="102">
        <v>-88786.467766442438</v>
      </c>
      <c r="S48" s="102">
        <f t="shared" si="17"/>
        <v>-88786.467766442438</v>
      </c>
      <c r="T48" s="102">
        <v>-16722.596418800011</v>
      </c>
      <c r="U48" s="207">
        <f t="shared" si="48"/>
        <v>1059973.5733533336</v>
      </c>
      <c r="V48" s="102">
        <v>0</v>
      </c>
      <c r="W48" s="207">
        <f t="shared" si="11"/>
        <v>1059973.5733533336</v>
      </c>
      <c r="X48" s="13"/>
    </row>
    <row r="49" spans="2:24" ht="18" customHeight="1" outlineLevel="1" x14ac:dyDescent="0.3">
      <c r="B49" s="190" t="s">
        <v>269</v>
      </c>
      <c r="C49" s="187"/>
      <c r="D49" s="186"/>
      <c r="E49" s="186"/>
      <c r="F49" s="186"/>
      <c r="G49" s="185"/>
      <c r="H49" s="186"/>
      <c r="I49" s="186"/>
      <c r="J49" s="186"/>
      <c r="K49" s="186"/>
      <c r="L49" s="186"/>
      <c r="M49" s="186"/>
      <c r="N49" s="186"/>
      <c r="O49" s="186"/>
      <c r="P49" s="186"/>
      <c r="Q49" s="186"/>
      <c r="R49" s="186"/>
      <c r="S49" s="186"/>
      <c r="T49" s="186"/>
      <c r="U49" s="186"/>
      <c r="V49" s="186"/>
      <c r="W49" s="186"/>
      <c r="X49" s="13"/>
    </row>
  </sheetData>
  <mergeCells count="15">
    <mergeCell ref="B6:B9"/>
    <mergeCell ref="C6:C9"/>
    <mergeCell ref="M7:M9"/>
    <mergeCell ref="P7:P9"/>
    <mergeCell ref="S7:S9"/>
    <mergeCell ref="T6:T9"/>
    <mergeCell ref="U6:U9"/>
    <mergeCell ref="V6:V9"/>
    <mergeCell ref="W6:W9"/>
    <mergeCell ref="D6:M6"/>
    <mergeCell ref="Q6:S6"/>
    <mergeCell ref="N6:P6"/>
    <mergeCell ref="N7:N9"/>
    <mergeCell ref="O7:O9"/>
    <mergeCell ref="Q8:R9"/>
  </mergeCells>
  <pageMargins left="0.3" right="0.25" top="0.2" bottom="0.2" header="0.3" footer="0.3"/>
  <pageSetup scale="47" orientation="landscape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62"/>
  <sheetViews>
    <sheetView showGridLines="0" view="pageBreakPreview" zoomScale="85" zoomScaleNormal="75" zoomScaleSheetLayoutView="85" workbookViewId="0">
      <pane xSplit="3" ySplit="9" topLeftCell="D10" activePane="bottomRight" state="frozen"/>
      <selection pane="topRight" activeCell="C1" sqref="C1"/>
      <selection pane="bottomLeft" activeCell="A10" sqref="A10"/>
      <selection pane="bottomRight" activeCell="D3" sqref="D3"/>
    </sheetView>
  </sheetViews>
  <sheetFormatPr defaultColWidth="9.140625" defaultRowHeight="18" customHeight="1" x14ac:dyDescent="0.2"/>
  <cols>
    <col min="1" max="1" width="2.7109375" style="7" customWidth="1"/>
    <col min="2" max="2" width="6.28515625" style="5" customWidth="1"/>
    <col min="3" max="3" width="62.140625" style="7" customWidth="1"/>
    <col min="4" max="4" width="13.5703125" style="10" bestFit="1" customWidth="1"/>
    <col min="5" max="5" width="12.5703125" style="9" customWidth="1"/>
    <col min="6" max="6" width="13.7109375" style="9" customWidth="1"/>
    <col min="7" max="7" width="13.7109375" style="9" hidden="1" customWidth="1"/>
    <col min="8" max="8" width="13" style="9" customWidth="1"/>
    <col min="9" max="9" width="12.28515625" style="9" customWidth="1"/>
    <col min="10" max="10" width="11.28515625" style="9" customWidth="1"/>
    <col min="11" max="11" width="12.85546875" style="9" customWidth="1"/>
    <col min="12" max="13" width="12.5703125" style="9" customWidth="1"/>
    <col min="14" max="14" width="13.7109375" style="10" customWidth="1"/>
    <col min="15" max="15" width="13.7109375" style="9" customWidth="1"/>
    <col min="16" max="16" width="14.42578125" style="9" bestFit="1" customWidth="1"/>
    <col min="17" max="17" width="14.85546875" style="9" bestFit="1" customWidth="1"/>
    <col min="18" max="18" width="14.85546875" style="9" customWidth="1"/>
    <col min="19" max="19" width="14.42578125" style="9" customWidth="1"/>
    <col min="20" max="20" width="13.7109375" style="7" bestFit="1" customWidth="1"/>
    <col min="21" max="21" width="14" style="9" bestFit="1" customWidth="1"/>
    <col min="22" max="22" width="9.85546875" style="7" bestFit="1" customWidth="1"/>
    <col min="23" max="16384" width="9.140625" style="7"/>
  </cols>
  <sheetData>
    <row r="1" spans="1:24" ht="9" customHeight="1" x14ac:dyDescent="0.2">
      <c r="B1" s="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6"/>
    </row>
    <row r="2" spans="1:24" ht="15" x14ac:dyDescent="0.2">
      <c r="B2" s="52" t="s">
        <v>150</v>
      </c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6"/>
    </row>
    <row r="3" spans="1:24" ht="13.5" x14ac:dyDescent="0.25">
      <c r="B3" s="53" t="str">
        <f>+Financial_AC!B3</f>
        <v>2023-24</v>
      </c>
      <c r="D3" s="57"/>
      <c r="E3" s="58"/>
      <c r="F3" s="59"/>
      <c r="G3" s="59"/>
      <c r="H3" s="59"/>
      <c r="I3" s="59"/>
      <c r="J3" s="59"/>
      <c r="K3" s="57"/>
      <c r="L3" s="59"/>
      <c r="M3" s="59"/>
      <c r="N3" s="57"/>
      <c r="O3" s="57"/>
      <c r="P3" s="57"/>
      <c r="Q3" s="57"/>
      <c r="R3" s="57"/>
      <c r="S3" s="57"/>
      <c r="T3" s="57"/>
      <c r="U3" s="56"/>
    </row>
    <row r="4" spans="1:24" ht="13.5" x14ac:dyDescent="0.25">
      <c r="B4" s="54" t="s">
        <v>10</v>
      </c>
      <c r="D4" s="57"/>
      <c r="E4" s="57"/>
      <c r="F4" s="58"/>
      <c r="G4" s="58"/>
      <c r="H4" s="58"/>
      <c r="I4" s="58"/>
      <c r="J4" s="58"/>
      <c r="K4" s="59"/>
      <c r="L4" s="57"/>
      <c r="M4" s="57"/>
      <c r="N4" s="60"/>
      <c r="O4" s="57"/>
      <c r="P4" s="57"/>
      <c r="Q4" s="57"/>
      <c r="R4" s="57"/>
      <c r="S4" s="57"/>
      <c r="T4" s="57"/>
      <c r="U4" s="56"/>
    </row>
    <row r="5" spans="1:24" ht="18" customHeight="1" thickBot="1" x14ac:dyDescent="0.3">
      <c r="B5" s="55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9"/>
    </row>
    <row r="6" spans="1:24" s="11" customFormat="1" ht="18" customHeight="1" thickBot="1" x14ac:dyDescent="0.3">
      <c r="B6" s="208" t="s">
        <v>187</v>
      </c>
      <c r="C6" s="209" t="s">
        <v>11</v>
      </c>
      <c r="D6" s="331" t="s">
        <v>244</v>
      </c>
      <c r="E6" s="332"/>
      <c r="F6" s="332"/>
      <c r="G6" s="332"/>
      <c r="H6" s="332"/>
      <c r="I6" s="332"/>
      <c r="J6" s="332"/>
      <c r="K6" s="332"/>
      <c r="L6" s="332"/>
      <c r="M6" s="333" t="s">
        <v>264</v>
      </c>
      <c r="N6" s="316" t="s">
        <v>245</v>
      </c>
      <c r="O6" s="317"/>
      <c r="P6" s="318"/>
      <c r="Q6" s="313" t="s">
        <v>243</v>
      </c>
      <c r="R6" s="313" t="s">
        <v>100</v>
      </c>
      <c r="S6" s="313" t="s">
        <v>268</v>
      </c>
      <c r="T6" s="336" t="s">
        <v>102</v>
      </c>
      <c r="U6" s="325" t="s">
        <v>264</v>
      </c>
    </row>
    <row r="7" spans="1:24" s="11" customFormat="1" ht="18" customHeight="1" x14ac:dyDescent="0.25">
      <c r="B7" s="210"/>
      <c r="C7" s="211"/>
      <c r="D7" s="90" t="s">
        <v>12</v>
      </c>
      <c r="E7" s="90" t="s">
        <v>13</v>
      </c>
      <c r="F7" s="90" t="s">
        <v>14</v>
      </c>
      <c r="G7" s="90" t="s">
        <v>15</v>
      </c>
      <c r="H7" s="90" t="s">
        <v>16</v>
      </c>
      <c r="I7" s="90" t="s">
        <v>17</v>
      </c>
      <c r="J7" s="90" t="s">
        <v>18</v>
      </c>
      <c r="K7" s="90" t="s">
        <v>19</v>
      </c>
      <c r="L7" s="90" t="s">
        <v>20</v>
      </c>
      <c r="M7" s="334"/>
      <c r="N7" s="323" t="s">
        <v>25</v>
      </c>
      <c r="O7" s="324" t="s">
        <v>26</v>
      </c>
      <c r="P7" s="333" t="s">
        <v>264</v>
      </c>
      <c r="Q7" s="314"/>
      <c r="R7" s="314"/>
      <c r="S7" s="314"/>
      <c r="T7" s="337"/>
      <c r="U7" s="326"/>
    </row>
    <row r="8" spans="1:24" s="11" customFormat="1" ht="18" customHeight="1" x14ac:dyDescent="0.25">
      <c r="B8" s="210"/>
      <c r="C8" s="211"/>
      <c r="D8" s="90" t="s">
        <v>151</v>
      </c>
      <c r="E8" s="90" t="s">
        <v>196</v>
      </c>
      <c r="F8" s="90" t="s">
        <v>13</v>
      </c>
      <c r="G8" s="90" t="s">
        <v>13</v>
      </c>
      <c r="H8" s="90" t="s">
        <v>21</v>
      </c>
      <c r="I8" s="90" t="s">
        <v>21</v>
      </c>
      <c r="J8" s="90" t="s">
        <v>22</v>
      </c>
      <c r="K8" s="90" t="s">
        <v>23</v>
      </c>
      <c r="L8" s="90" t="s">
        <v>24</v>
      </c>
      <c r="M8" s="334"/>
      <c r="N8" s="319"/>
      <c r="O8" s="321"/>
      <c r="P8" s="334"/>
      <c r="Q8" s="314"/>
      <c r="R8" s="314"/>
      <c r="S8" s="314"/>
      <c r="T8" s="337"/>
      <c r="U8" s="326"/>
    </row>
    <row r="9" spans="1:24" s="11" customFormat="1" ht="18" customHeight="1" thickBot="1" x14ac:dyDescent="0.3">
      <c r="B9" s="212"/>
      <c r="C9" s="213"/>
      <c r="D9" s="93" t="s">
        <v>27</v>
      </c>
      <c r="E9" s="93"/>
      <c r="F9" s="93" t="s">
        <v>152</v>
      </c>
      <c r="G9" s="93" t="s">
        <v>23</v>
      </c>
      <c r="H9" s="93" t="s">
        <v>22</v>
      </c>
      <c r="I9" s="93" t="s">
        <v>22</v>
      </c>
      <c r="J9" s="93"/>
      <c r="K9" s="93"/>
      <c r="L9" s="93"/>
      <c r="M9" s="335"/>
      <c r="N9" s="319"/>
      <c r="O9" s="321"/>
      <c r="P9" s="335"/>
      <c r="Q9" s="315"/>
      <c r="R9" s="315"/>
      <c r="S9" s="315"/>
      <c r="T9" s="338"/>
      <c r="U9" s="327"/>
    </row>
    <row r="10" spans="1:24" s="12" customFormat="1" ht="18" customHeight="1" x14ac:dyDescent="0.2">
      <c r="A10" s="13"/>
      <c r="B10" s="279" t="s">
        <v>28</v>
      </c>
      <c r="C10" s="280" t="s">
        <v>253</v>
      </c>
      <c r="D10" s="281">
        <f>D11+D12</f>
        <v>468479.08987502003</v>
      </c>
      <c r="E10" s="281">
        <f>E11+E12</f>
        <v>8866.6380000000008</v>
      </c>
      <c r="F10" s="281">
        <f t="shared" ref="F10:L10" si="0">F11+F12</f>
        <v>-286.41800000000035</v>
      </c>
      <c r="G10" s="282">
        <f t="shared" si="0"/>
        <v>0</v>
      </c>
      <c r="H10" s="281">
        <f t="shared" si="0"/>
        <v>88336.622999999992</v>
      </c>
      <c r="I10" s="281">
        <f t="shared" si="0"/>
        <v>56519.386000000006</v>
      </c>
      <c r="J10" s="281">
        <f t="shared" si="0"/>
        <v>2518.3303000395022</v>
      </c>
      <c r="K10" s="281">
        <f t="shared" si="0"/>
        <v>25603.761440282484</v>
      </c>
      <c r="L10" s="281">
        <f t="shared" si="0"/>
        <v>2709584.2733319988</v>
      </c>
      <c r="M10" s="283">
        <f>SUM(D10:L10)</f>
        <v>3359621.6839473406</v>
      </c>
      <c r="N10" s="284">
        <f t="shared" ref="N10:O10" si="1">N11+N12</f>
        <v>764531.87182546605</v>
      </c>
      <c r="O10" s="285">
        <f t="shared" si="1"/>
        <v>771630.25445949985</v>
      </c>
      <c r="P10" s="283">
        <f>+N10+O10</f>
        <v>1536162.1262849658</v>
      </c>
      <c r="Q10" s="286">
        <f>SUM(Q11:Q12)</f>
        <v>0</v>
      </c>
      <c r="R10" s="282">
        <f>SUM(R11:R12)</f>
        <v>8331216.1897676941</v>
      </c>
      <c r="S10" s="287">
        <f>+M10+P10+Q10+R10</f>
        <v>13227000</v>
      </c>
      <c r="T10" s="288">
        <f>T12</f>
        <v>586165.60305508797</v>
      </c>
      <c r="U10" s="287">
        <f t="shared" ref="U10:U51" si="2">+S10+T10</f>
        <v>13813165.603055088</v>
      </c>
      <c r="V10" s="13"/>
      <c r="W10" s="13"/>
      <c r="X10" s="13"/>
    </row>
    <row r="11" spans="1:24" ht="18" customHeight="1" x14ac:dyDescent="0.25">
      <c r="A11" s="13"/>
      <c r="B11" s="63" t="s">
        <v>29</v>
      </c>
      <c r="C11" s="197" t="s">
        <v>153</v>
      </c>
      <c r="D11" s="66">
        <v>365875.50412202009</v>
      </c>
      <c r="E11" s="66">
        <v>6987.1090000000004</v>
      </c>
      <c r="F11" s="66">
        <v>-1616.6130000000003</v>
      </c>
      <c r="G11" s="66">
        <v>0</v>
      </c>
      <c r="H11" s="66">
        <v>88336.622999999992</v>
      </c>
      <c r="I11" s="66">
        <v>56739.605000000003</v>
      </c>
      <c r="J11" s="66">
        <v>2518.3303000395022</v>
      </c>
      <c r="K11" s="66">
        <v>9550.1843332824756</v>
      </c>
      <c r="L11" s="66">
        <v>1947050.9893319989</v>
      </c>
      <c r="M11" s="153">
        <f t="shared" ref="M11:M51" si="3">SUM(D11:L11)</f>
        <v>2475441.7320873411</v>
      </c>
      <c r="N11" s="73">
        <v>233642.78643076797</v>
      </c>
      <c r="O11" s="74">
        <v>490538.30962750001</v>
      </c>
      <c r="P11" s="153">
        <f t="shared" ref="P11:P51" si="4">+N11+O11</f>
        <v>724181.09605826798</v>
      </c>
      <c r="Q11" s="153"/>
      <c r="R11" s="66"/>
      <c r="S11" s="196">
        <f t="shared" ref="S11:S51" si="5">+M11+P11+Q11+R11</f>
        <v>3199622.8281456092</v>
      </c>
      <c r="T11" s="66"/>
      <c r="U11" s="196">
        <f t="shared" si="2"/>
        <v>3199622.8281456092</v>
      </c>
      <c r="V11" s="13"/>
      <c r="W11" s="13"/>
      <c r="X11" s="13"/>
    </row>
    <row r="12" spans="1:24" ht="18" customHeight="1" x14ac:dyDescent="0.25">
      <c r="A12" s="13"/>
      <c r="B12" s="63" t="s">
        <v>30</v>
      </c>
      <c r="C12" s="197" t="s">
        <v>154</v>
      </c>
      <c r="D12" s="66">
        <v>102603.58575299993</v>
      </c>
      <c r="E12" s="66">
        <v>1879.529</v>
      </c>
      <c r="F12" s="66">
        <v>1330.1949999999999</v>
      </c>
      <c r="G12" s="66">
        <v>0</v>
      </c>
      <c r="H12" s="66">
        <v>0</v>
      </c>
      <c r="I12" s="66">
        <v>-220.21899999999999</v>
      </c>
      <c r="J12" s="66">
        <v>0</v>
      </c>
      <c r="K12" s="66">
        <v>16053.577107000008</v>
      </c>
      <c r="L12" s="66">
        <v>762533.28399999999</v>
      </c>
      <c r="M12" s="153">
        <f t="shared" si="3"/>
        <v>884179.95185999991</v>
      </c>
      <c r="N12" s="73">
        <v>530889.08539469808</v>
      </c>
      <c r="O12" s="74">
        <v>281091.94483199983</v>
      </c>
      <c r="P12" s="153">
        <f t="shared" si="4"/>
        <v>811981.03022669791</v>
      </c>
      <c r="Q12" s="154"/>
      <c r="R12" s="67">
        <v>8331216.1897676941</v>
      </c>
      <c r="S12" s="196">
        <f t="shared" si="5"/>
        <v>10027377.171854392</v>
      </c>
      <c r="T12" s="67">
        <f>T15</f>
        <v>586165.60305508797</v>
      </c>
      <c r="U12" s="196">
        <f t="shared" si="2"/>
        <v>10613542.77490948</v>
      </c>
      <c r="V12" s="13"/>
      <c r="W12" s="13"/>
      <c r="X12" s="13"/>
    </row>
    <row r="13" spans="1:24" s="12" customFormat="1" ht="18" customHeight="1" x14ac:dyDescent="0.2">
      <c r="A13" s="13"/>
      <c r="B13" s="63" t="s">
        <v>31</v>
      </c>
      <c r="C13" s="123" t="s">
        <v>155</v>
      </c>
      <c r="D13" s="65">
        <v>53019.326831999999</v>
      </c>
      <c r="E13" s="65">
        <v>1165.6099999999999</v>
      </c>
      <c r="F13" s="65">
        <v>-5278.5249999999996</v>
      </c>
      <c r="G13" s="65">
        <v>0</v>
      </c>
      <c r="H13" s="65">
        <v>0</v>
      </c>
      <c r="I13" s="65">
        <v>0</v>
      </c>
      <c r="J13" s="65">
        <v>0</v>
      </c>
      <c r="K13" s="65">
        <v>-205.43907458077837</v>
      </c>
      <c r="L13" s="65">
        <v>3099.6060000000002</v>
      </c>
      <c r="M13" s="155">
        <f t="shared" si="3"/>
        <v>51800.578757419222</v>
      </c>
      <c r="N13" s="75">
        <v>384313.93829244468</v>
      </c>
      <c r="O13" s="72">
        <v>295072.22610855009</v>
      </c>
      <c r="P13" s="155">
        <f t="shared" si="4"/>
        <v>679386.16440099478</v>
      </c>
      <c r="Q13" s="155"/>
      <c r="R13" s="65"/>
      <c r="S13" s="196">
        <f t="shared" si="5"/>
        <v>731186.74315841403</v>
      </c>
      <c r="T13" s="65"/>
      <c r="U13" s="196">
        <f t="shared" si="2"/>
        <v>731186.74315841403</v>
      </c>
      <c r="V13" s="13"/>
      <c r="W13" s="13"/>
      <c r="X13" s="13"/>
    </row>
    <row r="14" spans="1:24" s="12" customFormat="1" ht="18" customHeight="1" x14ac:dyDescent="0.2">
      <c r="A14" s="13"/>
      <c r="B14" s="279" t="s">
        <v>33</v>
      </c>
      <c r="C14" s="280" t="s">
        <v>254</v>
      </c>
      <c r="D14" s="289">
        <f>D10-D13</f>
        <v>415459.76304302004</v>
      </c>
      <c r="E14" s="289">
        <f>E10-E13</f>
        <v>7701.0280000000012</v>
      </c>
      <c r="F14" s="289">
        <f t="shared" ref="F14:L14" si="6">F10-F13</f>
        <v>4992.1069999999991</v>
      </c>
      <c r="G14" s="289">
        <f t="shared" si="6"/>
        <v>0</v>
      </c>
      <c r="H14" s="289">
        <f>H10-H13</f>
        <v>88336.622999999992</v>
      </c>
      <c r="I14" s="289">
        <f t="shared" si="6"/>
        <v>56519.386000000006</v>
      </c>
      <c r="J14" s="289">
        <f t="shared" si="6"/>
        <v>2518.3303000395022</v>
      </c>
      <c r="K14" s="289">
        <f t="shared" si="6"/>
        <v>25809.200514863263</v>
      </c>
      <c r="L14" s="289">
        <f t="shared" si="6"/>
        <v>2706484.6673319987</v>
      </c>
      <c r="M14" s="290">
        <f t="shared" si="3"/>
        <v>3307821.1051899213</v>
      </c>
      <c r="N14" s="291">
        <f t="shared" ref="N14" si="7">N10-N13</f>
        <v>380217.93353302137</v>
      </c>
      <c r="O14" s="292">
        <f>O10-O13</f>
        <v>476558.02835094975</v>
      </c>
      <c r="P14" s="290">
        <f>+N14+O14</f>
        <v>856775.96188397112</v>
      </c>
      <c r="Q14" s="290">
        <f t="shared" ref="Q14" si="8">Q10-Q13</f>
        <v>0</v>
      </c>
      <c r="R14" s="289">
        <f t="shared" ref="R14" si="9">R10-R13</f>
        <v>8331216.1897676941</v>
      </c>
      <c r="S14" s="287">
        <f t="shared" si="5"/>
        <v>12495813.256841587</v>
      </c>
      <c r="T14" s="289">
        <f>T10-T13</f>
        <v>586165.60305508797</v>
      </c>
      <c r="U14" s="287">
        <f t="shared" si="2"/>
        <v>13081978.859896675</v>
      </c>
      <c r="V14" s="13"/>
      <c r="W14" s="13"/>
      <c r="X14" s="13"/>
    </row>
    <row r="15" spans="1:24" s="12" customFormat="1" ht="18" customHeight="1" x14ac:dyDescent="0.2">
      <c r="A15" s="13"/>
      <c r="B15" s="63" t="s">
        <v>34</v>
      </c>
      <c r="C15" s="124" t="s">
        <v>156</v>
      </c>
      <c r="D15" s="65"/>
      <c r="E15" s="65"/>
      <c r="F15" s="65"/>
      <c r="G15" s="65"/>
      <c r="H15" s="65"/>
      <c r="I15" s="65"/>
      <c r="J15" s="65"/>
      <c r="K15" s="65"/>
      <c r="L15" s="65"/>
      <c r="M15" s="155">
        <f t="shared" si="3"/>
        <v>0</v>
      </c>
      <c r="N15" s="75"/>
      <c r="O15" s="72"/>
      <c r="P15" s="155">
        <f t="shared" si="4"/>
        <v>0</v>
      </c>
      <c r="Q15" s="155"/>
      <c r="R15" s="65"/>
      <c r="S15" s="196">
        <f t="shared" si="5"/>
        <v>0</v>
      </c>
      <c r="T15" s="65">
        <v>586165.60305508797</v>
      </c>
      <c r="U15" s="196">
        <f t="shared" si="2"/>
        <v>586165.60305508797</v>
      </c>
      <c r="V15" s="13"/>
      <c r="W15" s="13"/>
      <c r="X15" s="13"/>
    </row>
    <row r="16" spans="1:24" s="12" customFormat="1" ht="18" customHeight="1" x14ac:dyDescent="0.2">
      <c r="A16" s="13"/>
      <c r="B16" s="63" t="s">
        <v>36</v>
      </c>
      <c r="C16" s="123" t="s">
        <v>157</v>
      </c>
      <c r="D16" s="65">
        <f>D18+D32+D36+D39+D40+D41</f>
        <v>219007.40273231344</v>
      </c>
      <c r="E16" s="65">
        <f>E18+E32+E36+E39+E40+E41</f>
        <v>3278.6909999999998</v>
      </c>
      <c r="F16" s="65">
        <f t="shared" ref="F16:J16" si="10">F18+F32+F36+F39+F40+F41</f>
        <v>-12654.282999999999</v>
      </c>
      <c r="G16" s="65">
        <f t="shared" si="10"/>
        <v>0</v>
      </c>
      <c r="H16" s="65">
        <f>H18+H32+H36+H39+H40+H41</f>
        <v>0</v>
      </c>
      <c r="I16" s="65">
        <f t="shared" si="10"/>
        <v>460.87799999999993</v>
      </c>
      <c r="J16" s="65">
        <f t="shared" si="10"/>
        <v>0</v>
      </c>
      <c r="K16" s="65">
        <f>K18+K32+K36+K39+K40+K41</f>
        <v>3457.6219953601644</v>
      </c>
      <c r="L16" s="65">
        <f>L18+L32+L36+L39+L40+L41</f>
        <v>2033.9230000000002</v>
      </c>
      <c r="M16" s="155">
        <f t="shared" si="3"/>
        <v>215584.23372767359</v>
      </c>
      <c r="N16" s="75">
        <f>N18+N32+N36+N39+N40+N41</f>
        <v>473150.78759354219</v>
      </c>
      <c r="O16" s="72">
        <f>O18+O32+O36+O39+O40+O41</f>
        <v>656091.87095650006</v>
      </c>
      <c r="P16" s="155">
        <f t="shared" si="4"/>
        <v>1129242.6585500422</v>
      </c>
      <c r="Q16" s="155">
        <f t="shared" ref="Q16" si="11">Q18+Q32+Q36+Q39+Q40+Q41</f>
        <v>1938519</v>
      </c>
      <c r="R16" s="65">
        <f>R18+R32+R36+R39+R40+R41</f>
        <v>10500598.113299159</v>
      </c>
      <c r="S16" s="196">
        <f t="shared" si="5"/>
        <v>13783944.005576875</v>
      </c>
      <c r="T16" s="65">
        <f t="shared" ref="T16" si="12">T18+T32+T36+T39+T40+T41</f>
        <v>0</v>
      </c>
      <c r="U16" s="196">
        <f t="shared" si="2"/>
        <v>13783944.005576875</v>
      </c>
      <c r="V16" s="13"/>
      <c r="W16" s="13"/>
      <c r="X16" s="13"/>
    </row>
    <row r="17" spans="1:24" s="12" customFormat="1" ht="18" customHeight="1" x14ac:dyDescent="0.2">
      <c r="A17" s="13"/>
      <c r="B17" s="63" t="s">
        <v>37</v>
      </c>
      <c r="C17" s="124" t="s">
        <v>158</v>
      </c>
      <c r="D17" s="65">
        <f>D18+D32+D36</f>
        <v>187006.60850131346</v>
      </c>
      <c r="E17" s="65">
        <f t="shared" ref="E17:L17" si="13">E18+E32+E36</f>
        <v>3004.7629999999999</v>
      </c>
      <c r="F17" s="65">
        <f t="shared" si="13"/>
        <v>-12633.207</v>
      </c>
      <c r="G17" s="65">
        <f t="shared" si="13"/>
        <v>0</v>
      </c>
      <c r="H17" s="65">
        <f t="shared" si="13"/>
        <v>0</v>
      </c>
      <c r="I17" s="65">
        <f t="shared" si="13"/>
        <v>0</v>
      </c>
      <c r="J17" s="65">
        <f t="shared" si="13"/>
        <v>0</v>
      </c>
      <c r="K17" s="65">
        <f t="shared" si="13"/>
        <v>3114.1835246901642</v>
      </c>
      <c r="L17" s="65">
        <f t="shared" si="13"/>
        <v>1561.7520000000004</v>
      </c>
      <c r="M17" s="155">
        <f t="shared" si="3"/>
        <v>182054.10002600364</v>
      </c>
      <c r="N17" s="75">
        <f>N18+N32+N36</f>
        <v>492739.90405573067</v>
      </c>
      <c r="O17" s="72">
        <f t="shared" ref="O17" si="14">O18+O32+O36</f>
        <v>298744.81275950006</v>
      </c>
      <c r="P17" s="155">
        <f t="shared" si="4"/>
        <v>791484.71681523067</v>
      </c>
      <c r="Q17" s="155">
        <f t="shared" ref="Q17" si="15">Q18+Q32+Q36</f>
        <v>1938519</v>
      </c>
      <c r="R17" s="65">
        <f t="shared" ref="R17" si="16">R18+R32+R36</f>
        <v>9102763.1831587665</v>
      </c>
      <c r="S17" s="196">
        <f t="shared" si="5"/>
        <v>12014821</v>
      </c>
      <c r="T17" s="65">
        <f t="shared" ref="T17" si="17">T18+T32+T36</f>
        <v>0</v>
      </c>
      <c r="U17" s="196">
        <f t="shared" si="2"/>
        <v>12014821</v>
      </c>
      <c r="V17" s="13"/>
      <c r="W17" s="13"/>
      <c r="X17" s="13"/>
    </row>
    <row r="18" spans="1:24" s="12" customFormat="1" ht="18" customHeight="1" x14ac:dyDescent="0.2">
      <c r="A18" s="13"/>
      <c r="B18" s="63" t="s">
        <v>39</v>
      </c>
      <c r="C18" s="124" t="s">
        <v>159</v>
      </c>
      <c r="D18" s="65">
        <f t="shared" ref="D18:L18" si="18">D19+D20-D26</f>
        <v>187006.60850131346</v>
      </c>
      <c r="E18" s="65">
        <f t="shared" si="18"/>
        <v>3004.7629999999999</v>
      </c>
      <c r="F18" s="65">
        <f t="shared" si="18"/>
        <v>-12633.207</v>
      </c>
      <c r="G18" s="65">
        <f t="shared" si="18"/>
        <v>0</v>
      </c>
      <c r="H18" s="65">
        <f t="shared" si="18"/>
        <v>0</v>
      </c>
      <c r="I18" s="65">
        <f t="shared" si="18"/>
        <v>0</v>
      </c>
      <c r="J18" s="65">
        <f t="shared" si="18"/>
        <v>0</v>
      </c>
      <c r="K18" s="65">
        <f t="shared" si="18"/>
        <v>3114.1835246901642</v>
      </c>
      <c r="L18" s="65">
        <f t="shared" si="18"/>
        <v>1561.7520000000004</v>
      </c>
      <c r="M18" s="155">
        <f t="shared" si="3"/>
        <v>182054.10002600364</v>
      </c>
      <c r="N18" s="75">
        <f>N19+N20-N26</f>
        <v>492739.90405573067</v>
      </c>
      <c r="O18" s="72">
        <f t="shared" ref="O18" si="19">O19+O20-O26</f>
        <v>298744.81275950006</v>
      </c>
      <c r="P18" s="155">
        <f t="shared" si="4"/>
        <v>791484.71681523067</v>
      </c>
      <c r="Q18" s="155">
        <f t="shared" ref="Q18" si="20">Q19+Q20-Q26</f>
        <v>1938519</v>
      </c>
      <c r="R18" s="65">
        <f>R19+R20-R26</f>
        <v>9102763.1831587665</v>
      </c>
      <c r="S18" s="196">
        <f t="shared" si="5"/>
        <v>12014821</v>
      </c>
      <c r="T18" s="65">
        <f t="shared" ref="T18" si="21">T19+T20-T26</f>
        <v>0</v>
      </c>
      <c r="U18" s="196">
        <f t="shared" si="2"/>
        <v>12014821</v>
      </c>
      <c r="V18" s="13"/>
      <c r="W18" s="13"/>
      <c r="X18" s="13"/>
    </row>
    <row r="19" spans="1:24" ht="18" customHeight="1" x14ac:dyDescent="0.25">
      <c r="A19" s="13"/>
      <c r="B19" s="63" t="s">
        <v>40</v>
      </c>
      <c r="C19" s="198" t="s">
        <v>160</v>
      </c>
      <c r="D19" s="66"/>
      <c r="E19" s="66"/>
      <c r="F19" s="66"/>
      <c r="G19" s="66"/>
      <c r="H19" s="66"/>
      <c r="I19" s="66"/>
      <c r="J19" s="66"/>
      <c r="K19" s="66"/>
      <c r="L19" s="66"/>
      <c r="M19" s="153">
        <f t="shared" si="3"/>
        <v>0</v>
      </c>
      <c r="N19" s="73"/>
      <c r="O19" s="74"/>
      <c r="P19" s="153">
        <f t="shared" si="4"/>
        <v>0</v>
      </c>
      <c r="Q19" s="153"/>
      <c r="R19" s="66"/>
      <c r="S19" s="196">
        <f t="shared" si="5"/>
        <v>0</v>
      </c>
      <c r="T19" s="66"/>
      <c r="U19" s="196">
        <f t="shared" si="2"/>
        <v>0</v>
      </c>
      <c r="V19" s="13"/>
      <c r="W19" s="13"/>
      <c r="X19" s="13"/>
    </row>
    <row r="20" spans="1:24" s="12" customFormat="1" ht="18" customHeight="1" x14ac:dyDescent="0.2">
      <c r="A20" s="13"/>
      <c r="B20" s="64" t="s">
        <v>41</v>
      </c>
      <c r="C20" s="124" t="s">
        <v>161</v>
      </c>
      <c r="D20" s="65">
        <f t="shared" ref="D20:L20" si="22">SUM(D21:D25)</f>
        <v>234882.63151964679</v>
      </c>
      <c r="E20" s="65">
        <f t="shared" si="22"/>
        <v>3445.7419999999997</v>
      </c>
      <c r="F20" s="65">
        <f t="shared" si="22"/>
        <v>-10354.553</v>
      </c>
      <c r="G20" s="65">
        <f t="shared" si="22"/>
        <v>0</v>
      </c>
      <c r="H20" s="65">
        <f t="shared" si="22"/>
        <v>0</v>
      </c>
      <c r="I20" s="65">
        <f t="shared" si="22"/>
        <v>0</v>
      </c>
      <c r="J20" s="65">
        <f t="shared" si="22"/>
        <v>0</v>
      </c>
      <c r="K20" s="65">
        <f t="shared" si="22"/>
        <v>3114.1835246901642</v>
      </c>
      <c r="L20" s="65">
        <f t="shared" si="22"/>
        <v>18869.953000000001</v>
      </c>
      <c r="M20" s="155">
        <f t="shared" si="3"/>
        <v>249957.95704433697</v>
      </c>
      <c r="N20" s="75">
        <f>SUM(N21:N25)</f>
        <v>585077.89804996352</v>
      </c>
      <c r="O20" s="72">
        <f>SUM(O21:O25)</f>
        <v>309831.96721050004</v>
      </c>
      <c r="P20" s="155">
        <f t="shared" si="4"/>
        <v>894909.86526046356</v>
      </c>
      <c r="Q20" s="155">
        <v>1938519</v>
      </c>
      <c r="R20" s="65">
        <v>9102763.1831587665</v>
      </c>
      <c r="S20" s="196">
        <f t="shared" si="5"/>
        <v>12186150.005463567</v>
      </c>
      <c r="T20" s="65"/>
      <c r="U20" s="196">
        <f t="shared" si="2"/>
        <v>12186150.005463567</v>
      </c>
      <c r="V20" s="13"/>
      <c r="W20" s="13"/>
      <c r="X20" s="13"/>
    </row>
    <row r="21" spans="1:24" ht="18" customHeight="1" x14ac:dyDescent="0.25">
      <c r="A21" s="13"/>
      <c r="B21" s="63">
        <v>11.1</v>
      </c>
      <c r="C21" s="125" t="s">
        <v>42</v>
      </c>
      <c r="D21" s="66">
        <v>99484.040670000104</v>
      </c>
      <c r="E21" s="66">
        <v>599.46600000000001</v>
      </c>
      <c r="F21" s="66">
        <v>22.502000000000002</v>
      </c>
      <c r="G21" s="66">
        <v>0</v>
      </c>
      <c r="H21" s="66">
        <v>0</v>
      </c>
      <c r="I21" s="66">
        <v>0</v>
      </c>
      <c r="J21" s="66">
        <v>0</v>
      </c>
      <c r="K21" s="66">
        <v>610.64175056976796</v>
      </c>
      <c r="L21" s="66">
        <v>356.90899999999999</v>
      </c>
      <c r="M21" s="153">
        <f t="shared" si="3"/>
        <v>101073.55942056986</v>
      </c>
      <c r="N21" s="73">
        <v>119112.49254893519</v>
      </c>
      <c r="O21" s="74">
        <v>58520.369775500003</v>
      </c>
      <c r="P21" s="153">
        <f t="shared" si="4"/>
        <v>177632.86232443521</v>
      </c>
      <c r="Q21" s="153"/>
      <c r="R21" s="66"/>
      <c r="S21" s="196">
        <f t="shared" si="5"/>
        <v>278706.42174500506</v>
      </c>
      <c r="T21" s="66"/>
      <c r="U21" s="196">
        <f t="shared" si="2"/>
        <v>278706.42174500506</v>
      </c>
      <c r="V21" s="13"/>
      <c r="W21" s="13"/>
      <c r="X21" s="13"/>
    </row>
    <row r="22" spans="1:24" ht="18" customHeight="1" x14ac:dyDescent="0.25">
      <c r="A22" s="13"/>
      <c r="B22" s="63">
        <v>11.2</v>
      </c>
      <c r="C22" s="125" t="s">
        <v>43</v>
      </c>
      <c r="D22" s="66">
        <v>115358.67765698001</v>
      </c>
      <c r="E22" s="66">
        <v>2104.415</v>
      </c>
      <c r="F22" s="66">
        <v>-10429.855</v>
      </c>
      <c r="G22" s="66">
        <v>0</v>
      </c>
      <c r="H22" s="66">
        <v>0</v>
      </c>
      <c r="I22" s="66">
        <v>0</v>
      </c>
      <c r="J22" s="66">
        <v>0</v>
      </c>
      <c r="K22" s="66">
        <v>1935.7929487576762</v>
      </c>
      <c r="L22" s="66">
        <v>8516.2739999999994</v>
      </c>
      <c r="M22" s="153">
        <f t="shared" si="3"/>
        <v>117485.30460573769</v>
      </c>
      <c r="N22" s="73">
        <v>421137.83137309836</v>
      </c>
      <c r="O22" s="74">
        <v>247854.02941700001</v>
      </c>
      <c r="P22" s="153">
        <f t="shared" si="4"/>
        <v>668991.86079009832</v>
      </c>
      <c r="Q22" s="153"/>
      <c r="R22" s="66"/>
      <c r="S22" s="196">
        <f t="shared" si="5"/>
        <v>786477.165395836</v>
      </c>
      <c r="T22" s="66"/>
      <c r="U22" s="196">
        <f t="shared" si="2"/>
        <v>786477.165395836</v>
      </c>
      <c r="V22" s="13"/>
      <c r="W22" s="13"/>
      <c r="X22" s="13"/>
    </row>
    <row r="23" spans="1:24" ht="18" customHeight="1" x14ac:dyDescent="0.25">
      <c r="A23" s="13"/>
      <c r="B23" s="63">
        <v>11.3</v>
      </c>
      <c r="C23" s="125" t="s">
        <v>44</v>
      </c>
      <c r="D23" s="66">
        <v>0</v>
      </c>
      <c r="E23" s="66">
        <v>0</v>
      </c>
      <c r="F23" s="66">
        <v>0</v>
      </c>
      <c r="G23" s="66">
        <v>0</v>
      </c>
      <c r="H23" s="66">
        <v>0</v>
      </c>
      <c r="I23" s="66">
        <v>0</v>
      </c>
      <c r="J23" s="66">
        <v>0</v>
      </c>
      <c r="K23" s="66">
        <v>0</v>
      </c>
      <c r="L23" s="66">
        <v>0</v>
      </c>
      <c r="M23" s="153">
        <f t="shared" si="3"/>
        <v>0</v>
      </c>
      <c r="N23" s="73">
        <v>0.1732716</v>
      </c>
      <c r="O23" s="74">
        <v>0</v>
      </c>
      <c r="P23" s="153">
        <f t="shared" si="4"/>
        <v>0.1732716</v>
      </c>
      <c r="Q23" s="153"/>
      <c r="R23" s="66"/>
      <c r="S23" s="196">
        <f t="shared" si="5"/>
        <v>0.1732716</v>
      </c>
      <c r="T23" s="66"/>
      <c r="U23" s="196">
        <f t="shared" si="2"/>
        <v>0.1732716</v>
      </c>
      <c r="V23" s="13"/>
      <c r="W23" s="13"/>
      <c r="X23" s="13"/>
    </row>
    <row r="24" spans="1:24" ht="18" customHeight="1" x14ac:dyDescent="0.25">
      <c r="A24" s="13"/>
      <c r="B24" s="63">
        <v>11.4</v>
      </c>
      <c r="C24" s="126" t="s">
        <v>45</v>
      </c>
      <c r="D24" s="66">
        <v>0</v>
      </c>
      <c r="E24" s="66">
        <v>0</v>
      </c>
      <c r="F24" s="66">
        <v>0</v>
      </c>
      <c r="G24" s="66">
        <v>0</v>
      </c>
      <c r="H24" s="66">
        <v>0</v>
      </c>
      <c r="I24" s="66">
        <v>0</v>
      </c>
      <c r="J24" s="66">
        <v>0</v>
      </c>
      <c r="K24" s="66">
        <v>0</v>
      </c>
      <c r="L24" s="66">
        <v>0</v>
      </c>
      <c r="M24" s="153">
        <f t="shared" si="3"/>
        <v>0</v>
      </c>
      <c r="N24" s="73">
        <v>29373.642229137949</v>
      </c>
      <c r="O24" s="74">
        <v>0</v>
      </c>
      <c r="P24" s="153">
        <f t="shared" si="4"/>
        <v>29373.642229137949</v>
      </c>
      <c r="Q24" s="153"/>
      <c r="R24" s="66"/>
      <c r="S24" s="196">
        <f t="shared" si="5"/>
        <v>29373.642229137949</v>
      </c>
      <c r="T24" s="66"/>
      <c r="U24" s="196">
        <f t="shared" si="2"/>
        <v>29373.642229137949</v>
      </c>
      <c r="V24" s="13"/>
      <c r="W24" s="13"/>
      <c r="X24" s="13"/>
    </row>
    <row r="25" spans="1:24" ht="18" customHeight="1" x14ac:dyDescent="0.25">
      <c r="A25" s="13"/>
      <c r="B25" s="63">
        <v>11.5</v>
      </c>
      <c r="C25" s="125" t="s">
        <v>162</v>
      </c>
      <c r="D25" s="66">
        <v>20039.913192666656</v>
      </c>
      <c r="E25" s="66">
        <v>741.86099999999999</v>
      </c>
      <c r="F25" s="66">
        <v>52.800000000000004</v>
      </c>
      <c r="G25" s="66">
        <v>0</v>
      </c>
      <c r="H25" s="66">
        <v>0</v>
      </c>
      <c r="I25" s="66">
        <v>0</v>
      </c>
      <c r="J25" s="66">
        <v>0</v>
      </c>
      <c r="K25" s="66">
        <v>567.74882536272014</v>
      </c>
      <c r="L25" s="66">
        <v>9996.77</v>
      </c>
      <c r="M25" s="153">
        <f t="shared" si="3"/>
        <v>31399.093018029376</v>
      </c>
      <c r="N25" s="73">
        <v>15453.758627192001</v>
      </c>
      <c r="O25" s="74">
        <v>3457.5680180000008</v>
      </c>
      <c r="P25" s="153">
        <f t="shared" si="4"/>
        <v>18911.326645192003</v>
      </c>
      <c r="Q25" s="153"/>
      <c r="R25" s="66"/>
      <c r="S25" s="196">
        <f t="shared" si="5"/>
        <v>50310.419663221379</v>
      </c>
      <c r="T25" s="66"/>
      <c r="U25" s="196">
        <f t="shared" si="2"/>
        <v>50310.419663221379</v>
      </c>
      <c r="V25" s="13"/>
      <c r="W25" s="13"/>
      <c r="X25" s="13"/>
    </row>
    <row r="26" spans="1:24" s="12" customFormat="1" ht="18" customHeight="1" x14ac:dyDescent="0.2">
      <c r="A26" s="13"/>
      <c r="B26" s="64" t="s">
        <v>46</v>
      </c>
      <c r="C26" s="124" t="s">
        <v>163</v>
      </c>
      <c r="D26" s="65">
        <f t="shared" ref="D26:L26" si="23">SUM(D27:D31)</f>
        <v>47876.023018333333</v>
      </c>
      <c r="E26" s="65">
        <f t="shared" si="23"/>
        <v>440.97899999999998</v>
      </c>
      <c r="F26" s="65">
        <f t="shared" si="23"/>
        <v>2278.654</v>
      </c>
      <c r="G26" s="65">
        <f t="shared" si="23"/>
        <v>0</v>
      </c>
      <c r="H26" s="65">
        <f t="shared" si="23"/>
        <v>0</v>
      </c>
      <c r="I26" s="65">
        <f t="shared" si="23"/>
        <v>0</v>
      </c>
      <c r="J26" s="65">
        <f t="shared" si="23"/>
        <v>0</v>
      </c>
      <c r="K26" s="65">
        <f t="shared" si="23"/>
        <v>0</v>
      </c>
      <c r="L26" s="65">
        <f t="shared" si="23"/>
        <v>17308.201000000001</v>
      </c>
      <c r="M26" s="155">
        <f t="shared" si="3"/>
        <v>67903.857018333336</v>
      </c>
      <c r="N26" s="75">
        <f t="shared" ref="N26:O26" si="24">SUM(N27:N31)</f>
        <v>92337.993994232849</v>
      </c>
      <c r="O26" s="72">
        <f t="shared" si="24"/>
        <v>11087.154451</v>
      </c>
      <c r="P26" s="155">
        <f t="shared" si="4"/>
        <v>103425.14844523284</v>
      </c>
      <c r="Q26" s="155">
        <v>0</v>
      </c>
      <c r="R26" s="65"/>
      <c r="S26" s="196">
        <f t="shared" si="5"/>
        <v>171329.00546356617</v>
      </c>
      <c r="T26" s="65"/>
      <c r="U26" s="196">
        <f t="shared" si="2"/>
        <v>171329.00546356617</v>
      </c>
      <c r="V26" s="13"/>
      <c r="W26" s="13"/>
      <c r="X26" s="13"/>
    </row>
    <row r="27" spans="1:24" ht="18" customHeight="1" x14ac:dyDescent="0.25">
      <c r="A27" s="13"/>
      <c r="B27" s="63">
        <v>12.1</v>
      </c>
      <c r="C27" s="125" t="s">
        <v>42</v>
      </c>
      <c r="D27" s="66">
        <v>27427.324490999996</v>
      </c>
      <c r="E27" s="66">
        <v>91.497</v>
      </c>
      <c r="F27" s="66">
        <v>8.9489999999999998</v>
      </c>
      <c r="G27" s="66">
        <v>0</v>
      </c>
      <c r="H27" s="66">
        <v>0</v>
      </c>
      <c r="I27" s="66">
        <v>0</v>
      </c>
      <c r="J27" s="66">
        <v>0</v>
      </c>
      <c r="K27" s="66">
        <v>0</v>
      </c>
      <c r="L27" s="66">
        <v>14.123000000000001</v>
      </c>
      <c r="M27" s="153">
        <f t="shared" si="3"/>
        <v>27541.893490999995</v>
      </c>
      <c r="N27" s="73">
        <v>30407.346864533152</v>
      </c>
      <c r="O27" s="74">
        <v>4208.8164310000002</v>
      </c>
      <c r="P27" s="153">
        <f t="shared" si="4"/>
        <v>34616.163295533152</v>
      </c>
      <c r="Q27" s="153"/>
      <c r="R27" s="66"/>
      <c r="S27" s="196">
        <f t="shared" si="5"/>
        <v>62158.056786533147</v>
      </c>
      <c r="T27" s="66"/>
      <c r="U27" s="196">
        <f t="shared" si="2"/>
        <v>62158.056786533147</v>
      </c>
      <c r="V27" s="13"/>
      <c r="W27" s="13"/>
      <c r="X27" s="13"/>
    </row>
    <row r="28" spans="1:24" ht="18" customHeight="1" x14ac:dyDescent="0.25">
      <c r="A28" s="13"/>
      <c r="B28" s="63">
        <v>12.2</v>
      </c>
      <c r="C28" s="125" t="s">
        <v>43</v>
      </c>
      <c r="D28" s="66">
        <v>16624.281077</v>
      </c>
      <c r="E28" s="66">
        <v>285.30899999999997</v>
      </c>
      <c r="F28" s="66">
        <v>2261.6179999999999</v>
      </c>
      <c r="G28" s="66">
        <v>0</v>
      </c>
      <c r="H28" s="66">
        <v>0</v>
      </c>
      <c r="I28" s="66">
        <v>0</v>
      </c>
      <c r="J28" s="66">
        <v>0</v>
      </c>
      <c r="K28" s="66">
        <v>0</v>
      </c>
      <c r="L28" s="66">
        <v>7482.4890000000005</v>
      </c>
      <c r="M28" s="153">
        <f t="shared" si="3"/>
        <v>26653.697077000001</v>
      </c>
      <c r="N28" s="73">
        <v>60921.268676613603</v>
      </c>
      <c r="O28" s="74">
        <v>6808.5358969999997</v>
      </c>
      <c r="P28" s="153">
        <f t="shared" si="4"/>
        <v>67729.804573613597</v>
      </c>
      <c r="Q28" s="153"/>
      <c r="R28" s="66"/>
      <c r="S28" s="196">
        <f t="shared" si="5"/>
        <v>94383.501650613602</v>
      </c>
      <c r="T28" s="66"/>
      <c r="U28" s="196">
        <f t="shared" si="2"/>
        <v>94383.501650613602</v>
      </c>
      <c r="V28" s="13"/>
      <c r="W28" s="13"/>
      <c r="X28" s="13"/>
    </row>
    <row r="29" spans="1:24" ht="18" customHeight="1" x14ac:dyDescent="0.25">
      <c r="A29" s="13"/>
      <c r="B29" s="63">
        <v>12.3</v>
      </c>
      <c r="C29" s="125" t="s">
        <v>44</v>
      </c>
      <c r="D29" s="66">
        <v>0</v>
      </c>
      <c r="E29" s="66">
        <v>0</v>
      </c>
      <c r="F29" s="66">
        <v>0</v>
      </c>
      <c r="G29" s="66">
        <v>0</v>
      </c>
      <c r="H29" s="66">
        <v>0</v>
      </c>
      <c r="I29" s="66">
        <v>0</v>
      </c>
      <c r="J29" s="66">
        <v>0</v>
      </c>
      <c r="K29" s="66">
        <v>0</v>
      </c>
      <c r="L29" s="66">
        <v>0</v>
      </c>
      <c r="M29" s="153">
        <f t="shared" si="3"/>
        <v>0</v>
      </c>
      <c r="N29" s="73">
        <v>0.7048111116000001</v>
      </c>
      <c r="O29" s="74">
        <v>0</v>
      </c>
      <c r="P29" s="153">
        <f t="shared" si="4"/>
        <v>0.7048111116000001</v>
      </c>
      <c r="Q29" s="153"/>
      <c r="R29" s="66"/>
      <c r="S29" s="196">
        <f t="shared" si="5"/>
        <v>0.7048111116000001</v>
      </c>
      <c r="T29" s="66"/>
      <c r="U29" s="196">
        <f t="shared" si="2"/>
        <v>0.7048111116000001</v>
      </c>
      <c r="V29" s="13"/>
      <c r="W29" s="13"/>
      <c r="X29" s="13"/>
    </row>
    <row r="30" spans="1:24" ht="18" customHeight="1" x14ac:dyDescent="0.25">
      <c r="A30" s="13"/>
      <c r="B30" s="63">
        <v>12.4</v>
      </c>
      <c r="C30" s="126" t="s">
        <v>45</v>
      </c>
      <c r="D30" s="66">
        <v>0</v>
      </c>
      <c r="E30" s="66">
        <v>0</v>
      </c>
      <c r="F30" s="66">
        <v>0</v>
      </c>
      <c r="G30" s="66">
        <v>0</v>
      </c>
      <c r="H30" s="66">
        <v>0</v>
      </c>
      <c r="I30" s="66">
        <v>0</v>
      </c>
      <c r="J30" s="66">
        <v>0</v>
      </c>
      <c r="K30" s="66">
        <v>0</v>
      </c>
      <c r="L30" s="66">
        <v>0</v>
      </c>
      <c r="M30" s="153">
        <f t="shared" si="3"/>
        <v>0</v>
      </c>
      <c r="N30" s="73">
        <v>7.94716691085</v>
      </c>
      <c r="O30" s="74">
        <v>0</v>
      </c>
      <c r="P30" s="153">
        <f t="shared" si="4"/>
        <v>7.94716691085</v>
      </c>
      <c r="Q30" s="153"/>
      <c r="R30" s="66"/>
      <c r="S30" s="196">
        <f t="shared" si="5"/>
        <v>7.94716691085</v>
      </c>
      <c r="T30" s="66"/>
      <c r="U30" s="196">
        <f t="shared" si="2"/>
        <v>7.94716691085</v>
      </c>
      <c r="V30" s="13"/>
      <c r="W30" s="13"/>
      <c r="X30" s="13"/>
    </row>
    <row r="31" spans="1:24" ht="18" customHeight="1" x14ac:dyDescent="0.25">
      <c r="A31" s="13"/>
      <c r="B31" s="63">
        <v>12.5</v>
      </c>
      <c r="C31" s="125" t="s">
        <v>162</v>
      </c>
      <c r="D31" s="66">
        <v>3824.4174503333334</v>
      </c>
      <c r="E31" s="66">
        <v>64.173000000000002</v>
      </c>
      <c r="F31" s="66">
        <v>8.0869999999999997</v>
      </c>
      <c r="G31" s="66">
        <v>0</v>
      </c>
      <c r="H31" s="66">
        <v>0</v>
      </c>
      <c r="I31" s="66">
        <v>0</v>
      </c>
      <c r="J31" s="66">
        <v>0</v>
      </c>
      <c r="K31" s="66">
        <v>0</v>
      </c>
      <c r="L31" s="66">
        <v>9811.5889999999999</v>
      </c>
      <c r="M31" s="153">
        <f t="shared" si="3"/>
        <v>13708.266450333333</v>
      </c>
      <c r="N31" s="73">
        <v>1000.7264750636501</v>
      </c>
      <c r="O31" s="74">
        <v>69.802123000000009</v>
      </c>
      <c r="P31" s="153">
        <f t="shared" si="4"/>
        <v>1070.5285980636502</v>
      </c>
      <c r="Q31" s="153"/>
      <c r="R31" s="66"/>
      <c r="S31" s="196">
        <f t="shared" si="5"/>
        <v>14778.795048396983</v>
      </c>
      <c r="T31" s="66"/>
      <c r="U31" s="196">
        <f t="shared" si="2"/>
        <v>14778.795048396983</v>
      </c>
      <c r="V31" s="13"/>
      <c r="W31" s="13"/>
      <c r="X31" s="13"/>
    </row>
    <row r="32" spans="1:24" s="12" customFormat="1" ht="18" customHeight="1" x14ac:dyDescent="0.2">
      <c r="A32" s="13"/>
      <c r="B32" s="63" t="s">
        <v>47</v>
      </c>
      <c r="C32" s="124" t="s">
        <v>164</v>
      </c>
      <c r="D32" s="65">
        <f>D33+D34-D35</f>
        <v>0</v>
      </c>
      <c r="E32" s="65">
        <f t="shared" ref="E32:L32" si="25">E33+E34-E35</f>
        <v>0</v>
      </c>
      <c r="F32" s="65">
        <f t="shared" si="25"/>
        <v>0</v>
      </c>
      <c r="G32" s="65">
        <f t="shared" si="25"/>
        <v>0</v>
      </c>
      <c r="H32" s="65">
        <f t="shared" si="25"/>
        <v>0</v>
      </c>
      <c r="I32" s="65">
        <f t="shared" si="25"/>
        <v>0</v>
      </c>
      <c r="J32" s="65">
        <f t="shared" si="25"/>
        <v>0</v>
      </c>
      <c r="K32" s="65">
        <f t="shared" si="25"/>
        <v>0</v>
      </c>
      <c r="L32" s="65">
        <f t="shared" si="25"/>
        <v>0</v>
      </c>
      <c r="M32" s="155">
        <f t="shared" si="3"/>
        <v>0</v>
      </c>
      <c r="N32" s="75">
        <f t="shared" ref="N32:O32" si="26">N33+N34-N35</f>
        <v>0</v>
      </c>
      <c r="O32" s="72">
        <f t="shared" si="26"/>
        <v>0</v>
      </c>
      <c r="P32" s="155">
        <f t="shared" si="4"/>
        <v>0</v>
      </c>
      <c r="Q32" s="155">
        <f t="shared" ref="Q32" si="27">Q33+Q34-Q35</f>
        <v>0</v>
      </c>
      <c r="R32" s="65">
        <f t="shared" ref="R32" si="28">R33+R34-R35</f>
        <v>0</v>
      </c>
      <c r="S32" s="196">
        <f t="shared" si="5"/>
        <v>0</v>
      </c>
      <c r="T32" s="65">
        <f t="shared" ref="T32" si="29">T33+T34-T35</f>
        <v>0</v>
      </c>
      <c r="U32" s="196">
        <f t="shared" si="2"/>
        <v>0</v>
      </c>
      <c r="V32" s="13"/>
      <c r="W32" s="13"/>
      <c r="X32" s="13"/>
    </row>
    <row r="33" spans="1:24" ht="18" customHeight="1" x14ac:dyDescent="0.25">
      <c r="A33" s="13"/>
      <c r="B33" s="63" t="s">
        <v>48</v>
      </c>
      <c r="C33" s="122" t="s">
        <v>165</v>
      </c>
      <c r="D33" s="66"/>
      <c r="E33" s="66"/>
      <c r="F33" s="66"/>
      <c r="G33" s="66"/>
      <c r="H33" s="66"/>
      <c r="I33" s="66"/>
      <c r="J33" s="66"/>
      <c r="K33" s="66"/>
      <c r="L33" s="66"/>
      <c r="M33" s="153">
        <f t="shared" si="3"/>
        <v>0</v>
      </c>
      <c r="N33" s="73"/>
      <c r="O33" s="74"/>
      <c r="P33" s="153">
        <f t="shared" si="4"/>
        <v>0</v>
      </c>
      <c r="Q33" s="153"/>
      <c r="R33" s="66"/>
      <c r="S33" s="196">
        <f t="shared" si="5"/>
        <v>0</v>
      </c>
      <c r="T33" s="66"/>
      <c r="U33" s="196">
        <f t="shared" si="2"/>
        <v>0</v>
      </c>
      <c r="V33" s="13"/>
      <c r="W33" s="13"/>
      <c r="X33" s="13"/>
    </row>
    <row r="34" spans="1:24" ht="18" customHeight="1" x14ac:dyDescent="0.25">
      <c r="A34" s="13"/>
      <c r="B34" s="63" t="s">
        <v>49</v>
      </c>
      <c r="C34" s="122" t="s">
        <v>166</v>
      </c>
      <c r="D34" s="78"/>
      <c r="E34" s="78"/>
      <c r="F34" s="78"/>
      <c r="G34" s="66"/>
      <c r="H34" s="66"/>
      <c r="I34" s="66"/>
      <c r="J34" s="66"/>
      <c r="K34" s="66"/>
      <c r="L34" s="66"/>
      <c r="M34" s="153">
        <f t="shared" si="3"/>
        <v>0</v>
      </c>
      <c r="N34" s="73"/>
      <c r="O34" s="74"/>
      <c r="P34" s="153">
        <f t="shared" si="4"/>
        <v>0</v>
      </c>
      <c r="Q34" s="153"/>
      <c r="R34" s="66"/>
      <c r="S34" s="196">
        <f t="shared" si="5"/>
        <v>0</v>
      </c>
      <c r="T34" s="66"/>
      <c r="U34" s="196">
        <f t="shared" si="2"/>
        <v>0</v>
      </c>
      <c r="V34" s="13"/>
      <c r="W34" s="13"/>
      <c r="X34" s="13"/>
    </row>
    <row r="35" spans="1:24" ht="18" customHeight="1" x14ac:dyDescent="0.25">
      <c r="A35" s="13"/>
      <c r="B35" s="63" t="s">
        <v>50</v>
      </c>
      <c r="C35" s="122" t="s">
        <v>167</v>
      </c>
      <c r="D35" s="78"/>
      <c r="E35" s="78"/>
      <c r="F35" s="78"/>
      <c r="G35" s="66"/>
      <c r="H35" s="66"/>
      <c r="I35" s="66"/>
      <c r="J35" s="66"/>
      <c r="K35" s="66"/>
      <c r="L35" s="66"/>
      <c r="M35" s="153">
        <f t="shared" si="3"/>
        <v>0</v>
      </c>
      <c r="N35" s="73"/>
      <c r="O35" s="74"/>
      <c r="P35" s="153">
        <f t="shared" si="4"/>
        <v>0</v>
      </c>
      <c r="Q35" s="153"/>
      <c r="R35" s="66"/>
      <c r="S35" s="196">
        <f t="shared" si="5"/>
        <v>0</v>
      </c>
      <c r="T35" s="66"/>
      <c r="U35" s="196">
        <f t="shared" si="2"/>
        <v>0</v>
      </c>
      <c r="V35" s="13"/>
      <c r="W35" s="13"/>
      <c r="X35" s="13"/>
    </row>
    <row r="36" spans="1:24" s="12" customFormat="1" ht="18" customHeight="1" x14ac:dyDescent="0.2">
      <c r="A36" s="13"/>
      <c r="B36" s="63" t="s">
        <v>51</v>
      </c>
      <c r="C36" s="124" t="s">
        <v>168</v>
      </c>
      <c r="D36" s="65">
        <f>D37+D38</f>
        <v>0</v>
      </c>
      <c r="E36" s="65">
        <f t="shared" ref="E36:L36" si="30">E37+E38</f>
        <v>0</v>
      </c>
      <c r="F36" s="65">
        <f t="shared" si="30"/>
        <v>0</v>
      </c>
      <c r="G36" s="65">
        <f t="shared" si="30"/>
        <v>0</v>
      </c>
      <c r="H36" s="65">
        <f t="shared" si="30"/>
        <v>0</v>
      </c>
      <c r="I36" s="65">
        <f t="shared" si="30"/>
        <v>0</v>
      </c>
      <c r="J36" s="65">
        <f t="shared" si="30"/>
        <v>0</v>
      </c>
      <c r="K36" s="65">
        <f t="shared" si="30"/>
        <v>0</v>
      </c>
      <c r="L36" s="65">
        <f t="shared" si="30"/>
        <v>0</v>
      </c>
      <c r="M36" s="155">
        <f t="shared" si="3"/>
        <v>0</v>
      </c>
      <c r="N36" s="75">
        <f t="shared" ref="N36:O36" si="31">N37+N38</f>
        <v>0</v>
      </c>
      <c r="O36" s="72">
        <f t="shared" si="31"/>
        <v>0</v>
      </c>
      <c r="P36" s="155">
        <f t="shared" si="4"/>
        <v>0</v>
      </c>
      <c r="Q36" s="155">
        <f t="shared" ref="Q36" si="32">Q37+Q38</f>
        <v>0</v>
      </c>
      <c r="R36" s="65">
        <f t="shared" ref="R36" si="33">R37+R38</f>
        <v>0</v>
      </c>
      <c r="S36" s="196">
        <f t="shared" si="5"/>
        <v>0</v>
      </c>
      <c r="T36" s="65">
        <f t="shared" ref="T36" si="34">T37+T38</f>
        <v>0</v>
      </c>
      <c r="U36" s="196">
        <f t="shared" si="2"/>
        <v>0</v>
      </c>
      <c r="V36" s="13"/>
      <c r="W36" s="13"/>
      <c r="X36" s="13"/>
    </row>
    <row r="37" spans="1:24" ht="18" customHeight="1" x14ac:dyDescent="0.25">
      <c r="A37" s="13"/>
      <c r="B37" s="63" t="s">
        <v>52</v>
      </c>
      <c r="C37" s="122" t="s">
        <v>169</v>
      </c>
      <c r="D37" s="66"/>
      <c r="E37" s="66"/>
      <c r="F37" s="66"/>
      <c r="G37" s="66"/>
      <c r="H37" s="66"/>
      <c r="I37" s="66"/>
      <c r="J37" s="66"/>
      <c r="K37" s="66"/>
      <c r="L37" s="66"/>
      <c r="M37" s="153">
        <f t="shared" si="3"/>
        <v>0</v>
      </c>
      <c r="N37" s="73"/>
      <c r="O37" s="74"/>
      <c r="P37" s="153">
        <f t="shared" si="4"/>
        <v>0</v>
      </c>
      <c r="Q37" s="153"/>
      <c r="R37" s="66"/>
      <c r="S37" s="196">
        <f t="shared" si="5"/>
        <v>0</v>
      </c>
      <c r="T37" s="66"/>
      <c r="U37" s="196">
        <f t="shared" si="2"/>
        <v>0</v>
      </c>
      <c r="V37" s="13"/>
      <c r="W37" s="13"/>
      <c r="X37" s="13"/>
    </row>
    <row r="38" spans="1:24" ht="18" customHeight="1" x14ac:dyDescent="0.25">
      <c r="A38" s="13"/>
      <c r="B38" s="63" t="s">
        <v>53</v>
      </c>
      <c r="C38" s="122" t="s">
        <v>170</v>
      </c>
      <c r="D38" s="66"/>
      <c r="E38" s="66"/>
      <c r="F38" s="66"/>
      <c r="G38" s="66"/>
      <c r="H38" s="66"/>
      <c r="I38" s="66"/>
      <c r="J38" s="66"/>
      <c r="K38" s="66"/>
      <c r="L38" s="66"/>
      <c r="M38" s="153">
        <f t="shared" si="3"/>
        <v>0</v>
      </c>
      <c r="N38" s="73"/>
      <c r="O38" s="74"/>
      <c r="P38" s="153">
        <f t="shared" si="4"/>
        <v>0</v>
      </c>
      <c r="Q38" s="153"/>
      <c r="R38" s="66"/>
      <c r="S38" s="196">
        <f t="shared" si="5"/>
        <v>0</v>
      </c>
      <c r="T38" s="66"/>
      <c r="U38" s="196">
        <f t="shared" si="2"/>
        <v>0</v>
      </c>
      <c r="V38" s="13"/>
      <c r="W38" s="13"/>
      <c r="X38" s="13"/>
    </row>
    <row r="39" spans="1:24" s="12" customFormat="1" ht="18" customHeight="1" x14ac:dyDescent="0.2">
      <c r="A39" s="13"/>
      <c r="B39" s="63" t="s">
        <v>54</v>
      </c>
      <c r="C39" s="123" t="s">
        <v>171</v>
      </c>
      <c r="D39" s="69">
        <v>5742.3848990000042</v>
      </c>
      <c r="E39" s="69">
        <v>0</v>
      </c>
      <c r="F39" s="69">
        <v>0</v>
      </c>
      <c r="G39" s="65">
        <v>0</v>
      </c>
      <c r="H39" s="65">
        <v>0</v>
      </c>
      <c r="I39" s="65">
        <v>0</v>
      </c>
      <c r="J39" s="65">
        <v>0</v>
      </c>
      <c r="K39" s="65">
        <v>0</v>
      </c>
      <c r="L39" s="65">
        <v>0</v>
      </c>
      <c r="M39" s="155">
        <f t="shared" si="3"/>
        <v>5742.3848990000042</v>
      </c>
      <c r="N39" s="75">
        <v>-28761.81001539214</v>
      </c>
      <c r="O39" s="72">
        <v>421972.39497600001</v>
      </c>
      <c r="P39" s="155">
        <f t="shared" si="4"/>
        <v>393210.58496060787</v>
      </c>
      <c r="Q39" s="155"/>
      <c r="R39" s="69">
        <v>1283331.030140392</v>
      </c>
      <c r="S39" s="196">
        <f t="shared" si="5"/>
        <v>1682284</v>
      </c>
      <c r="T39" s="65"/>
      <c r="U39" s="196">
        <f t="shared" si="2"/>
        <v>1682284</v>
      </c>
      <c r="V39" s="13"/>
      <c r="W39" s="13"/>
      <c r="X39" s="13"/>
    </row>
    <row r="40" spans="1:24" s="12" customFormat="1" ht="18" customHeight="1" x14ac:dyDescent="0.25">
      <c r="A40" s="13"/>
      <c r="B40" s="63" t="s">
        <v>55</v>
      </c>
      <c r="C40" s="123" t="s">
        <v>172</v>
      </c>
      <c r="D40" s="69">
        <v>0</v>
      </c>
      <c r="E40" s="69">
        <v>0</v>
      </c>
      <c r="F40" s="69">
        <v>0</v>
      </c>
      <c r="G40" s="65">
        <v>0</v>
      </c>
      <c r="H40" s="65">
        <v>0</v>
      </c>
      <c r="I40" s="65">
        <v>460.87799999999993</v>
      </c>
      <c r="J40" s="65">
        <v>0</v>
      </c>
      <c r="K40" s="65">
        <v>0</v>
      </c>
      <c r="L40" s="65">
        <v>692.22199999999987</v>
      </c>
      <c r="M40" s="155">
        <f t="shared" si="3"/>
        <v>1153.0999999999999</v>
      </c>
      <c r="N40" s="75">
        <v>0</v>
      </c>
      <c r="O40" s="72">
        <v>0</v>
      </c>
      <c r="P40" s="155">
        <f t="shared" si="4"/>
        <v>0</v>
      </c>
      <c r="Q40" s="153"/>
      <c r="R40" s="65">
        <v>114503.9</v>
      </c>
      <c r="S40" s="196">
        <f t="shared" si="5"/>
        <v>115657</v>
      </c>
      <c r="T40" s="65"/>
      <c r="U40" s="196">
        <f t="shared" si="2"/>
        <v>115657</v>
      </c>
      <c r="V40" s="13"/>
      <c r="W40" s="13"/>
      <c r="X40" s="13"/>
    </row>
    <row r="41" spans="1:24" s="12" customFormat="1" ht="18" customHeight="1" x14ac:dyDescent="0.2">
      <c r="A41" s="13"/>
      <c r="B41" s="63" t="s">
        <v>56</v>
      </c>
      <c r="C41" s="123" t="s">
        <v>173</v>
      </c>
      <c r="D41" s="69">
        <f>D42+D43</f>
        <v>26258.409331999996</v>
      </c>
      <c r="E41" s="69">
        <f t="shared" ref="E41:L41" si="35">E42+E43</f>
        <v>273.928</v>
      </c>
      <c r="F41" s="69">
        <f t="shared" si="35"/>
        <v>-21.075999999999993</v>
      </c>
      <c r="G41" s="65">
        <f t="shared" si="35"/>
        <v>0</v>
      </c>
      <c r="H41" s="65">
        <f t="shared" si="35"/>
        <v>0</v>
      </c>
      <c r="I41" s="65">
        <f t="shared" si="35"/>
        <v>0</v>
      </c>
      <c r="J41" s="65">
        <f>J42+J43</f>
        <v>0</v>
      </c>
      <c r="K41" s="65">
        <f t="shared" si="35"/>
        <v>343.43847067000019</v>
      </c>
      <c r="L41" s="65">
        <f t="shared" si="35"/>
        <v>-220.05099999999999</v>
      </c>
      <c r="M41" s="155">
        <f t="shared" si="3"/>
        <v>26634.648802669995</v>
      </c>
      <c r="N41" s="75">
        <f t="shared" ref="N41:O41" si="36">N42+N43</f>
        <v>9172.6935532036514</v>
      </c>
      <c r="O41" s="72">
        <f t="shared" si="36"/>
        <v>-64625.33677899999</v>
      </c>
      <c r="P41" s="155">
        <f t="shared" si="4"/>
        <v>-55452.643225796339</v>
      </c>
      <c r="Q41" s="155">
        <f t="shared" ref="Q41" si="37">Q42+Q43</f>
        <v>0</v>
      </c>
      <c r="R41" s="69">
        <f t="shared" ref="R41" si="38">R42+R43</f>
        <v>0</v>
      </c>
      <c r="S41" s="196">
        <f t="shared" si="5"/>
        <v>-28817.994423126343</v>
      </c>
      <c r="T41" s="65">
        <f>T42+T43</f>
        <v>0</v>
      </c>
      <c r="U41" s="196">
        <f t="shared" si="2"/>
        <v>-28817.994423126343</v>
      </c>
      <c r="V41" s="13"/>
      <c r="W41" s="13"/>
      <c r="X41" s="13"/>
    </row>
    <row r="42" spans="1:24" ht="18" customHeight="1" x14ac:dyDescent="0.25">
      <c r="A42" s="13"/>
      <c r="B42" s="63" t="s">
        <v>57</v>
      </c>
      <c r="C42" s="122" t="s">
        <v>174</v>
      </c>
      <c r="D42" s="67">
        <v>22710.707999999999</v>
      </c>
      <c r="E42" s="67">
        <v>250.89499999999998</v>
      </c>
      <c r="F42" s="67">
        <v>-21.075999999999993</v>
      </c>
      <c r="G42" s="66">
        <v>0</v>
      </c>
      <c r="H42" s="66">
        <v>0</v>
      </c>
      <c r="I42" s="66">
        <v>0</v>
      </c>
      <c r="J42" s="66">
        <v>0</v>
      </c>
      <c r="K42" s="66">
        <v>151.15920667000023</v>
      </c>
      <c r="L42" s="66">
        <v>-220.05099999999999</v>
      </c>
      <c r="M42" s="153">
        <f t="shared" si="3"/>
        <v>22871.635206669998</v>
      </c>
      <c r="N42" s="73">
        <v>9148.3175841881512</v>
      </c>
      <c r="O42" s="74">
        <v>-64625.33677899999</v>
      </c>
      <c r="P42" s="153">
        <f t="shared" si="4"/>
        <v>-55477.019194811837</v>
      </c>
      <c r="Q42" s="153"/>
      <c r="R42" s="66"/>
      <c r="S42" s="196">
        <f t="shared" si="5"/>
        <v>-32605.383988141839</v>
      </c>
      <c r="T42" s="66"/>
      <c r="U42" s="196">
        <f t="shared" si="2"/>
        <v>-32605.383988141839</v>
      </c>
      <c r="V42" s="13"/>
      <c r="W42" s="13"/>
      <c r="X42" s="13"/>
    </row>
    <row r="43" spans="1:24" ht="18" customHeight="1" x14ac:dyDescent="0.25">
      <c r="A43" s="13"/>
      <c r="B43" s="63" t="s">
        <v>58</v>
      </c>
      <c r="C43" s="122" t="s">
        <v>175</v>
      </c>
      <c r="D43" s="67">
        <v>3547.7013319999969</v>
      </c>
      <c r="E43" s="67">
        <v>23.032999999999998</v>
      </c>
      <c r="F43" s="67">
        <v>0</v>
      </c>
      <c r="G43" s="66">
        <v>0</v>
      </c>
      <c r="H43" s="66">
        <v>0</v>
      </c>
      <c r="I43" s="66">
        <v>0</v>
      </c>
      <c r="J43" s="66">
        <v>0</v>
      </c>
      <c r="K43" s="66">
        <v>192.27926399999996</v>
      </c>
      <c r="L43" s="66">
        <v>0</v>
      </c>
      <c r="M43" s="153">
        <f t="shared" si="3"/>
        <v>3763.0135959999966</v>
      </c>
      <c r="N43" s="73">
        <v>24.375969015500001</v>
      </c>
      <c r="O43" s="74">
        <v>0</v>
      </c>
      <c r="P43" s="153">
        <f t="shared" si="4"/>
        <v>24.375969015500001</v>
      </c>
      <c r="Q43" s="153"/>
      <c r="R43" s="66"/>
      <c r="S43" s="196">
        <f t="shared" si="5"/>
        <v>3787.3895650154964</v>
      </c>
      <c r="T43" s="66"/>
      <c r="U43" s="196">
        <f t="shared" si="2"/>
        <v>3787.3895650154964</v>
      </c>
      <c r="V43" s="13"/>
      <c r="W43" s="13"/>
      <c r="X43" s="13"/>
    </row>
    <row r="44" spans="1:24" s="12" customFormat="1" ht="18" customHeight="1" x14ac:dyDescent="0.2">
      <c r="A44" s="13"/>
      <c r="B44" s="63" t="s">
        <v>59</v>
      </c>
      <c r="C44" s="123" t="s">
        <v>176</v>
      </c>
      <c r="D44" s="69">
        <f t="shared" ref="D44:L44" si="39">D45+D46+D47</f>
        <v>0</v>
      </c>
      <c r="E44" s="69">
        <f t="shared" si="39"/>
        <v>0</v>
      </c>
      <c r="F44" s="65">
        <f t="shared" si="39"/>
        <v>0</v>
      </c>
      <c r="G44" s="65">
        <f t="shared" si="39"/>
        <v>0</v>
      </c>
      <c r="H44" s="65">
        <f t="shared" si="39"/>
        <v>0</v>
      </c>
      <c r="I44" s="65">
        <f t="shared" si="39"/>
        <v>0</v>
      </c>
      <c r="J44" s="65">
        <f t="shared" si="39"/>
        <v>0</v>
      </c>
      <c r="K44" s="65">
        <f t="shared" si="39"/>
        <v>0</v>
      </c>
      <c r="L44" s="65">
        <f t="shared" si="39"/>
        <v>0</v>
      </c>
      <c r="M44" s="155">
        <f t="shared" si="3"/>
        <v>0</v>
      </c>
      <c r="N44" s="75">
        <f t="shared" ref="N44:O44" si="40">N45+N46+N47</f>
        <v>0</v>
      </c>
      <c r="O44" s="72">
        <f t="shared" si="40"/>
        <v>0</v>
      </c>
      <c r="P44" s="155">
        <f t="shared" si="4"/>
        <v>0</v>
      </c>
      <c r="Q44" s="155">
        <f t="shared" ref="Q44" si="41">Q45+Q46+Q47</f>
        <v>0</v>
      </c>
      <c r="R44" s="65">
        <f t="shared" ref="R44" si="42">R45+R46+R47</f>
        <v>0</v>
      </c>
      <c r="S44" s="196">
        <f t="shared" si="5"/>
        <v>0</v>
      </c>
      <c r="T44" s="65">
        <f t="shared" ref="T44" si="43">T45+T46+T47</f>
        <v>1980</v>
      </c>
      <c r="U44" s="196">
        <f t="shared" si="2"/>
        <v>1980</v>
      </c>
      <c r="V44" s="13"/>
      <c r="W44" s="13"/>
      <c r="X44" s="13"/>
    </row>
    <row r="45" spans="1:24" ht="18" customHeight="1" x14ac:dyDescent="0.25">
      <c r="A45" s="13"/>
      <c r="B45" s="63" t="s">
        <v>60</v>
      </c>
      <c r="C45" s="122" t="s">
        <v>177</v>
      </c>
      <c r="D45" s="66"/>
      <c r="E45" s="66"/>
      <c r="F45" s="66"/>
      <c r="G45" s="66"/>
      <c r="H45" s="66"/>
      <c r="I45" s="66"/>
      <c r="J45" s="66"/>
      <c r="K45" s="66"/>
      <c r="L45" s="66"/>
      <c r="M45" s="153">
        <f t="shared" si="3"/>
        <v>0</v>
      </c>
      <c r="N45" s="73"/>
      <c r="O45" s="74"/>
      <c r="P45" s="153">
        <f t="shared" si="4"/>
        <v>0</v>
      </c>
      <c r="Q45" s="153"/>
      <c r="R45" s="66"/>
      <c r="S45" s="196">
        <f t="shared" si="5"/>
        <v>0</v>
      </c>
      <c r="T45" s="66"/>
      <c r="U45" s="196">
        <f t="shared" si="2"/>
        <v>0</v>
      </c>
      <c r="V45" s="13"/>
      <c r="W45" s="13"/>
      <c r="X45" s="13"/>
    </row>
    <row r="46" spans="1:24" ht="18" customHeight="1" x14ac:dyDescent="0.25">
      <c r="A46" s="13"/>
      <c r="B46" s="63" t="s">
        <v>61</v>
      </c>
      <c r="C46" s="122" t="s">
        <v>178</v>
      </c>
      <c r="D46" s="66"/>
      <c r="E46" s="66"/>
      <c r="F46" s="66"/>
      <c r="G46" s="66"/>
      <c r="H46" s="66"/>
      <c r="I46" s="66"/>
      <c r="J46" s="66"/>
      <c r="K46" s="66"/>
      <c r="L46" s="66"/>
      <c r="M46" s="153">
        <f t="shared" si="3"/>
        <v>0</v>
      </c>
      <c r="N46" s="73"/>
      <c r="O46" s="74"/>
      <c r="P46" s="153">
        <f t="shared" si="4"/>
        <v>0</v>
      </c>
      <c r="Q46" s="153"/>
      <c r="R46" s="66"/>
      <c r="S46" s="196">
        <f t="shared" si="5"/>
        <v>0</v>
      </c>
      <c r="T46" s="66"/>
      <c r="U46" s="196">
        <f t="shared" si="2"/>
        <v>0</v>
      </c>
      <c r="V46" s="13"/>
      <c r="W46" s="13"/>
      <c r="X46" s="13"/>
    </row>
    <row r="47" spans="1:24" ht="18" customHeight="1" x14ac:dyDescent="0.25">
      <c r="A47" s="13"/>
      <c r="B47" s="63" t="s">
        <v>62</v>
      </c>
      <c r="C47" s="122" t="s">
        <v>179</v>
      </c>
      <c r="D47" s="66"/>
      <c r="E47" s="66"/>
      <c r="F47" s="66"/>
      <c r="G47" s="66"/>
      <c r="H47" s="66"/>
      <c r="I47" s="66"/>
      <c r="J47" s="66"/>
      <c r="K47" s="66"/>
      <c r="L47" s="66"/>
      <c r="M47" s="153">
        <f t="shared" si="3"/>
        <v>0</v>
      </c>
      <c r="N47" s="73"/>
      <c r="O47" s="74"/>
      <c r="P47" s="153">
        <f t="shared" si="4"/>
        <v>0</v>
      </c>
      <c r="Q47" s="153"/>
      <c r="R47" s="66"/>
      <c r="S47" s="196">
        <f t="shared" si="5"/>
        <v>0</v>
      </c>
      <c r="T47" s="67">
        <v>1980</v>
      </c>
      <c r="U47" s="196">
        <f t="shared" si="2"/>
        <v>1980</v>
      </c>
      <c r="V47" s="13"/>
      <c r="W47" s="13"/>
      <c r="X47" s="13"/>
    </row>
    <row r="48" spans="1:24" s="12" customFormat="1" ht="18" customHeight="1" x14ac:dyDescent="0.2">
      <c r="A48" s="13"/>
      <c r="B48" s="63" t="s">
        <v>63</v>
      </c>
      <c r="C48" s="123" t="s">
        <v>180</v>
      </c>
      <c r="D48" s="65">
        <f t="shared" ref="D48:L48" si="44">D49+D50+D51</f>
        <v>0</v>
      </c>
      <c r="E48" s="65">
        <f t="shared" si="44"/>
        <v>0</v>
      </c>
      <c r="F48" s="65">
        <f t="shared" si="44"/>
        <v>0</v>
      </c>
      <c r="G48" s="65">
        <f t="shared" si="44"/>
        <v>0</v>
      </c>
      <c r="H48" s="65">
        <f t="shared" si="44"/>
        <v>0</v>
      </c>
      <c r="I48" s="65">
        <f t="shared" si="44"/>
        <v>0</v>
      </c>
      <c r="J48" s="65">
        <f t="shared" si="44"/>
        <v>0</v>
      </c>
      <c r="K48" s="65">
        <f t="shared" si="44"/>
        <v>0</v>
      </c>
      <c r="L48" s="65">
        <f t="shared" si="44"/>
        <v>0</v>
      </c>
      <c r="M48" s="155">
        <f t="shared" si="3"/>
        <v>0</v>
      </c>
      <c r="N48" s="75">
        <f t="shared" ref="N48:O48" si="45">N49+N50+N51</f>
        <v>0</v>
      </c>
      <c r="O48" s="72">
        <f t="shared" si="45"/>
        <v>0</v>
      </c>
      <c r="P48" s="155">
        <f t="shared" si="4"/>
        <v>0</v>
      </c>
      <c r="Q48" s="155">
        <f t="shared" ref="Q48" si="46">Q49+Q50+Q51</f>
        <v>0</v>
      </c>
      <c r="R48" s="65">
        <f t="shared" ref="R48" si="47">R49+R50+R51</f>
        <v>0</v>
      </c>
      <c r="S48" s="196">
        <f t="shared" si="5"/>
        <v>0</v>
      </c>
      <c r="T48" s="65">
        <f t="shared" ref="T48" si="48">T49+T50+T51</f>
        <v>57145</v>
      </c>
      <c r="U48" s="196">
        <f t="shared" si="2"/>
        <v>57145</v>
      </c>
      <c r="V48" s="13"/>
      <c r="W48" s="13"/>
      <c r="X48" s="13"/>
    </row>
    <row r="49" spans="1:24" ht="18" customHeight="1" x14ac:dyDescent="0.25">
      <c r="A49" s="13"/>
      <c r="B49" s="63" t="s">
        <v>64</v>
      </c>
      <c r="C49" s="122" t="s">
        <v>181</v>
      </c>
      <c r="D49" s="66"/>
      <c r="E49" s="66"/>
      <c r="F49" s="66"/>
      <c r="G49" s="66"/>
      <c r="H49" s="66"/>
      <c r="I49" s="66"/>
      <c r="J49" s="66"/>
      <c r="K49" s="66"/>
      <c r="L49" s="66"/>
      <c r="M49" s="153">
        <f t="shared" si="3"/>
        <v>0</v>
      </c>
      <c r="N49" s="127"/>
      <c r="O49" s="74"/>
      <c r="P49" s="153">
        <f t="shared" si="4"/>
        <v>0</v>
      </c>
      <c r="Q49" s="153"/>
      <c r="R49" s="66"/>
      <c r="S49" s="196">
        <f t="shared" si="5"/>
        <v>0</v>
      </c>
      <c r="T49" s="70"/>
      <c r="U49" s="196">
        <f t="shared" si="2"/>
        <v>0</v>
      </c>
      <c r="V49" s="13"/>
      <c r="W49" s="13"/>
      <c r="X49" s="13"/>
    </row>
    <row r="50" spans="1:24" ht="18" customHeight="1" x14ac:dyDescent="0.25">
      <c r="A50" s="13"/>
      <c r="B50" s="63" t="s">
        <v>65</v>
      </c>
      <c r="C50" s="122" t="s">
        <v>182</v>
      </c>
      <c r="D50" s="66"/>
      <c r="E50" s="66"/>
      <c r="F50" s="66"/>
      <c r="G50" s="66"/>
      <c r="H50" s="66"/>
      <c r="I50" s="66"/>
      <c r="J50" s="66"/>
      <c r="K50" s="66"/>
      <c r="L50" s="66"/>
      <c r="M50" s="153">
        <f t="shared" si="3"/>
        <v>0</v>
      </c>
      <c r="N50" s="127"/>
      <c r="O50" s="74"/>
      <c r="P50" s="153">
        <f t="shared" si="4"/>
        <v>0</v>
      </c>
      <c r="Q50" s="153"/>
      <c r="R50" s="66"/>
      <c r="S50" s="196">
        <f t="shared" si="5"/>
        <v>0</v>
      </c>
      <c r="T50" s="70"/>
      <c r="U50" s="196">
        <f t="shared" si="2"/>
        <v>0</v>
      </c>
      <c r="V50" s="13"/>
      <c r="W50" s="13"/>
      <c r="X50" s="13"/>
    </row>
    <row r="51" spans="1:24" ht="18" customHeight="1" x14ac:dyDescent="0.25">
      <c r="A51" s="13"/>
      <c r="B51" s="63" t="s">
        <v>66</v>
      </c>
      <c r="C51" s="122" t="s">
        <v>183</v>
      </c>
      <c r="D51" s="66"/>
      <c r="E51" s="66"/>
      <c r="F51" s="66"/>
      <c r="G51" s="66"/>
      <c r="H51" s="66"/>
      <c r="I51" s="66"/>
      <c r="J51" s="66"/>
      <c r="K51" s="66"/>
      <c r="L51" s="66"/>
      <c r="M51" s="153">
        <f t="shared" si="3"/>
        <v>0</v>
      </c>
      <c r="N51" s="127"/>
      <c r="O51" s="74"/>
      <c r="P51" s="153">
        <f t="shared" si="4"/>
        <v>0</v>
      </c>
      <c r="Q51" s="153"/>
      <c r="R51" s="66"/>
      <c r="S51" s="196">
        <f t="shared" si="5"/>
        <v>0</v>
      </c>
      <c r="T51" s="70">
        <v>57145</v>
      </c>
      <c r="U51" s="196">
        <f t="shared" si="2"/>
        <v>57145</v>
      </c>
      <c r="V51" s="13"/>
      <c r="W51" s="13"/>
      <c r="X51" s="13"/>
    </row>
    <row r="52" spans="1:24" s="12" customFormat="1" ht="18" customHeight="1" x14ac:dyDescent="0.2">
      <c r="A52" s="13"/>
      <c r="B52" s="279" t="s">
        <v>67</v>
      </c>
      <c r="C52" s="280" t="s">
        <v>285</v>
      </c>
      <c r="D52" s="282">
        <f>D10+(D44-D48)-D16</f>
        <v>249471.68714270659</v>
      </c>
      <c r="E52" s="282">
        <f>E10+(E44-E48)-E16</f>
        <v>5587.947000000001</v>
      </c>
      <c r="F52" s="282">
        <f t="shared" ref="F52:L52" si="49">F10+(F44-F48)-F16</f>
        <v>12367.865</v>
      </c>
      <c r="G52" s="282">
        <f t="shared" si="49"/>
        <v>0</v>
      </c>
      <c r="H52" s="282">
        <f t="shared" si="49"/>
        <v>88336.622999999992</v>
      </c>
      <c r="I52" s="282">
        <f t="shared" si="49"/>
        <v>56058.508000000009</v>
      </c>
      <c r="J52" s="282">
        <f t="shared" si="49"/>
        <v>2518.3303000395022</v>
      </c>
      <c r="K52" s="282">
        <f t="shared" si="49"/>
        <v>22146.139444922319</v>
      </c>
      <c r="L52" s="282">
        <f t="shared" si="49"/>
        <v>2707550.3503319989</v>
      </c>
      <c r="M52" s="287">
        <f t="shared" ref="M52:O52" si="50">M10+(M44-M48)-M16</f>
        <v>3144037.4502196671</v>
      </c>
      <c r="N52" s="288">
        <f t="shared" si="50"/>
        <v>291381.08423192386</v>
      </c>
      <c r="O52" s="293">
        <f t="shared" si="50"/>
        <v>115538.38350299979</v>
      </c>
      <c r="P52" s="282">
        <f t="shared" ref="P52" si="51">P10+(P44-P48)-P16</f>
        <v>406919.46773492359</v>
      </c>
      <c r="Q52" s="287">
        <f>Q10+(Q44-Q48)-Q16</f>
        <v>-1938519</v>
      </c>
      <c r="R52" s="282">
        <f t="shared" ref="R52" si="52">R10+(R44-R48)-R16</f>
        <v>-2169381.9235314652</v>
      </c>
      <c r="S52" s="287">
        <f t="shared" ref="S52:T52" si="53">S10+(S44-S48)-S16</f>
        <v>-556944.00557687506</v>
      </c>
      <c r="T52" s="287">
        <f t="shared" si="53"/>
        <v>531000.60305508797</v>
      </c>
      <c r="U52" s="287">
        <f>SUM(S52:T52)</f>
        <v>-25943.402521787095</v>
      </c>
      <c r="V52" s="13"/>
      <c r="W52" s="13"/>
      <c r="X52" s="13"/>
    </row>
    <row r="53" spans="1:24" s="12" customFormat="1" ht="18" customHeight="1" x14ac:dyDescent="0.2">
      <c r="A53" s="13"/>
      <c r="B53" s="279" t="s">
        <v>68</v>
      </c>
      <c r="C53" s="280" t="s">
        <v>184</v>
      </c>
      <c r="D53" s="282">
        <f>D14+(D44-D48)</f>
        <v>415459.76304302004</v>
      </c>
      <c r="E53" s="282">
        <f t="shared" ref="E53:L53" si="54">E14+(E44-E48)</f>
        <v>7701.0280000000012</v>
      </c>
      <c r="F53" s="282">
        <f t="shared" si="54"/>
        <v>4992.1069999999991</v>
      </c>
      <c r="G53" s="282">
        <f t="shared" si="54"/>
        <v>0</v>
      </c>
      <c r="H53" s="282">
        <f t="shared" si="54"/>
        <v>88336.622999999992</v>
      </c>
      <c r="I53" s="282">
        <f t="shared" si="54"/>
        <v>56519.386000000006</v>
      </c>
      <c r="J53" s="282">
        <f t="shared" si="54"/>
        <v>2518.3303000395022</v>
      </c>
      <c r="K53" s="282">
        <f t="shared" si="54"/>
        <v>25809.200514863263</v>
      </c>
      <c r="L53" s="282">
        <f t="shared" si="54"/>
        <v>2706484.6673319987</v>
      </c>
      <c r="M53" s="287">
        <f t="shared" ref="M53:O53" si="55">M14+(M44-M48)</f>
        <v>3307821.1051899213</v>
      </c>
      <c r="N53" s="288">
        <f t="shared" si="55"/>
        <v>380217.93353302137</v>
      </c>
      <c r="O53" s="293">
        <f t="shared" si="55"/>
        <v>476558.02835094975</v>
      </c>
      <c r="P53" s="282">
        <f t="shared" ref="P53:R53" si="56">P14+(P44-P48)</f>
        <v>856775.96188397112</v>
      </c>
      <c r="Q53" s="287">
        <f t="shared" si="56"/>
        <v>0</v>
      </c>
      <c r="R53" s="287">
        <f t="shared" si="56"/>
        <v>8331216.1897676941</v>
      </c>
      <c r="S53" s="287">
        <f>S14+(S44-S48)</f>
        <v>12495813.256841587</v>
      </c>
      <c r="T53" s="282">
        <f t="shared" ref="T53" si="57">T14+(T44-T48)</f>
        <v>531000.60305508797</v>
      </c>
      <c r="U53" s="287">
        <f>SUM(S53:T53)</f>
        <v>13026813.859896675</v>
      </c>
      <c r="V53" s="13"/>
      <c r="W53" s="13"/>
      <c r="X53" s="13"/>
    </row>
    <row r="54" spans="1:24" ht="18" customHeight="1" thickBot="1" x14ac:dyDescent="0.25">
      <c r="A54" s="13"/>
      <c r="B54" s="279" t="s">
        <v>69</v>
      </c>
      <c r="C54" s="294" t="s">
        <v>186</v>
      </c>
      <c r="D54" s="282">
        <v>249471.61503354646</v>
      </c>
      <c r="E54" s="282">
        <v>5587.6608420100092</v>
      </c>
      <c r="F54" s="282">
        <v>12367.686000000002</v>
      </c>
      <c r="G54" s="282"/>
      <c r="H54" s="282">
        <v>88336.622999999963</v>
      </c>
      <c r="I54" s="282">
        <v>56058.983000000007</v>
      </c>
      <c r="J54" s="282">
        <v>2518.3303255451719</v>
      </c>
      <c r="K54" s="282">
        <v>22146.139444922388</v>
      </c>
      <c r="L54" s="282">
        <v>2707550.5069699995</v>
      </c>
      <c r="M54" s="287">
        <f>+Financial_AC!M10</f>
        <v>3144037.5446160249</v>
      </c>
      <c r="N54" s="295">
        <v>291381.16512145451</v>
      </c>
      <c r="O54" s="296">
        <v>115538.38350299979</v>
      </c>
      <c r="P54" s="282">
        <f>+Financial_AC!P10</f>
        <v>406919.54862445453</v>
      </c>
      <c r="Q54" s="287">
        <v>-7696607.6969015924</v>
      </c>
      <c r="R54" s="282">
        <v>3833725.667542344</v>
      </c>
      <c r="S54" s="287">
        <f>+M54+P54+Q54+R54</f>
        <v>-311924.93611876899</v>
      </c>
      <c r="T54" s="282">
        <v>531000.42040224071</v>
      </c>
      <c r="U54" s="287">
        <f>SUM(S54:T54)</f>
        <v>219075.48428347171</v>
      </c>
      <c r="V54" s="13"/>
      <c r="W54" s="13"/>
      <c r="X54" s="13"/>
    </row>
    <row r="55" spans="1:24" ht="18" customHeight="1" thickBot="1" x14ac:dyDescent="0.25">
      <c r="A55" s="13"/>
      <c r="B55" s="85">
        <v>36</v>
      </c>
      <c r="C55" s="176" t="s">
        <v>211</v>
      </c>
      <c r="D55" s="86">
        <f>D54-D52</f>
        <v>-7.2109160129912198E-2</v>
      </c>
      <c r="E55" s="87">
        <f>E54-E52</f>
        <v>-0.28615798999180697</v>
      </c>
      <c r="F55" s="87">
        <f t="shared" ref="F55:K55" si="58">F54-F52</f>
        <v>-0.17899999999826832</v>
      </c>
      <c r="G55" s="87">
        <f t="shared" si="58"/>
        <v>0</v>
      </c>
      <c r="H55" s="87">
        <f t="shared" si="58"/>
        <v>0</v>
      </c>
      <c r="I55" s="87">
        <f t="shared" si="58"/>
        <v>0.47499999999854481</v>
      </c>
      <c r="J55" s="87">
        <f t="shared" si="58"/>
        <v>2.550566978243296E-5</v>
      </c>
      <c r="K55" s="87">
        <f t="shared" si="58"/>
        <v>6.9121597334742546E-11</v>
      </c>
      <c r="L55" s="87">
        <f>L54-L52</f>
        <v>0.15663800062611699</v>
      </c>
      <c r="M55" s="121">
        <f t="shared" ref="M55:N55" si="59">M54-M52</f>
        <v>9.4396357890218496E-2</v>
      </c>
      <c r="N55" s="86">
        <f t="shared" si="59"/>
        <v>8.0889530654530972E-2</v>
      </c>
      <c r="O55" s="87">
        <f>O54-O52</f>
        <v>0</v>
      </c>
      <c r="P55" s="86">
        <f t="shared" ref="P55" si="60">P54-P52</f>
        <v>8.0889530945569277E-2</v>
      </c>
      <c r="Q55" s="121">
        <f>Q54-Q52</f>
        <v>-5758088.6969015924</v>
      </c>
      <c r="R55" s="121">
        <f>R54-R52</f>
        <v>6003107.5910738092</v>
      </c>
      <c r="S55" s="121">
        <f t="shared" ref="S55" si="61">S54-S52</f>
        <v>245019.06945810607</v>
      </c>
      <c r="T55" s="87">
        <f>T54-T52</f>
        <v>-0.18265284725930542</v>
      </c>
      <c r="U55" s="121">
        <f>U54-U52</f>
        <v>245018.88680525881</v>
      </c>
      <c r="V55" s="13"/>
      <c r="W55" s="13"/>
      <c r="X55" s="13"/>
    </row>
    <row r="56" spans="1:24" ht="18" customHeight="1" x14ac:dyDescent="0.2">
      <c r="A56" s="13"/>
      <c r="B56" s="263" t="s">
        <v>274</v>
      </c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</row>
    <row r="57" spans="1:24" s="12" customFormat="1" ht="18" customHeight="1" x14ac:dyDescent="0.2">
      <c r="B57" s="264" t="s">
        <v>241</v>
      </c>
      <c r="D57" s="61"/>
      <c r="E57" s="56"/>
      <c r="F57" s="56"/>
      <c r="G57" s="56"/>
      <c r="H57" s="56"/>
      <c r="I57" s="56"/>
      <c r="J57" s="56"/>
      <c r="K57" s="56"/>
      <c r="L57" s="56"/>
      <c r="M57" s="56"/>
      <c r="N57" s="61"/>
      <c r="O57" s="57"/>
      <c r="P57" s="56"/>
      <c r="Q57" s="56"/>
      <c r="R57" s="56"/>
      <c r="S57" s="56"/>
      <c r="T57" s="57"/>
      <c r="U57" s="56"/>
      <c r="W57" s="13"/>
    </row>
    <row r="58" spans="1:24" ht="18" customHeight="1" x14ac:dyDescent="0.25">
      <c r="B58" s="264" t="s">
        <v>242</v>
      </c>
      <c r="D58" s="60"/>
      <c r="E58" s="60"/>
      <c r="F58" s="59"/>
      <c r="G58" s="59"/>
      <c r="H58" s="59"/>
      <c r="I58" s="59"/>
      <c r="J58" s="59"/>
      <c r="K58" s="59"/>
      <c r="L58" s="59"/>
      <c r="M58" s="59"/>
      <c r="N58" s="60"/>
      <c r="O58" s="59"/>
      <c r="P58" s="62"/>
      <c r="Q58" s="62"/>
      <c r="R58" s="62"/>
      <c r="S58" s="62"/>
      <c r="T58" s="58"/>
      <c r="U58" s="60"/>
      <c r="W58" s="13"/>
    </row>
    <row r="59" spans="1:24" ht="18" customHeight="1" x14ac:dyDescent="0.25">
      <c r="B59" s="264" t="s">
        <v>286</v>
      </c>
      <c r="D59" s="60"/>
      <c r="E59" s="60"/>
      <c r="F59" s="59"/>
      <c r="G59" s="59"/>
      <c r="H59" s="59"/>
      <c r="I59" s="59"/>
      <c r="J59" s="59"/>
      <c r="K59" s="59"/>
      <c r="L59" s="59"/>
      <c r="M59" s="59"/>
      <c r="N59" s="60"/>
      <c r="O59" s="59"/>
      <c r="P59" s="62"/>
      <c r="Q59" s="62"/>
      <c r="R59" s="62"/>
      <c r="S59" s="62"/>
      <c r="T59" s="58"/>
      <c r="U59" s="59"/>
      <c r="W59" s="13"/>
    </row>
    <row r="60" spans="1:24" ht="18" customHeight="1" x14ac:dyDescent="0.2">
      <c r="E60" s="10"/>
      <c r="F60" s="10"/>
      <c r="G60" s="10"/>
      <c r="H60" s="10"/>
      <c r="I60" s="10"/>
      <c r="J60" s="10"/>
      <c r="K60" s="10"/>
      <c r="L60" s="10"/>
      <c r="M60" s="10"/>
      <c r="O60" s="10"/>
      <c r="P60" s="10"/>
      <c r="Q60" s="10"/>
      <c r="R60" s="10"/>
    </row>
    <row r="61" spans="1:24" ht="18" customHeight="1" x14ac:dyDescent="0.2">
      <c r="E61" s="10"/>
      <c r="F61" s="10"/>
      <c r="G61" s="10"/>
      <c r="H61" s="10"/>
      <c r="I61" s="10"/>
      <c r="J61" s="10"/>
      <c r="K61" s="10"/>
      <c r="L61" s="10"/>
      <c r="M61" s="10"/>
      <c r="O61" s="10"/>
      <c r="P61" s="10"/>
      <c r="Q61" s="10"/>
      <c r="R61" s="10"/>
    </row>
    <row r="62" spans="1:24" ht="18" customHeight="1" x14ac:dyDescent="0.2">
      <c r="E62" s="10"/>
      <c r="F62" s="10"/>
      <c r="G62" s="10"/>
      <c r="H62" s="10"/>
      <c r="I62" s="10"/>
      <c r="J62" s="10"/>
      <c r="K62" s="10"/>
      <c r="L62" s="10"/>
      <c r="M62" s="10"/>
      <c r="O62" s="10"/>
      <c r="P62" s="10"/>
      <c r="Q62" s="10"/>
      <c r="R62" s="10"/>
    </row>
  </sheetData>
  <mergeCells count="11">
    <mergeCell ref="D6:L6"/>
    <mergeCell ref="N6:P6"/>
    <mergeCell ref="N7:N9"/>
    <mergeCell ref="O7:O9"/>
    <mergeCell ref="U6:U9"/>
    <mergeCell ref="M6:M9"/>
    <mergeCell ref="P7:P9"/>
    <mergeCell ref="Q6:Q9"/>
    <mergeCell ref="R6:R9"/>
    <mergeCell ref="S6:S9"/>
    <mergeCell ref="T6:T9"/>
  </mergeCells>
  <pageMargins left="0.2" right="0.1" top="0.25" bottom="0.5" header="0.25" footer="0.25"/>
  <pageSetup scale="45" orientation="landscape" horizontalDpi="4294967294" verticalDpi="4294967294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B2:AR206"/>
  <sheetViews>
    <sheetView showGridLines="0" zoomScale="85" zoomScaleNormal="85" zoomScaleSheetLayoutView="100" workbookViewId="0">
      <pane xSplit="2" ySplit="8" topLeftCell="C9" activePane="bottomRight" state="frozen"/>
      <selection activeCell="A3" sqref="A3"/>
      <selection pane="topRight" activeCell="C3" sqref="C3"/>
      <selection pane="bottomLeft" activeCell="A9" sqref="A9"/>
      <selection pane="bottomRight" activeCell="C2" sqref="C2"/>
    </sheetView>
  </sheetViews>
  <sheetFormatPr defaultColWidth="9.140625" defaultRowHeight="11.25" outlineLevelRow="1" x14ac:dyDescent="0.2"/>
  <cols>
    <col min="1" max="1" width="1.28515625" style="1" customWidth="1"/>
    <col min="2" max="2" width="37.85546875" style="1" customWidth="1"/>
    <col min="3" max="4" width="9.28515625" style="1" bestFit="1" customWidth="1"/>
    <col min="5" max="6" width="8.5703125" style="1" bestFit="1" customWidth="1"/>
    <col min="7" max="7" width="8.42578125" style="1" bestFit="1" customWidth="1"/>
    <col min="8" max="8" width="7.5703125" style="1" bestFit="1" customWidth="1"/>
    <col min="9" max="9" width="8.42578125" style="1" hidden="1" customWidth="1"/>
    <col min="10" max="10" width="5.140625" style="1" hidden="1" customWidth="1"/>
    <col min="11" max="11" width="8.42578125" style="1" bestFit="1" customWidth="1"/>
    <col min="12" max="12" width="7.7109375" style="1" bestFit="1" customWidth="1"/>
    <col min="13" max="13" width="8.5703125" style="1" bestFit="1" customWidth="1"/>
    <col min="14" max="14" width="7.5703125" style="1" customWidth="1"/>
    <col min="15" max="15" width="8.42578125" style="1" bestFit="1" customWidth="1"/>
    <col min="16" max="16" width="6.5703125" style="1" bestFit="1" customWidth="1"/>
    <col min="17" max="17" width="8.42578125" style="1" bestFit="1" customWidth="1"/>
    <col min="18" max="18" width="7.7109375" style="1" bestFit="1" customWidth="1"/>
    <col min="19" max="20" width="9.28515625" style="1" bestFit="1" customWidth="1"/>
    <col min="21" max="22" width="10.28515625" style="1" bestFit="1" customWidth="1"/>
    <col min="23" max="23" width="9.28515625" style="1" bestFit="1" customWidth="1"/>
    <col min="24" max="24" width="10" style="1" bestFit="1" customWidth="1"/>
    <col min="25" max="28" width="9.28515625" style="1" bestFit="1" customWidth="1"/>
    <col min="29" max="29" width="8.42578125" style="1" bestFit="1" customWidth="1"/>
    <col min="30" max="30" width="7.7109375" style="1" bestFit="1" customWidth="1"/>
    <col min="31" max="31" width="9.28515625" style="1" bestFit="1" customWidth="1"/>
    <col min="32" max="32" width="8.5703125" style="1" bestFit="1" customWidth="1"/>
    <col min="33" max="33" width="9.28515625" style="1" bestFit="1" customWidth="1"/>
    <col min="34" max="34" width="10" style="1" bestFit="1" customWidth="1"/>
    <col min="35" max="35" width="8.42578125" style="1" bestFit="1" customWidth="1"/>
    <col min="36" max="36" width="9.28515625" style="1" bestFit="1" customWidth="1"/>
    <col min="37" max="38" width="10.28515625" style="1" bestFit="1" customWidth="1"/>
    <col min="39" max="39" width="10" style="1" bestFit="1" customWidth="1"/>
    <col min="40" max="40" width="9.5703125" style="1" customWidth="1"/>
    <col min="41" max="42" width="10.28515625" style="1" bestFit="1" customWidth="1"/>
    <col min="43" max="43" width="10" style="1" bestFit="1" customWidth="1"/>
    <col min="44" max="44" width="9.85546875" style="1" bestFit="1" customWidth="1"/>
    <col min="45" max="16384" width="9.140625" style="1"/>
  </cols>
  <sheetData>
    <row r="2" spans="2:44" ht="15" customHeight="1" x14ac:dyDescent="0.2">
      <c r="B2" s="52" t="s">
        <v>148</v>
      </c>
    </row>
    <row r="3" spans="2:44" s="2" customFormat="1" ht="17.25" x14ac:dyDescent="0.3">
      <c r="B3" s="274" t="str">
        <f>+Capital_AC!B3</f>
        <v>2023-24</v>
      </c>
      <c r="C3" s="22"/>
      <c r="D3" s="23"/>
      <c r="E3" s="22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5"/>
      <c r="S3" s="25"/>
      <c r="T3" s="25"/>
      <c r="U3" s="25"/>
      <c r="V3" s="25"/>
      <c r="W3" s="25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</row>
    <row r="4" spans="2:44" s="2" customFormat="1" ht="18" x14ac:dyDescent="0.25">
      <c r="B4" s="54" t="s">
        <v>0</v>
      </c>
      <c r="C4" s="24"/>
      <c r="D4" s="24"/>
      <c r="E4" s="24"/>
      <c r="F4" s="24"/>
      <c r="G4" s="26"/>
      <c r="H4" s="27"/>
      <c r="I4" s="27"/>
      <c r="J4" s="27"/>
      <c r="K4" s="27"/>
      <c r="L4" s="27"/>
      <c r="M4" s="27"/>
      <c r="N4" s="27"/>
      <c r="O4" s="27"/>
      <c r="P4" s="27"/>
      <c r="Q4" s="21"/>
      <c r="R4" s="21"/>
      <c r="S4" s="21"/>
      <c r="T4" s="28"/>
      <c r="U4" s="28"/>
      <c r="V4" s="28"/>
      <c r="W4" s="28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</row>
    <row r="5" spans="2:44" ht="16.5" thickBot="1" x14ac:dyDescent="0.35">
      <c r="C5" s="29"/>
      <c r="D5" s="29"/>
      <c r="E5" s="29"/>
      <c r="F5" s="29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43"/>
      <c r="S5" s="344"/>
      <c r="T5" s="344"/>
      <c r="U5" s="344"/>
      <c r="V5" s="344"/>
      <c r="W5" s="344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31"/>
      <c r="AP5" s="31"/>
    </row>
    <row r="6" spans="2:44" s="3" customFormat="1" ht="13.5" customHeight="1" thickBot="1" x14ac:dyDescent="0.25">
      <c r="B6" s="356" t="s">
        <v>103</v>
      </c>
      <c r="C6" s="346" t="s">
        <v>244</v>
      </c>
      <c r="D6" s="347"/>
      <c r="E6" s="347"/>
      <c r="F6" s="347"/>
      <c r="G6" s="347"/>
      <c r="H6" s="347"/>
      <c r="I6" s="347"/>
      <c r="J6" s="347"/>
      <c r="K6" s="347"/>
      <c r="L6" s="347"/>
      <c r="M6" s="347"/>
      <c r="N6" s="347"/>
      <c r="O6" s="347"/>
      <c r="P6" s="347"/>
      <c r="Q6" s="347"/>
      <c r="R6" s="347"/>
      <c r="S6" s="347"/>
      <c r="T6" s="347"/>
      <c r="U6" s="347"/>
      <c r="V6" s="358"/>
      <c r="W6" s="348" t="s">
        <v>245</v>
      </c>
      <c r="X6" s="349"/>
      <c r="Y6" s="349"/>
      <c r="Z6" s="349"/>
      <c r="AA6" s="349"/>
      <c r="AB6" s="355"/>
      <c r="AC6" s="346" t="s">
        <v>243</v>
      </c>
      <c r="AD6" s="347"/>
      <c r="AE6" s="347"/>
      <c r="AF6" s="347"/>
      <c r="AG6" s="347"/>
      <c r="AH6" s="358"/>
      <c r="AI6" s="348" t="s">
        <v>100</v>
      </c>
      <c r="AJ6" s="355"/>
      <c r="AK6" s="349" t="s">
        <v>268</v>
      </c>
      <c r="AL6" s="355"/>
      <c r="AM6" s="348" t="s">
        <v>102</v>
      </c>
      <c r="AN6" s="349"/>
      <c r="AO6" s="351" t="s">
        <v>264</v>
      </c>
      <c r="AP6" s="352"/>
    </row>
    <row r="7" spans="2:44" s="3" customFormat="1" ht="37.5" customHeight="1" thickBot="1" x14ac:dyDescent="0.25">
      <c r="B7" s="357"/>
      <c r="C7" s="350" t="s">
        <v>145</v>
      </c>
      <c r="D7" s="342"/>
      <c r="E7" s="342" t="s">
        <v>1</v>
      </c>
      <c r="F7" s="342"/>
      <c r="G7" s="342" t="s">
        <v>98</v>
      </c>
      <c r="H7" s="342"/>
      <c r="I7" s="342" t="s">
        <v>2</v>
      </c>
      <c r="J7" s="342"/>
      <c r="K7" s="342" t="s">
        <v>3</v>
      </c>
      <c r="L7" s="342"/>
      <c r="M7" s="342" t="s">
        <v>4</v>
      </c>
      <c r="N7" s="342"/>
      <c r="O7" s="342" t="s">
        <v>5</v>
      </c>
      <c r="P7" s="342"/>
      <c r="Q7" s="342" t="s">
        <v>99</v>
      </c>
      <c r="R7" s="342"/>
      <c r="S7" s="342" t="s">
        <v>147</v>
      </c>
      <c r="T7" s="345"/>
      <c r="U7" s="346" t="s">
        <v>264</v>
      </c>
      <c r="V7" s="358"/>
      <c r="W7" s="346" t="s">
        <v>25</v>
      </c>
      <c r="X7" s="347"/>
      <c r="Y7" s="347" t="s">
        <v>26</v>
      </c>
      <c r="Z7" s="358"/>
      <c r="AA7" s="346" t="s">
        <v>264</v>
      </c>
      <c r="AB7" s="358"/>
      <c r="AC7" s="359" t="s">
        <v>306</v>
      </c>
      <c r="AD7" s="360"/>
      <c r="AE7" s="360" t="s">
        <v>266</v>
      </c>
      <c r="AF7" s="361"/>
      <c r="AG7" s="350" t="s">
        <v>264</v>
      </c>
      <c r="AH7" s="345"/>
      <c r="AI7" s="350"/>
      <c r="AJ7" s="345"/>
      <c r="AK7" s="342"/>
      <c r="AL7" s="345"/>
      <c r="AM7" s="350"/>
      <c r="AN7" s="342"/>
      <c r="AO7" s="353"/>
      <c r="AP7" s="354"/>
    </row>
    <row r="8" spans="2:44" s="3" customFormat="1" ht="13.5" thickBot="1" x14ac:dyDescent="0.25">
      <c r="B8" s="79" t="s">
        <v>6</v>
      </c>
      <c r="C8" s="80" t="s">
        <v>7</v>
      </c>
      <c r="D8" s="81" t="s">
        <v>8</v>
      </c>
      <c r="E8" s="81" t="s">
        <v>7</v>
      </c>
      <c r="F8" s="81" t="s">
        <v>8</v>
      </c>
      <c r="G8" s="81" t="s">
        <v>7</v>
      </c>
      <c r="H8" s="81" t="s">
        <v>8</v>
      </c>
      <c r="I8" s="81" t="s">
        <v>7</v>
      </c>
      <c r="J8" s="81" t="s">
        <v>8</v>
      </c>
      <c r="K8" s="81" t="s">
        <v>7</v>
      </c>
      <c r="L8" s="81" t="s">
        <v>8</v>
      </c>
      <c r="M8" s="81" t="s">
        <v>7</v>
      </c>
      <c r="N8" s="81" t="s">
        <v>8</v>
      </c>
      <c r="O8" s="81" t="s">
        <v>7</v>
      </c>
      <c r="P8" s="81" t="s">
        <v>8</v>
      </c>
      <c r="Q8" s="82" t="s">
        <v>7</v>
      </c>
      <c r="R8" s="81" t="s">
        <v>8</v>
      </c>
      <c r="S8" s="81" t="s">
        <v>7</v>
      </c>
      <c r="T8" s="83" t="s">
        <v>8</v>
      </c>
      <c r="U8" s="81" t="s">
        <v>7</v>
      </c>
      <c r="V8" s="83" t="s">
        <v>8</v>
      </c>
      <c r="W8" s="80" t="s">
        <v>7</v>
      </c>
      <c r="X8" s="81" t="s">
        <v>8</v>
      </c>
      <c r="Y8" s="81" t="s">
        <v>7</v>
      </c>
      <c r="Z8" s="83" t="s">
        <v>8</v>
      </c>
      <c r="AA8" s="81" t="s">
        <v>7</v>
      </c>
      <c r="AB8" s="83" t="s">
        <v>8</v>
      </c>
      <c r="AC8" s="80" t="s">
        <v>7</v>
      </c>
      <c r="AD8" s="81" t="s">
        <v>8</v>
      </c>
      <c r="AE8" s="81" t="s">
        <v>7</v>
      </c>
      <c r="AF8" s="83" t="s">
        <v>8</v>
      </c>
      <c r="AG8" s="81" t="s">
        <v>7</v>
      </c>
      <c r="AH8" s="83" t="s">
        <v>8</v>
      </c>
      <c r="AI8" s="200" t="s">
        <v>7</v>
      </c>
      <c r="AJ8" s="83" t="s">
        <v>8</v>
      </c>
      <c r="AK8" s="200" t="s">
        <v>7</v>
      </c>
      <c r="AL8" s="83" t="s">
        <v>8</v>
      </c>
      <c r="AM8" s="200" t="s">
        <v>7</v>
      </c>
      <c r="AN8" s="83" t="s">
        <v>8</v>
      </c>
      <c r="AO8" s="200" t="s">
        <v>7</v>
      </c>
      <c r="AP8" s="83" t="s">
        <v>8</v>
      </c>
    </row>
    <row r="9" spans="2:44" s="3" customFormat="1" ht="15" customHeight="1" x14ac:dyDescent="0.2">
      <c r="B9" s="275" t="s">
        <v>104</v>
      </c>
      <c r="C9" s="276">
        <v>0</v>
      </c>
      <c r="D9" s="277">
        <v>0</v>
      </c>
      <c r="E9" s="277">
        <v>0</v>
      </c>
      <c r="F9" s="277">
        <v>0</v>
      </c>
      <c r="G9" s="277">
        <v>0</v>
      </c>
      <c r="H9" s="277">
        <v>0</v>
      </c>
      <c r="I9" s="277">
        <v>0</v>
      </c>
      <c r="J9" s="277">
        <v>0</v>
      </c>
      <c r="K9" s="277">
        <v>0</v>
      </c>
      <c r="L9" s="277">
        <v>0</v>
      </c>
      <c r="M9" s="277">
        <v>0</v>
      </c>
      <c r="N9" s="277">
        <v>0</v>
      </c>
      <c r="O9" s="277">
        <v>0</v>
      </c>
      <c r="P9" s="277">
        <v>0</v>
      </c>
      <c r="Q9" s="277">
        <v>0</v>
      </c>
      <c r="R9" s="277">
        <v>0</v>
      </c>
      <c r="S9" s="277">
        <v>0</v>
      </c>
      <c r="T9" s="278">
        <v>412982.90100000001</v>
      </c>
      <c r="U9" s="277">
        <f>+C9+E9+G9+I9+K9+M9+O9+Q9+S9</f>
        <v>0</v>
      </c>
      <c r="V9" s="278">
        <f>+D9+F9+H9+J9+L9+N9+P9+R9+T9</f>
        <v>412982.90100000001</v>
      </c>
      <c r="W9" s="276">
        <v>0</v>
      </c>
      <c r="X9" s="277">
        <v>0</v>
      </c>
      <c r="Y9" s="277">
        <v>0</v>
      </c>
      <c r="Z9" s="278">
        <v>0</v>
      </c>
      <c r="AA9" s="277">
        <f>+W9+Y9</f>
        <v>0</v>
      </c>
      <c r="AB9" s="278">
        <f>+X9+Z9</f>
        <v>0</v>
      </c>
      <c r="AC9" s="276">
        <v>0</v>
      </c>
      <c r="AD9" s="277">
        <v>0</v>
      </c>
      <c r="AE9" s="277">
        <v>0</v>
      </c>
      <c r="AF9" s="278">
        <v>0</v>
      </c>
      <c r="AG9" s="277">
        <f>+AC9+AE9</f>
        <v>0</v>
      </c>
      <c r="AH9" s="278">
        <f>+AD9+AF9</f>
        <v>0</v>
      </c>
      <c r="AI9" s="276"/>
      <c r="AJ9" s="278"/>
      <c r="AK9" s="276">
        <f>U9+AA9+AG9+AI9</f>
        <v>0</v>
      </c>
      <c r="AL9" s="278">
        <f>V9+AB9+AH9+AJ9</f>
        <v>412982.90100000001</v>
      </c>
      <c r="AM9" s="276">
        <v>210193.55360517892</v>
      </c>
      <c r="AN9" s="278">
        <v>0</v>
      </c>
      <c r="AO9" s="276">
        <f>+AK9+AM9</f>
        <v>210193.55360517892</v>
      </c>
      <c r="AP9" s="278">
        <f>+AL9+AN9</f>
        <v>412982.90100000001</v>
      </c>
    </row>
    <row r="10" spans="2:44" s="3" customFormat="1" ht="15" customHeight="1" x14ac:dyDescent="0.2">
      <c r="B10" s="275" t="s">
        <v>105</v>
      </c>
      <c r="C10" s="276">
        <f>SUM(C11,C14,C15,C48)</f>
        <v>6056385.5107249999</v>
      </c>
      <c r="D10" s="277">
        <f>SUM(D11,D14,D15,D48)</f>
        <v>444774.73417964979</v>
      </c>
      <c r="E10" s="277">
        <f t="shared" ref="E10:T10" si="0">SUM(E11,E14,E15,E48)</f>
        <v>-2.5099999999999998</v>
      </c>
      <c r="F10" s="277">
        <f t="shared" si="0"/>
        <v>29207.910038000002</v>
      </c>
      <c r="G10" s="277">
        <f t="shared" si="0"/>
        <v>-16.440999999999999</v>
      </c>
      <c r="H10" s="277">
        <f t="shared" si="0"/>
        <v>32898.588000000003</v>
      </c>
      <c r="I10" s="277">
        <f t="shared" si="0"/>
        <v>0</v>
      </c>
      <c r="J10" s="277">
        <f t="shared" si="0"/>
        <v>0</v>
      </c>
      <c r="K10" s="277">
        <f t="shared" si="0"/>
        <v>0</v>
      </c>
      <c r="L10" s="277">
        <f t="shared" si="0"/>
        <v>253359.201</v>
      </c>
      <c r="M10" s="277">
        <f t="shared" si="0"/>
        <v>0</v>
      </c>
      <c r="N10" s="277">
        <f>SUM(N11,N14,N15,N48)</f>
        <v>115357.844</v>
      </c>
      <c r="O10" s="277">
        <f t="shared" si="0"/>
        <v>0</v>
      </c>
      <c r="P10" s="277">
        <f t="shared" si="0"/>
        <v>-1159.2429724242954</v>
      </c>
      <c r="Q10" s="277">
        <f t="shared" si="0"/>
        <v>-96.361326999999847</v>
      </c>
      <c r="R10" s="277">
        <f t="shared" si="0"/>
        <v>114495.42682282001</v>
      </c>
      <c r="S10" s="277">
        <f t="shared" si="0"/>
        <v>1443255.14803</v>
      </c>
      <c r="T10" s="278">
        <f t="shared" si="0"/>
        <v>1189106.6441280001</v>
      </c>
      <c r="U10" s="277">
        <f t="shared" ref="U10:U73" si="1">+C10+E10+G10+I10+K10+M10+O10+Q10+S10</f>
        <v>7499525.3464280004</v>
      </c>
      <c r="V10" s="278">
        <f t="shared" ref="V10:V73" si="2">+D10+F10+H10+J10+L10+N10+P10+R10+T10</f>
        <v>2178041.1051960457</v>
      </c>
      <c r="W10" s="276">
        <f t="shared" ref="W10:Z10" si="3">SUM(W11,W14,W15,W48)</f>
        <v>9382.7290081055489</v>
      </c>
      <c r="X10" s="277">
        <f t="shared" si="3"/>
        <v>1555900.5964555833</v>
      </c>
      <c r="Y10" s="277">
        <f t="shared" si="3"/>
        <v>165885.65328100001</v>
      </c>
      <c r="Z10" s="278">
        <f t="shared" si="3"/>
        <v>499883.86175600009</v>
      </c>
      <c r="AA10" s="277">
        <f t="shared" ref="AA10:AA73" si="4">+W10+Y10</f>
        <v>175268.38228910556</v>
      </c>
      <c r="AB10" s="278">
        <f t="shared" ref="AB10:AB73" si="5">+X10+Z10</f>
        <v>2055784.4582115836</v>
      </c>
      <c r="AC10" s="276">
        <f>SUM(AC11,AC14,AC15,AC48)</f>
        <v>0</v>
      </c>
      <c r="AD10" s="277">
        <f t="shared" ref="AD10:AF10" si="6">SUM(AD11,AD14,AD15,AD48)</f>
        <v>591932.79035300005</v>
      </c>
      <c r="AE10" s="277">
        <f t="shared" si="6"/>
        <v>677913.63187043252</v>
      </c>
      <c r="AF10" s="278">
        <f t="shared" si="6"/>
        <v>539378.36471636011</v>
      </c>
      <c r="AG10" s="277">
        <f t="shared" ref="AG10:AG73" si="7">+AC10+AE10</f>
        <v>677913.63187043252</v>
      </c>
      <c r="AH10" s="278">
        <f t="shared" ref="AH10:AH73" si="8">+AD10+AF10</f>
        <v>1131311.15506936</v>
      </c>
      <c r="AI10" s="276">
        <f t="shared" ref="AI10:AJ10" si="9">SUM(AI11,AI14,AI15,AI48)</f>
        <v>0</v>
      </c>
      <c r="AJ10" s="278">
        <f t="shared" si="9"/>
        <v>2849099.4440309172</v>
      </c>
      <c r="AK10" s="276">
        <f t="shared" ref="AK10:AK73" si="10">U10+AA10+AG10+AI10</f>
        <v>8352707.3605875382</v>
      </c>
      <c r="AL10" s="278">
        <f t="shared" ref="AL10:AL73" si="11">V10+AB10+AH10+AJ10</f>
        <v>8214236.1625079075</v>
      </c>
      <c r="AM10" s="276">
        <f t="shared" ref="AM10:AN10" si="12">SUM(AM11,AM14,AM15,AM48)</f>
        <v>1232588.5774667086</v>
      </c>
      <c r="AN10" s="278">
        <f t="shared" si="12"/>
        <v>1050119.0726546757</v>
      </c>
      <c r="AO10" s="276">
        <f t="shared" ref="AO10:AO73" si="13">+AK10+AM10</f>
        <v>9585295.9380542468</v>
      </c>
      <c r="AP10" s="278">
        <f t="shared" ref="AP10:AP73" si="14">+AL10+AN10</f>
        <v>9264355.2351625822</v>
      </c>
    </row>
    <row r="11" spans="2:44" s="3" customFormat="1" ht="15" customHeight="1" outlineLevel="1" x14ac:dyDescent="0.2">
      <c r="B11" s="44" t="s">
        <v>106</v>
      </c>
      <c r="C11" s="36">
        <f>SUM(C12:C13)</f>
        <v>0</v>
      </c>
      <c r="D11" s="35">
        <f>SUM(D12:D13)</f>
        <v>36464.822705999948</v>
      </c>
      <c r="E11" s="35">
        <f t="shared" ref="E11:T11" si="15">SUM(E12:E13)</f>
        <v>0</v>
      </c>
      <c r="F11" s="35">
        <f t="shared" si="15"/>
        <v>686.52400000000011</v>
      </c>
      <c r="G11" s="35">
        <f t="shared" si="15"/>
        <v>0</v>
      </c>
      <c r="H11" s="35">
        <f t="shared" si="15"/>
        <v>-35.374000000000002</v>
      </c>
      <c r="I11" s="35">
        <f t="shared" si="15"/>
        <v>0</v>
      </c>
      <c r="J11" s="35">
        <f t="shared" si="15"/>
        <v>0</v>
      </c>
      <c r="K11" s="35">
        <f t="shared" si="15"/>
        <v>0</v>
      </c>
      <c r="L11" s="35">
        <f t="shared" si="15"/>
        <v>0</v>
      </c>
      <c r="M11" s="35">
        <f t="shared" si="15"/>
        <v>0</v>
      </c>
      <c r="N11" s="35">
        <f t="shared" si="15"/>
        <v>0</v>
      </c>
      <c r="O11" s="35">
        <f t="shared" si="15"/>
        <v>0</v>
      </c>
      <c r="P11" s="35">
        <f t="shared" si="15"/>
        <v>-4294.1152062000001</v>
      </c>
      <c r="Q11" s="35">
        <f t="shared" si="15"/>
        <v>0</v>
      </c>
      <c r="R11" s="35">
        <f t="shared" si="15"/>
        <v>-65.312177180000575</v>
      </c>
      <c r="S11" s="35">
        <f t="shared" si="15"/>
        <v>33921.430999999997</v>
      </c>
      <c r="T11" s="34">
        <f t="shared" si="15"/>
        <v>24.750328000000309</v>
      </c>
      <c r="U11" s="35">
        <f t="shared" si="1"/>
        <v>33921.430999999997</v>
      </c>
      <c r="V11" s="37">
        <f t="shared" si="2"/>
        <v>32781.295650619941</v>
      </c>
      <c r="W11" s="36">
        <f>SUM(W12:W13)</f>
        <v>0</v>
      </c>
      <c r="X11" s="35">
        <f>SUM(X12:X13)</f>
        <v>15739.57200609445</v>
      </c>
      <c r="Y11" s="35">
        <f>SUM(Y12:Y13)</f>
        <v>0</v>
      </c>
      <c r="Z11" s="37">
        <f>SUM(Z12:Z13)</f>
        <v>-3314.7866899999995</v>
      </c>
      <c r="AA11" s="35">
        <f t="shared" si="4"/>
        <v>0</v>
      </c>
      <c r="AB11" s="37">
        <f t="shared" si="5"/>
        <v>12424.785316094451</v>
      </c>
      <c r="AC11" s="36">
        <f t="shared" ref="AC11:AF11" si="16">SUM(AC12:AC13)</f>
        <v>0</v>
      </c>
      <c r="AD11" s="35">
        <f t="shared" si="16"/>
        <v>0</v>
      </c>
      <c r="AE11" s="35">
        <f t="shared" si="16"/>
        <v>0</v>
      </c>
      <c r="AF11" s="37">
        <f t="shared" si="16"/>
        <v>70.785402000000005</v>
      </c>
      <c r="AG11" s="35">
        <f t="shared" si="7"/>
        <v>0</v>
      </c>
      <c r="AH11" s="37">
        <f t="shared" si="8"/>
        <v>70.785402000000005</v>
      </c>
      <c r="AI11" s="36">
        <f t="shared" ref="AI11:AJ11" si="17">SUM(AI12:AI13)</f>
        <v>0</v>
      </c>
      <c r="AJ11" s="37">
        <f t="shared" si="17"/>
        <v>-6187.658768565936</v>
      </c>
      <c r="AK11" s="36">
        <f t="shared" si="10"/>
        <v>33921.430999999997</v>
      </c>
      <c r="AL11" s="37">
        <f t="shared" si="11"/>
        <v>39089.207600148453</v>
      </c>
      <c r="AM11" s="36">
        <f>SUM(AM12:AM13)</f>
        <v>-8525.8033086020187</v>
      </c>
      <c r="AN11" s="37">
        <f>SUM(AN12:AN13)</f>
        <v>0</v>
      </c>
      <c r="AO11" s="36">
        <f t="shared" si="13"/>
        <v>25395.627691397978</v>
      </c>
      <c r="AP11" s="37">
        <f t="shared" si="14"/>
        <v>39089.207600148453</v>
      </c>
    </row>
    <row r="12" spans="2:44" ht="15" customHeight="1" outlineLevel="1" x14ac:dyDescent="0.2">
      <c r="B12" s="46" t="s">
        <v>107</v>
      </c>
      <c r="C12" s="38">
        <v>0</v>
      </c>
      <c r="D12" s="39">
        <v>33109.754172999936</v>
      </c>
      <c r="E12" s="39">
        <v>0</v>
      </c>
      <c r="F12" s="39">
        <v>-837.81999999999994</v>
      </c>
      <c r="G12" s="39">
        <v>0</v>
      </c>
      <c r="H12" s="39">
        <v>-35.374000000000002</v>
      </c>
      <c r="I12" s="39">
        <v>0</v>
      </c>
      <c r="J12" s="39">
        <v>0</v>
      </c>
      <c r="K12" s="40">
        <v>0</v>
      </c>
      <c r="L12" s="40">
        <v>0</v>
      </c>
      <c r="M12" s="39">
        <v>0</v>
      </c>
      <c r="N12" s="39">
        <v>0</v>
      </c>
      <c r="O12" s="39">
        <v>0</v>
      </c>
      <c r="P12" s="39">
        <v>-4294.1152062000001</v>
      </c>
      <c r="Q12" s="39">
        <v>0</v>
      </c>
      <c r="R12" s="39">
        <v>-63.727177180000581</v>
      </c>
      <c r="S12" s="39">
        <v>33921.430999999997</v>
      </c>
      <c r="T12" s="41">
        <v>-310.60700000000003</v>
      </c>
      <c r="U12" s="39">
        <f t="shared" si="1"/>
        <v>33921.430999999997</v>
      </c>
      <c r="V12" s="41">
        <f t="shared" si="2"/>
        <v>27568.110789619936</v>
      </c>
      <c r="W12" s="38">
        <v>0</v>
      </c>
      <c r="X12" s="39">
        <v>15783.183266946</v>
      </c>
      <c r="Y12" s="39">
        <v>0</v>
      </c>
      <c r="Z12" s="41">
        <v>-3310.5216899999996</v>
      </c>
      <c r="AA12" s="39">
        <f t="shared" si="4"/>
        <v>0</v>
      </c>
      <c r="AB12" s="41">
        <f t="shared" si="5"/>
        <v>12472.661576946</v>
      </c>
      <c r="AC12" s="38">
        <v>0</v>
      </c>
      <c r="AD12" s="39">
        <v>0</v>
      </c>
      <c r="AE12" s="39">
        <v>0</v>
      </c>
      <c r="AF12" s="41">
        <v>68.317402000000001</v>
      </c>
      <c r="AG12" s="39">
        <f t="shared" si="7"/>
        <v>0</v>
      </c>
      <c r="AH12" s="41">
        <f t="shared" si="8"/>
        <v>68.317402000000001</v>
      </c>
      <c r="AI12" s="38">
        <v>0</v>
      </c>
      <c r="AJ12" s="41">
        <v>-6187.658768565936</v>
      </c>
      <c r="AK12" s="38">
        <f t="shared" si="10"/>
        <v>33921.430999999997</v>
      </c>
      <c r="AL12" s="41">
        <f t="shared" si="11"/>
        <v>33921.430999999997</v>
      </c>
      <c r="AM12" s="38">
        <v>0</v>
      </c>
      <c r="AN12" s="41">
        <v>0</v>
      </c>
      <c r="AO12" s="38">
        <f t="shared" si="13"/>
        <v>33921.430999999997</v>
      </c>
      <c r="AP12" s="41">
        <f t="shared" si="14"/>
        <v>33921.430999999997</v>
      </c>
      <c r="AQ12" s="3"/>
      <c r="AR12" s="3"/>
    </row>
    <row r="13" spans="2:44" ht="15" customHeight="1" outlineLevel="1" x14ac:dyDescent="0.2">
      <c r="B13" s="46" t="s">
        <v>108</v>
      </c>
      <c r="C13" s="38">
        <v>0</v>
      </c>
      <c r="D13" s="39">
        <v>3355.068533000011</v>
      </c>
      <c r="E13" s="39">
        <v>0</v>
      </c>
      <c r="F13" s="39">
        <v>1524.3440000000001</v>
      </c>
      <c r="G13" s="39">
        <v>0</v>
      </c>
      <c r="H13" s="39">
        <v>0</v>
      </c>
      <c r="I13" s="39">
        <v>0</v>
      </c>
      <c r="J13" s="39">
        <v>0</v>
      </c>
      <c r="K13" s="40">
        <v>0</v>
      </c>
      <c r="L13" s="40">
        <v>0</v>
      </c>
      <c r="M13" s="39">
        <v>0</v>
      </c>
      <c r="N13" s="39">
        <v>0</v>
      </c>
      <c r="O13" s="39">
        <v>0</v>
      </c>
      <c r="P13" s="39">
        <v>0</v>
      </c>
      <c r="Q13" s="39">
        <v>0</v>
      </c>
      <c r="R13" s="39">
        <v>-1.585</v>
      </c>
      <c r="S13" s="39">
        <v>0</v>
      </c>
      <c r="T13" s="41">
        <v>335.35732800000034</v>
      </c>
      <c r="U13" s="39">
        <f t="shared" si="1"/>
        <v>0</v>
      </c>
      <c r="V13" s="41">
        <f t="shared" si="2"/>
        <v>5213.1848610000116</v>
      </c>
      <c r="W13" s="38">
        <v>0</v>
      </c>
      <c r="X13" s="39">
        <v>-43.611260851550007</v>
      </c>
      <c r="Y13" s="39">
        <v>0</v>
      </c>
      <c r="Z13" s="41">
        <v>-4.2649999999999997</v>
      </c>
      <c r="AA13" s="39">
        <f t="shared" si="4"/>
        <v>0</v>
      </c>
      <c r="AB13" s="41">
        <f t="shared" si="5"/>
        <v>-47.876260851550008</v>
      </c>
      <c r="AC13" s="38">
        <v>0</v>
      </c>
      <c r="AD13" s="39">
        <v>0</v>
      </c>
      <c r="AE13" s="39">
        <v>0</v>
      </c>
      <c r="AF13" s="41">
        <v>2.468</v>
      </c>
      <c r="AG13" s="39">
        <f t="shared" si="7"/>
        <v>0</v>
      </c>
      <c r="AH13" s="41">
        <f t="shared" si="8"/>
        <v>2.468</v>
      </c>
      <c r="AI13" s="38">
        <v>0</v>
      </c>
      <c r="AJ13" s="41">
        <v>0</v>
      </c>
      <c r="AK13" s="38">
        <f t="shared" si="10"/>
        <v>0</v>
      </c>
      <c r="AL13" s="41">
        <f t="shared" si="11"/>
        <v>5167.7766001484615</v>
      </c>
      <c r="AM13" s="38">
        <v>-8525.8033086020187</v>
      </c>
      <c r="AN13" s="41">
        <v>0</v>
      </c>
      <c r="AO13" s="38">
        <f t="shared" si="13"/>
        <v>-8525.8033086020187</v>
      </c>
      <c r="AP13" s="41">
        <f t="shared" si="14"/>
        <v>5167.7766001484615</v>
      </c>
      <c r="AQ13" s="3"/>
      <c r="AR13" s="3"/>
    </row>
    <row r="14" spans="2:44" ht="15" hidden="1" customHeight="1" outlineLevel="1" x14ac:dyDescent="0.2">
      <c r="B14" s="44" t="s">
        <v>109</v>
      </c>
      <c r="C14" s="32">
        <v>0</v>
      </c>
      <c r="D14" s="33">
        <v>0</v>
      </c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>
        <v>0</v>
      </c>
      <c r="T14" s="34">
        <v>0</v>
      </c>
      <c r="U14" s="33">
        <f t="shared" si="1"/>
        <v>0</v>
      </c>
      <c r="V14" s="34">
        <f t="shared" si="2"/>
        <v>0</v>
      </c>
      <c r="W14" s="32"/>
      <c r="X14" s="33"/>
      <c r="Y14" s="33"/>
      <c r="Z14" s="34"/>
      <c r="AA14" s="33">
        <f t="shared" si="4"/>
        <v>0</v>
      </c>
      <c r="AB14" s="34">
        <f t="shared" si="5"/>
        <v>0</v>
      </c>
      <c r="AC14" s="32"/>
      <c r="AD14" s="33"/>
      <c r="AE14" s="33"/>
      <c r="AF14" s="34"/>
      <c r="AG14" s="33">
        <f t="shared" si="7"/>
        <v>0</v>
      </c>
      <c r="AH14" s="34">
        <f t="shared" si="8"/>
        <v>0</v>
      </c>
      <c r="AI14" s="32"/>
      <c r="AJ14" s="34"/>
      <c r="AK14" s="32">
        <f t="shared" si="10"/>
        <v>0</v>
      </c>
      <c r="AL14" s="34">
        <f t="shared" si="11"/>
        <v>0</v>
      </c>
      <c r="AM14" s="32">
        <v>0</v>
      </c>
      <c r="AN14" s="34">
        <v>0</v>
      </c>
      <c r="AO14" s="32">
        <f t="shared" si="13"/>
        <v>0</v>
      </c>
      <c r="AP14" s="34">
        <f t="shared" si="14"/>
        <v>0</v>
      </c>
      <c r="AQ14" s="3"/>
      <c r="AR14" s="3"/>
    </row>
    <row r="15" spans="2:44" s="3" customFormat="1" ht="15" customHeight="1" outlineLevel="1" x14ac:dyDescent="0.2">
      <c r="B15" s="44" t="s">
        <v>110</v>
      </c>
      <c r="C15" s="36">
        <f>SUM(C16,C32)</f>
        <v>5207184.6886999998</v>
      </c>
      <c r="D15" s="35">
        <f>SUM(D16,D32)</f>
        <v>450130.33525499987</v>
      </c>
      <c r="E15" s="35">
        <f t="shared" ref="E15:T15" si="18">SUM(E16,E32)</f>
        <v>0</v>
      </c>
      <c r="F15" s="35">
        <f t="shared" si="18"/>
        <v>26783.662038000002</v>
      </c>
      <c r="G15" s="35">
        <f t="shared" si="18"/>
        <v>0</v>
      </c>
      <c r="H15" s="35">
        <f t="shared" si="18"/>
        <v>31201.574000000001</v>
      </c>
      <c r="I15" s="35">
        <f t="shared" si="18"/>
        <v>0</v>
      </c>
      <c r="J15" s="35">
        <f t="shared" si="18"/>
        <v>0</v>
      </c>
      <c r="K15" s="35">
        <v>0</v>
      </c>
      <c r="L15" s="35">
        <v>157794.38800000001</v>
      </c>
      <c r="M15" s="35">
        <f t="shared" si="18"/>
        <v>0</v>
      </c>
      <c r="N15" s="35">
        <f t="shared" si="18"/>
        <v>40830.758000000002</v>
      </c>
      <c r="O15" s="35">
        <f t="shared" si="18"/>
        <v>0</v>
      </c>
      <c r="P15" s="35">
        <f t="shared" si="18"/>
        <v>3010.4899597199997</v>
      </c>
      <c r="Q15" s="35">
        <f t="shared" si="18"/>
        <v>0</v>
      </c>
      <c r="R15" s="35">
        <f t="shared" si="18"/>
        <v>126295.61200000001</v>
      </c>
      <c r="S15" s="35">
        <f t="shared" si="18"/>
        <v>1132508.66814224</v>
      </c>
      <c r="T15" s="34">
        <f t="shared" si="18"/>
        <v>1188573.5490000001</v>
      </c>
      <c r="U15" s="35">
        <f t="shared" si="1"/>
        <v>6339693.3568422403</v>
      </c>
      <c r="V15" s="37">
        <f t="shared" si="2"/>
        <v>2024620.3682527202</v>
      </c>
      <c r="W15" s="36">
        <f t="shared" ref="W15:Z15" si="19">SUM(W16,W32)</f>
        <v>0</v>
      </c>
      <c r="X15" s="35">
        <f t="shared" si="19"/>
        <v>1394978.8727520676</v>
      </c>
      <c r="Y15" s="35">
        <f t="shared" si="19"/>
        <v>0</v>
      </c>
      <c r="Z15" s="37">
        <f t="shared" si="19"/>
        <v>416543.51393500005</v>
      </c>
      <c r="AA15" s="35">
        <f t="shared" si="4"/>
        <v>0</v>
      </c>
      <c r="AB15" s="37">
        <f t="shared" si="5"/>
        <v>1811522.3866870678</v>
      </c>
      <c r="AC15" s="36">
        <f t="shared" ref="AC15:AF15" si="20">SUM(AC16,AC32)</f>
        <v>0</v>
      </c>
      <c r="AD15" s="35">
        <f t="shared" si="20"/>
        <v>376068.76335299999</v>
      </c>
      <c r="AE15" s="35">
        <f t="shared" si="20"/>
        <v>635680.67635639256</v>
      </c>
      <c r="AF15" s="37">
        <f t="shared" si="20"/>
        <v>487267.49757236015</v>
      </c>
      <c r="AG15" s="35">
        <f t="shared" si="7"/>
        <v>635680.67635639256</v>
      </c>
      <c r="AH15" s="37">
        <f t="shared" si="8"/>
        <v>863336.26092536014</v>
      </c>
      <c r="AI15" s="36">
        <f t="shared" ref="AI15:AJ15" si="21">SUM(AI16,AI32)</f>
        <v>0</v>
      </c>
      <c r="AJ15" s="37">
        <f t="shared" si="21"/>
        <v>2311314.9514900004</v>
      </c>
      <c r="AK15" s="36">
        <f t="shared" si="10"/>
        <v>6975374.0331986332</v>
      </c>
      <c r="AL15" s="37">
        <f t="shared" si="11"/>
        <v>7010793.9673551489</v>
      </c>
      <c r="AM15" s="36">
        <f t="shared" ref="AM15:AN15" si="22">SUM(AM16,AM32)</f>
        <v>1241114.3807753106</v>
      </c>
      <c r="AN15" s="37">
        <f t="shared" si="22"/>
        <v>635955.73149992223</v>
      </c>
      <c r="AO15" s="36">
        <f t="shared" si="13"/>
        <v>8216488.4139739443</v>
      </c>
      <c r="AP15" s="37">
        <f t="shared" si="14"/>
        <v>7646749.6988550713</v>
      </c>
    </row>
    <row r="16" spans="2:44" s="3" customFormat="1" ht="15" customHeight="1" outlineLevel="1" x14ac:dyDescent="0.2">
      <c r="B16" s="48" t="s">
        <v>111</v>
      </c>
      <c r="C16" s="36">
        <f>SUM(C17:C31)</f>
        <v>5095539.0180000002</v>
      </c>
      <c r="D16" s="35">
        <f>SUM(D17:D31)</f>
        <v>386528.90153999993</v>
      </c>
      <c r="E16" s="35">
        <f t="shared" ref="E16:T16" si="23">SUM(E17:E31)</f>
        <v>0</v>
      </c>
      <c r="F16" s="35">
        <f t="shared" si="23"/>
        <v>28062.076000000001</v>
      </c>
      <c r="G16" s="35">
        <f t="shared" si="23"/>
        <v>0</v>
      </c>
      <c r="H16" s="35">
        <f t="shared" si="23"/>
        <v>28411.768</v>
      </c>
      <c r="I16" s="35">
        <f t="shared" si="23"/>
        <v>0</v>
      </c>
      <c r="J16" s="35">
        <f t="shared" si="23"/>
        <v>0</v>
      </c>
      <c r="K16" s="35">
        <v>0</v>
      </c>
      <c r="L16" s="35">
        <v>155056.965</v>
      </c>
      <c r="M16" s="35">
        <f t="shared" si="23"/>
        <v>0</v>
      </c>
      <c r="N16" s="35">
        <f t="shared" si="23"/>
        <v>43697.396000000001</v>
      </c>
      <c r="O16" s="35">
        <f t="shared" si="23"/>
        <v>0</v>
      </c>
      <c r="P16" s="35">
        <f t="shared" si="23"/>
        <v>3010.4899597199997</v>
      </c>
      <c r="Q16" s="35">
        <f t="shared" si="23"/>
        <v>0</v>
      </c>
      <c r="R16" s="35">
        <f t="shared" si="23"/>
        <v>126304.82800000001</v>
      </c>
      <c r="S16" s="35">
        <f t="shared" si="23"/>
        <v>605814.78911224008</v>
      </c>
      <c r="T16" s="34">
        <f t="shared" si="23"/>
        <v>0</v>
      </c>
      <c r="U16" s="35">
        <f t="shared" si="1"/>
        <v>5701353.8071122402</v>
      </c>
      <c r="V16" s="37">
        <f t="shared" si="2"/>
        <v>771072.42449971987</v>
      </c>
      <c r="W16" s="36">
        <f t="shared" ref="W16:Z16" si="24">SUM(W17:W31)</f>
        <v>0</v>
      </c>
      <c r="X16" s="35">
        <f t="shared" si="24"/>
        <v>1368384.2807740676</v>
      </c>
      <c r="Y16" s="35">
        <f t="shared" si="24"/>
        <v>0</v>
      </c>
      <c r="Z16" s="37">
        <f t="shared" si="24"/>
        <v>334574.13900000002</v>
      </c>
      <c r="AA16" s="35">
        <f t="shared" si="4"/>
        <v>0</v>
      </c>
      <c r="AB16" s="37">
        <f t="shared" si="5"/>
        <v>1702958.4197740676</v>
      </c>
      <c r="AC16" s="36">
        <f t="shared" ref="AC16:AF16" si="25">SUM(AC17:AC31)</f>
        <v>0</v>
      </c>
      <c r="AD16" s="35">
        <f t="shared" si="25"/>
        <v>380028.23499999999</v>
      </c>
      <c r="AE16" s="35">
        <f t="shared" si="25"/>
        <v>0</v>
      </c>
      <c r="AF16" s="37">
        <f t="shared" si="25"/>
        <v>493762.25611224008</v>
      </c>
      <c r="AG16" s="35">
        <f t="shared" si="7"/>
        <v>0</v>
      </c>
      <c r="AH16" s="37">
        <f t="shared" si="8"/>
        <v>873790.49111224012</v>
      </c>
      <c r="AI16" s="36">
        <f t="shared" ref="AI16:AJ16" si="26">SUM(AI17:AI31)</f>
        <v>0</v>
      </c>
      <c r="AJ16" s="37">
        <f t="shared" si="26"/>
        <v>2346050.2920000004</v>
      </c>
      <c r="AK16" s="36">
        <f t="shared" si="10"/>
        <v>5701353.8071122402</v>
      </c>
      <c r="AL16" s="37">
        <f t="shared" si="11"/>
        <v>5693871.6273860279</v>
      </c>
      <c r="AM16" s="36">
        <f t="shared" ref="AM16:AN16" si="27">SUM(AM17:AM31)</f>
        <v>0</v>
      </c>
      <c r="AN16" s="37">
        <f t="shared" si="27"/>
        <v>0</v>
      </c>
      <c r="AO16" s="36">
        <f t="shared" si="13"/>
        <v>5701353.8071122402</v>
      </c>
      <c r="AP16" s="37">
        <f t="shared" si="14"/>
        <v>5693871.6273860279</v>
      </c>
    </row>
    <row r="17" spans="2:44" ht="15" customHeight="1" outlineLevel="1" x14ac:dyDescent="0.2">
      <c r="B17" s="46" t="s">
        <v>112</v>
      </c>
      <c r="C17" s="38">
        <v>-88765.89499999999</v>
      </c>
      <c r="D17" s="39">
        <v>89590.539348999984</v>
      </c>
      <c r="E17" s="39">
        <v>0</v>
      </c>
      <c r="F17" s="39">
        <v>28062.076000000001</v>
      </c>
      <c r="G17" s="39">
        <v>0</v>
      </c>
      <c r="H17" s="39">
        <v>28407.27</v>
      </c>
      <c r="I17" s="40">
        <v>0</v>
      </c>
      <c r="J17" s="40">
        <v>0</v>
      </c>
      <c r="K17" s="40">
        <v>0</v>
      </c>
      <c r="L17" s="40">
        <v>155056.965</v>
      </c>
      <c r="M17" s="39">
        <v>0</v>
      </c>
      <c r="N17" s="39">
        <v>40848.71</v>
      </c>
      <c r="O17" s="39">
        <v>0</v>
      </c>
      <c r="P17" s="39">
        <v>3010.4899597199997</v>
      </c>
      <c r="Q17" s="39">
        <v>0</v>
      </c>
      <c r="R17" s="39">
        <v>127139.823</v>
      </c>
      <c r="S17" s="39">
        <v>237058.35300000003</v>
      </c>
      <c r="T17" s="41">
        <v>0</v>
      </c>
      <c r="U17" s="39">
        <f t="shared" si="1"/>
        <v>148292.45800000004</v>
      </c>
      <c r="V17" s="51">
        <f t="shared" si="2"/>
        <v>472115.87330871995</v>
      </c>
      <c r="W17" s="38">
        <v>0</v>
      </c>
      <c r="X17" s="39">
        <v>1368761.068</v>
      </c>
      <c r="Y17" s="39">
        <v>0</v>
      </c>
      <c r="Z17" s="41">
        <v>334574.13900000002</v>
      </c>
      <c r="AA17" s="39">
        <f t="shared" si="4"/>
        <v>0</v>
      </c>
      <c r="AB17" s="51">
        <f t="shared" si="5"/>
        <v>1703335.2069999999</v>
      </c>
      <c r="AC17" s="38">
        <v>0</v>
      </c>
      <c r="AD17" s="39">
        <v>159668.853</v>
      </c>
      <c r="AE17" s="39">
        <v>0</v>
      </c>
      <c r="AF17" s="41">
        <v>344409.071</v>
      </c>
      <c r="AG17" s="39">
        <f t="shared" si="7"/>
        <v>0</v>
      </c>
      <c r="AH17" s="51">
        <f t="shared" si="8"/>
        <v>504077.924</v>
      </c>
      <c r="AI17" s="38">
        <v>0</v>
      </c>
      <c r="AJ17" s="41">
        <v>2346050.2920000004</v>
      </c>
      <c r="AK17" s="38">
        <f t="shared" si="10"/>
        <v>148292.45800000004</v>
      </c>
      <c r="AL17" s="41">
        <f t="shared" si="11"/>
        <v>5025579.2963087205</v>
      </c>
      <c r="AM17" s="38">
        <v>0</v>
      </c>
      <c r="AN17" s="41">
        <v>0</v>
      </c>
      <c r="AO17" s="38">
        <f t="shared" si="13"/>
        <v>148292.45800000004</v>
      </c>
      <c r="AP17" s="41">
        <f t="shared" si="14"/>
        <v>5025579.2963087205</v>
      </c>
      <c r="AQ17" s="3"/>
      <c r="AR17" s="3"/>
    </row>
    <row r="18" spans="2:44" ht="15" customHeight="1" outlineLevel="1" x14ac:dyDescent="0.2">
      <c r="B18" s="46" t="s">
        <v>113</v>
      </c>
      <c r="C18" s="38">
        <v>28062.076000000001</v>
      </c>
      <c r="D18" s="39">
        <v>0</v>
      </c>
      <c r="E18" s="39">
        <v>0</v>
      </c>
      <c r="F18" s="39">
        <v>0</v>
      </c>
      <c r="G18" s="39">
        <v>0</v>
      </c>
      <c r="H18" s="39">
        <v>0</v>
      </c>
      <c r="I18" s="40">
        <v>0</v>
      </c>
      <c r="J18" s="40">
        <v>0</v>
      </c>
      <c r="K18" s="40">
        <v>0</v>
      </c>
      <c r="L18" s="40">
        <v>0</v>
      </c>
      <c r="M18" s="39">
        <v>0</v>
      </c>
      <c r="N18" s="39">
        <v>0</v>
      </c>
      <c r="O18" s="39">
        <v>0</v>
      </c>
      <c r="P18" s="39">
        <v>0</v>
      </c>
      <c r="Q18" s="39">
        <v>0</v>
      </c>
      <c r="R18" s="39">
        <v>0</v>
      </c>
      <c r="S18" s="39">
        <v>0</v>
      </c>
      <c r="T18" s="41">
        <v>0</v>
      </c>
      <c r="U18" s="39">
        <f t="shared" si="1"/>
        <v>28062.076000000001</v>
      </c>
      <c r="V18" s="41">
        <f t="shared" si="2"/>
        <v>0</v>
      </c>
      <c r="W18" s="38">
        <v>0</v>
      </c>
      <c r="X18" s="39">
        <v>0</v>
      </c>
      <c r="Y18" s="39">
        <v>0</v>
      </c>
      <c r="Z18" s="41">
        <v>0</v>
      </c>
      <c r="AA18" s="39">
        <f t="shared" si="4"/>
        <v>0</v>
      </c>
      <c r="AB18" s="41">
        <f t="shared" si="5"/>
        <v>0</v>
      </c>
      <c r="AC18" s="38">
        <v>0</v>
      </c>
      <c r="AD18" s="39">
        <v>0</v>
      </c>
      <c r="AE18" s="39">
        <v>0</v>
      </c>
      <c r="AF18" s="41">
        <v>0</v>
      </c>
      <c r="AG18" s="39">
        <f t="shared" si="7"/>
        <v>0</v>
      </c>
      <c r="AH18" s="41">
        <f t="shared" si="8"/>
        <v>0</v>
      </c>
      <c r="AI18" s="38">
        <v>0</v>
      </c>
      <c r="AJ18" s="41">
        <v>0</v>
      </c>
      <c r="AK18" s="38">
        <f t="shared" si="10"/>
        <v>28062.076000000001</v>
      </c>
      <c r="AL18" s="41">
        <f t="shared" si="11"/>
        <v>0</v>
      </c>
      <c r="AM18" s="38">
        <v>0</v>
      </c>
      <c r="AN18" s="41">
        <v>0</v>
      </c>
      <c r="AO18" s="38">
        <f t="shared" si="13"/>
        <v>28062.076000000001</v>
      </c>
      <c r="AP18" s="41">
        <f t="shared" si="14"/>
        <v>0</v>
      </c>
      <c r="AQ18" s="3"/>
      <c r="AR18" s="3"/>
    </row>
    <row r="19" spans="2:44" ht="15" customHeight="1" outlineLevel="1" x14ac:dyDescent="0.2">
      <c r="B19" s="46" t="s">
        <v>146</v>
      </c>
      <c r="C19" s="38">
        <v>28407.27</v>
      </c>
      <c r="D19" s="39">
        <v>0</v>
      </c>
      <c r="E19" s="39">
        <v>0</v>
      </c>
      <c r="F19" s="39">
        <v>0</v>
      </c>
      <c r="G19" s="39">
        <v>0</v>
      </c>
      <c r="H19" s="39">
        <v>0</v>
      </c>
      <c r="I19" s="40">
        <v>0</v>
      </c>
      <c r="J19" s="40">
        <v>0</v>
      </c>
      <c r="K19" s="40">
        <v>0</v>
      </c>
      <c r="L19" s="40">
        <v>0</v>
      </c>
      <c r="M19" s="39">
        <v>0</v>
      </c>
      <c r="N19" s="39">
        <v>0</v>
      </c>
      <c r="O19" s="39">
        <v>0</v>
      </c>
      <c r="P19" s="39">
        <v>0</v>
      </c>
      <c r="Q19" s="39">
        <v>0</v>
      </c>
      <c r="R19" s="39">
        <v>0</v>
      </c>
      <c r="S19" s="39">
        <v>4.4980000000000002</v>
      </c>
      <c r="T19" s="41">
        <v>0</v>
      </c>
      <c r="U19" s="39">
        <f t="shared" si="1"/>
        <v>28411.768</v>
      </c>
      <c r="V19" s="41">
        <f t="shared" si="2"/>
        <v>0</v>
      </c>
      <c r="W19" s="38">
        <v>0</v>
      </c>
      <c r="X19" s="39">
        <v>0</v>
      </c>
      <c r="Y19" s="39">
        <v>0</v>
      </c>
      <c r="Z19" s="41">
        <v>0</v>
      </c>
      <c r="AA19" s="39">
        <f t="shared" si="4"/>
        <v>0</v>
      </c>
      <c r="AB19" s="41">
        <f t="shared" si="5"/>
        <v>0</v>
      </c>
      <c r="AC19" s="38">
        <v>0</v>
      </c>
      <c r="AD19" s="39">
        <v>0</v>
      </c>
      <c r="AE19" s="39">
        <v>0</v>
      </c>
      <c r="AF19" s="41">
        <v>0</v>
      </c>
      <c r="AG19" s="39">
        <f t="shared" si="7"/>
        <v>0</v>
      </c>
      <c r="AH19" s="41">
        <f t="shared" si="8"/>
        <v>0</v>
      </c>
      <c r="AI19" s="38">
        <v>0</v>
      </c>
      <c r="AJ19" s="41">
        <v>0</v>
      </c>
      <c r="AK19" s="38">
        <f t="shared" si="10"/>
        <v>28411.768</v>
      </c>
      <c r="AL19" s="41">
        <f t="shared" si="11"/>
        <v>0</v>
      </c>
      <c r="AM19" s="38">
        <v>0</v>
      </c>
      <c r="AN19" s="41">
        <v>0</v>
      </c>
      <c r="AO19" s="38">
        <f t="shared" si="13"/>
        <v>28411.768</v>
      </c>
      <c r="AP19" s="41">
        <f t="shared" si="14"/>
        <v>0</v>
      </c>
      <c r="AQ19" s="3"/>
      <c r="AR19" s="3"/>
    </row>
    <row r="20" spans="2:44" ht="15" customHeight="1" outlineLevel="1" x14ac:dyDescent="0.2">
      <c r="B20" s="46" t="s">
        <v>114</v>
      </c>
      <c r="C20" s="38">
        <v>127139.823</v>
      </c>
      <c r="D20" s="39">
        <v>0</v>
      </c>
      <c r="E20" s="39">
        <v>0</v>
      </c>
      <c r="F20" s="39">
        <v>0</v>
      </c>
      <c r="G20" s="39">
        <v>0</v>
      </c>
      <c r="H20" s="39">
        <v>0</v>
      </c>
      <c r="I20" s="40">
        <v>0</v>
      </c>
      <c r="J20" s="40">
        <v>0</v>
      </c>
      <c r="K20" s="40">
        <v>0</v>
      </c>
      <c r="L20" s="40">
        <v>0</v>
      </c>
      <c r="M20" s="39">
        <v>0</v>
      </c>
      <c r="N20" s="39">
        <v>0</v>
      </c>
      <c r="O20" s="39">
        <v>0</v>
      </c>
      <c r="P20" s="39">
        <v>0</v>
      </c>
      <c r="Q20" s="39">
        <v>0</v>
      </c>
      <c r="R20" s="39">
        <v>0</v>
      </c>
      <c r="S20" s="39">
        <v>0</v>
      </c>
      <c r="T20" s="41">
        <v>0</v>
      </c>
      <c r="U20" s="39">
        <f t="shared" si="1"/>
        <v>127139.823</v>
      </c>
      <c r="V20" s="41">
        <f t="shared" si="2"/>
        <v>0</v>
      </c>
      <c r="W20" s="38">
        <v>0</v>
      </c>
      <c r="X20" s="39">
        <v>0</v>
      </c>
      <c r="Y20" s="39">
        <v>0</v>
      </c>
      <c r="Z20" s="41">
        <v>0</v>
      </c>
      <c r="AA20" s="39">
        <f t="shared" si="4"/>
        <v>0</v>
      </c>
      <c r="AB20" s="41">
        <f t="shared" si="5"/>
        <v>0</v>
      </c>
      <c r="AC20" s="38">
        <v>0</v>
      </c>
      <c r="AD20" s="39">
        <v>0</v>
      </c>
      <c r="AE20" s="39">
        <v>0</v>
      </c>
      <c r="AF20" s="41">
        <v>0</v>
      </c>
      <c r="AG20" s="39">
        <f t="shared" si="7"/>
        <v>0</v>
      </c>
      <c r="AH20" s="41">
        <f t="shared" si="8"/>
        <v>0</v>
      </c>
      <c r="AI20" s="38">
        <v>0</v>
      </c>
      <c r="AJ20" s="41">
        <v>0</v>
      </c>
      <c r="AK20" s="38">
        <f t="shared" si="10"/>
        <v>127139.823</v>
      </c>
      <c r="AL20" s="41">
        <f t="shared" si="11"/>
        <v>0</v>
      </c>
      <c r="AM20" s="38">
        <v>0</v>
      </c>
      <c r="AN20" s="41">
        <v>0</v>
      </c>
      <c r="AO20" s="38">
        <f t="shared" si="13"/>
        <v>127139.823</v>
      </c>
      <c r="AP20" s="41">
        <f t="shared" si="14"/>
        <v>0</v>
      </c>
      <c r="AQ20" s="3"/>
      <c r="AR20" s="3"/>
    </row>
    <row r="21" spans="2:44" ht="15" customHeight="1" outlineLevel="1" x14ac:dyDescent="0.2">
      <c r="B21" s="46" t="s">
        <v>115</v>
      </c>
      <c r="C21" s="38">
        <v>0</v>
      </c>
      <c r="D21" s="39">
        <v>296938.36219099996</v>
      </c>
      <c r="E21" s="39">
        <v>0</v>
      </c>
      <c r="F21" s="39">
        <v>0</v>
      </c>
      <c r="G21" s="39">
        <v>0</v>
      </c>
      <c r="H21" s="39">
        <v>4.4980000000000002</v>
      </c>
      <c r="I21" s="40">
        <v>0</v>
      </c>
      <c r="J21" s="40">
        <v>0</v>
      </c>
      <c r="K21" s="40">
        <v>0</v>
      </c>
      <c r="L21" s="40">
        <v>0</v>
      </c>
      <c r="M21" s="39">
        <v>0</v>
      </c>
      <c r="N21" s="39">
        <v>2848.6860000000001</v>
      </c>
      <c r="O21" s="39">
        <v>0</v>
      </c>
      <c r="P21" s="39">
        <v>0</v>
      </c>
      <c r="Q21" s="39">
        <v>0</v>
      </c>
      <c r="R21" s="39">
        <v>-834.995</v>
      </c>
      <c r="S21" s="39">
        <v>0</v>
      </c>
      <c r="T21" s="41">
        <v>0</v>
      </c>
      <c r="U21" s="39">
        <f t="shared" si="1"/>
        <v>0</v>
      </c>
      <c r="V21" s="41">
        <f t="shared" si="2"/>
        <v>298956.55119099998</v>
      </c>
      <c r="W21" s="38">
        <v>0</v>
      </c>
      <c r="X21" s="39">
        <v>0</v>
      </c>
      <c r="Y21" s="39">
        <v>0</v>
      </c>
      <c r="Z21" s="41">
        <v>0</v>
      </c>
      <c r="AA21" s="39">
        <f t="shared" si="4"/>
        <v>0</v>
      </c>
      <c r="AB21" s="41">
        <f t="shared" si="5"/>
        <v>0</v>
      </c>
      <c r="AC21" s="38">
        <v>0</v>
      </c>
      <c r="AD21" s="39">
        <v>220359.38200000001</v>
      </c>
      <c r="AE21" s="39">
        <v>0</v>
      </c>
      <c r="AF21" s="41">
        <v>149353.18511224008</v>
      </c>
      <c r="AG21" s="39">
        <f t="shared" si="7"/>
        <v>0</v>
      </c>
      <c r="AH21" s="41">
        <f t="shared" si="8"/>
        <v>369712.56711224013</v>
      </c>
      <c r="AI21" s="38">
        <v>0</v>
      </c>
      <c r="AJ21" s="41">
        <v>0</v>
      </c>
      <c r="AK21" s="38">
        <f t="shared" si="10"/>
        <v>0</v>
      </c>
      <c r="AL21" s="41">
        <f t="shared" si="11"/>
        <v>668669.11830324004</v>
      </c>
      <c r="AM21" s="38">
        <v>0</v>
      </c>
      <c r="AN21" s="41">
        <v>0</v>
      </c>
      <c r="AO21" s="38">
        <f t="shared" si="13"/>
        <v>0</v>
      </c>
      <c r="AP21" s="41">
        <f t="shared" si="14"/>
        <v>668669.11830324004</v>
      </c>
      <c r="AQ21" s="3"/>
      <c r="AR21" s="3"/>
    </row>
    <row r="22" spans="2:44" ht="15" customHeight="1" outlineLevel="1" x14ac:dyDescent="0.2">
      <c r="B22" s="46" t="s">
        <v>116</v>
      </c>
      <c r="C22" s="38">
        <v>1368761.068</v>
      </c>
      <c r="D22" s="39">
        <v>0</v>
      </c>
      <c r="E22" s="39">
        <v>0</v>
      </c>
      <c r="F22" s="39">
        <v>0</v>
      </c>
      <c r="G22" s="39">
        <v>0</v>
      </c>
      <c r="H22" s="39">
        <v>0</v>
      </c>
      <c r="I22" s="40">
        <v>0</v>
      </c>
      <c r="J22" s="40">
        <v>0</v>
      </c>
      <c r="K22" s="40">
        <v>0</v>
      </c>
      <c r="L22" s="40">
        <v>0</v>
      </c>
      <c r="M22" s="39">
        <v>0</v>
      </c>
      <c r="N22" s="39">
        <v>0</v>
      </c>
      <c r="O22" s="39">
        <v>0</v>
      </c>
      <c r="P22" s="39">
        <v>0</v>
      </c>
      <c r="Q22" s="39">
        <v>0</v>
      </c>
      <c r="R22" s="39">
        <v>0</v>
      </c>
      <c r="S22" s="39">
        <v>11.148999999999999</v>
      </c>
      <c r="T22" s="41">
        <v>0</v>
      </c>
      <c r="U22" s="39">
        <f t="shared" si="1"/>
        <v>1368772.2169999999</v>
      </c>
      <c r="V22" s="41">
        <f t="shared" si="2"/>
        <v>0</v>
      </c>
      <c r="W22" s="38">
        <v>0</v>
      </c>
      <c r="X22" s="39">
        <v>0</v>
      </c>
      <c r="Y22" s="39">
        <v>0</v>
      </c>
      <c r="Z22" s="41">
        <v>0</v>
      </c>
      <c r="AA22" s="39">
        <f t="shared" si="4"/>
        <v>0</v>
      </c>
      <c r="AB22" s="41">
        <f t="shared" si="5"/>
        <v>0</v>
      </c>
      <c r="AC22" s="38">
        <v>0</v>
      </c>
      <c r="AD22" s="39">
        <v>0</v>
      </c>
      <c r="AE22" s="39">
        <v>0</v>
      </c>
      <c r="AF22" s="41">
        <v>0</v>
      </c>
      <c r="AG22" s="39">
        <f t="shared" si="7"/>
        <v>0</v>
      </c>
      <c r="AH22" s="41">
        <f t="shared" si="8"/>
        <v>0</v>
      </c>
      <c r="AI22" s="38">
        <v>0</v>
      </c>
      <c r="AJ22" s="41">
        <v>0</v>
      </c>
      <c r="AK22" s="38">
        <f t="shared" si="10"/>
        <v>1368772.2169999999</v>
      </c>
      <c r="AL22" s="41">
        <f t="shared" si="11"/>
        <v>0</v>
      </c>
      <c r="AM22" s="38">
        <v>0</v>
      </c>
      <c r="AN22" s="41">
        <v>0</v>
      </c>
      <c r="AO22" s="38">
        <f t="shared" si="13"/>
        <v>1368772.2169999999</v>
      </c>
      <c r="AP22" s="41">
        <f t="shared" si="14"/>
        <v>0</v>
      </c>
      <c r="AQ22" s="3"/>
      <c r="AR22" s="3"/>
    </row>
    <row r="23" spans="2:44" ht="15" customHeight="1" outlineLevel="1" x14ac:dyDescent="0.2">
      <c r="B23" s="46" t="s">
        <v>117</v>
      </c>
      <c r="C23" s="38">
        <v>334574.13900000002</v>
      </c>
      <c r="D23" s="39">
        <v>0</v>
      </c>
      <c r="E23" s="39">
        <v>0</v>
      </c>
      <c r="F23" s="39">
        <v>0</v>
      </c>
      <c r="G23" s="39">
        <v>0</v>
      </c>
      <c r="H23" s="39">
        <v>0</v>
      </c>
      <c r="I23" s="40">
        <v>0</v>
      </c>
      <c r="J23" s="40">
        <v>0</v>
      </c>
      <c r="K23" s="40">
        <v>0</v>
      </c>
      <c r="L23" s="40">
        <v>0</v>
      </c>
      <c r="M23" s="39">
        <v>0</v>
      </c>
      <c r="N23" s="39">
        <v>0</v>
      </c>
      <c r="O23" s="39">
        <v>0</v>
      </c>
      <c r="P23" s="39">
        <v>0</v>
      </c>
      <c r="Q23" s="39">
        <v>0</v>
      </c>
      <c r="R23" s="39">
        <v>0</v>
      </c>
      <c r="S23" s="39">
        <v>0</v>
      </c>
      <c r="T23" s="41">
        <v>0</v>
      </c>
      <c r="U23" s="39">
        <f t="shared" si="1"/>
        <v>334574.13900000002</v>
      </c>
      <c r="V23" s="41">
        <f t="shared" si="2"/>
        <v>0</v>
      </c>
      <c r="W23" s="38">
        <v>0</v>
      </c>
      <c r="X23" s="39">
        <v>0</v>
      </c>
      <c r="Y23" s="39">
        <v>0</v>
      </c>
      <c r="Z23" s="41">
        <v>0</v>
      </c>
      <c r="AA23" s="39">
        <f t="shared" si="4"/>
        <v>0</v>
      </c>
      <c r="AB23" s="41">
        <f t="shared" si="5"/>
        <v>0</v>
      </c>
      <c r="AC23" s="38">
        <v>0</v>
      </c>
      <c r="AD23" s="39">
        <v>0</v>
      </c>
      <c r="AE23" s="39">
        <v>0</v>
      </c>
      <c r="AF23" s="41">
        <v>0</v>
      </c>
      <c r="AG23" s="39">
        <f t="shared" si="7"/>
        <v>0</v>
      </c>
      <c r="AH23" s="41">
        <f t="shared" si="8"/>
        <v>0</v>
      </c>
      <c r="AI23" s="38">
        <v>0</v>
      </c>
      <c r="AJ23" s="41">
        <v>0</v>
      </c>
      <c r="AK23" s="38">
        <f t="shared" si="10"/>
        <v>334574.13900000002</v>
      </c>
      <c r="AL23" s="41">
        <f t="shared" si="11"/>
        <v>0</v>
      </c>
      <c r="AM23" s="38">
        <v>0</v>
      </c>
      <c r="AN23" s="41">
        <v>0</v>
      </c>
      <c r="AO23" s="38">
        <f t="shared" si="13"/>
        <v>334574.13900000002</v>
      </c>
      <c r="AP23" s="41">
        <f t="shared" si="14"/>
        <v>0</v>
      </c>
      <c r="AQ23" s="3"/>
      <c r="AR23" s="3"/>
    </row>
    <row r="24" spans="2:44" ht="15" customHeight="1" outlineLevel="1" x14ac:dyDescent="0.2">
      <c r="B24" s="46" t="s">
        <v>118</v>
      </c>
      <c r="C24" s="38">
        <v>159668.853</v>
      </c>
      <c r="D24" s="39">
        <v>0</v>
      </c>
      <c r="E24" s="39">
        <v>0</v>
      </c>
      <c r="F24" s="39">
        <v>0</v>
      </c>
      <c r="G24" s="39">
        <v>0</v>
      </c>
      <c r="H24" s="39">
        <v>0</v>
      </c>
      <c r="I24" s="40">
        <v>0</v>
      </c>
      <c r="J24" s="40">
        <v>0</v>
      </c>
      <c r="K24" s="40">
        <v>0</v>
      </c>
      <c r="L24" s="40">
        <v>0</v>
      </c>
      <c r="M24" s="39">
        <v>0</v>
      </c>
      <c r="N24" s="39">
        <v>0</v>
      </c>
      <c r="O24" s="39">
        <v>0</v>
      </c>
      <c r="P24" s="39">
        <v>0</v>
      </c>
      <c r="Q24" s="39">
        <v>0</v>
      </c>
      <c r="R24" s="39">
        <v>0</v>
      </c>
      <c r="S24" s="39">
        <v>220359.38200000001</v>
      </c>
      <c r="T24" s="41">
        <v>0</v>
      </c>
      <c r="U24" s="39">
        <f t="shared" si="1"/>
        <v>380028.23499999999</v>
      </c>
      <c r="V24" s="41">
        <f t="shared" si="2"/>
        <v>0</v>
      </c>
      <c r="W24" s="38">
        <v>0</v>
      </c>
      <c r="X24" s="39">
        <v>0</v>
      </c>
      <c r="Y24" s="39">
        <v>0</v>
      </c>
      <c r="Z24" s="41">
        <v>0</v>
      </c>
      <c r="AA24" s="39">
        <f t="shared" si="4"/>
        <v>0</v>
      </c>
      <c r="AB24" s="41">
        <f t="shared" si="5"/>
        <v>0</v>
      </c>
      <c r="AC24" s="38">
        <v>0</v>
      </c>
      <c r="AD24" s="39">
        <v>0</v>
      </c>
      <c r="AE24" s="39">
        <v>0</v>
      </c>
      <c r="AF24" s="41">
        <v>0</v>
      </c>
      <c r="AG24" s="39">
        <f t="shared" si="7"/>
        <v>0</v>
      </c>
      <c r="AH24" s="41">
        <f t="shared" si="8"/>
        <v>0</v>
      </c>
      <c r="AI24" s="38">
        <v>0</v>
      </c>
      <c r="AJ24" s="41">
        <v>0</v>
      </c>
      <c r="AK24" s="38">
        <f t="shared" si="10"/>
        <v>380028.23499999999</v>
      </c>
      <c r="AL24" s="41">
        <f t="shared" si="11"/>
        <v>0</v>
      </c>
      <c r="AM24" s="38">
        <v>0</v>
      </c>
      <c r="AN24" s="41">
        <v>0</v>
      </c>
      <c r="AO24" s="38">
        <f t="shared" si="13"/>
        <v>380028.23499999999</v>
      </c>
      <c r="AP24" s="41">
        <f t="shared" si="14"/>
        <v>0</v>
      </c>
      <c r="AQ24" s="3"/>
      <c r="AR24" s="3"/>
    </row>
    <row r="25" spans="2:44" ht="15" customHeight="1" outlineLevel="1" x14ac:dyDescent="0.2">
      <c r="B25" s="46" t="s">
        <v>119</v>
      </c>
      <c r="C25" s="38">
        <v>344409.071</v>
      </c>
      <c r="D25" s="39">
        <v>0</v>
      </c>
      <c r="E25" s="39">
        <v>0</v>
      </c>
      <c r="F25" s="39">
        <v>0</v>
      </c>
      <c r="G25" s="39">
        <v>0</v>
      </c>
      <c r="H25" s="39">
        <v>0</v>
      </c>
      <c r="I25" s="40">
        <v>0</v>
      </c>
      <c r="J25" s="40">
        <v>0</v>
      </c>
      <c r="K25" s="40">
        <v>0</v>
      </c>
      <c r="L25" s="40">
        <v>0</v>
      </c>
      <c r="M25" s="39">
        <v>0</v>
      </c>
      <c r="N25" s="39">
        <v>0</v>
      </c>
      <c r="O25" s="39">
        <v>0</v>
      </c>
      <c r="P25" s="39">
        <v>0</v>
      </c>
      <c r="Q25" s="39">
        <v>0</v>
      </c>
      <c r="R25" s="39">
        <v>0</v>
      </c>
      <c r="S25" s="39">
        <v>149353.18511224008</v>
      </c>
      <c r="T25" s="41">
        <v>0</v>
      </c>
      <c r="U25" s="39">
        <f t="shared" si="1"/>
        <v>493762.25611224008</v>
      </c>
      <c r="V25" s="41">
        <f t="shared" si="2"/>
        <v>0</v>
      </c>
      <c r="W25" s="38">
        <v>0</v>
      </c>
      <c r="X25" s="39">
        <v>0</v>
      </c>
      <c r="Y25" s="39">
        <v>0</v>
      </c>
      <c r="Z25" s="41">
        <v>0</v>
      </c>
      <c r="AA25" s="39">
        <f t="shared" si="4"/>
        <v>0</v>
      </c>
      <c r="AB25" s="41">
        <f t="shared" si="5"/>
        <v>0</v>
      </c>
      <c r="AC25" s="38">
        <v>0</v>
      </c>
      <c r="AD25" s="39">
        <v>0</v>
      </c>
      <c r="AE25" s="39">
        <v>0</v>
      </c>
      <c r="AF25" s="41">
        <v>0</v>
      </c>
      <c r="AG25" s="39">
        <f t="shared" si="7"/>
        <v>0</v>
      </c>
      <c r="AH25" s="41">
        <f t="shared" si="8"/>
        <v>0</v>
      </c>
      <c r="AI25" s="38">
        <v>0</v>
      </c>
      <c r="AJ25" s="41">
        <v>0</v>
      </c>
      <c r="AK25" s="38">
        <f t="shared" si="10"/>
        <v>493762.25611224008</v>
      </c>
      <c r="AL25" s="41">
        <f t="shared" si="11"/>
        <v>0</v>
      </c>
      <c r="AM25" s="38">
        <v>0</v>
      </c>
      <c r="AN25" s="41">
        <v>0</v>
      </c>
      <c r="AO25" s="38">
        <f t="shared" si="13"/>
        <v>493762.25611224008</v>
      </c>
      <c r="AP25" s="41">
        <f t="shared" si="14"/>
        <v>0</v>
      </c>
      <c r="AQ25" s="3"/>
      <c r="AR25" s="3"/>
    </row>
    <row r="26" spans="2:44" ht="15" customHeight="1" outlineLevel="1" x14ac:dyDescent="0.2">
      <c r="B26" s="46" t="s">
        <v>120</v>
      </c>
      <c r="C26" s="38">
        <v>2346050.2920000004</v>
      </c>
      <c r="D26" s="39">
        <v>0</v>
      </c>
      <c r="E26" s="39">
        <v>0</v>
      </c>
      <c r="F26" s="39">
        <v>0</v>
      </c>
      <c r="G26" s="39">
        <v>0</v>
      </c>
      <c r="H26" s="39">
        <v>0</v>
      </c>
      <c r="I26" s="40">
        <v>0</v>
      </c>
      <c r="J26" s="40">
        <v>0</v>
      </c>
      <c r="K26" s="40">
        <v>0</v>
      </c>
      <c r="L26" s="40">
        <v>0</v>
      </c>
      <c r="M26" s="39">
        <v>0</v>
      </c>
      <c r="N26" s="39">
        <v>0</v>
      </c>
      <c r="O26" s="39">
        <v>0</v>
      </c>
      <c r="P26" s="39">
        <v>0</v>
      </c>
      <c r="Q26" s="39">
        <v>0</v>
      </c>
      <c r="R26" s="39">
        <v>0</v>
      </c>
      <c r="S26" s="39">
        <v>-971.77499999999998</v>
      </c>
      <c r="T26" s="41">
        <v>0</v>
      </c>
      <c r="U26" s="39">
        <f t="shared" si="1"/>
        <v>2345078.5170000005</v>
      </c>
      <c r="V26" s="41">
        <f t="shared" si="2"/>
        <v>0</v>
      </c>
      <c r="W26" s="38">
        <v>0</v>
      </c>
      <c r="X26" s="39">
        <v>0</v>
      </c>
      <c r="Y26" s="39">
        <v>0</v>
      </c>
      <c r="Z26" s="41">
        <v>0</v>
      </c>
      <c r="AA26" s="39">
        <f t="shared" si="4"/>
        <v>0</v>
      </c>
      <c r="AB26" s="41">
        <f t="shared" si="5"/>
        <v>0</v>
      </c>
      <c r="AC26" s="38">
        <v>0</v>
      </c>
      <c r="AD26" s="39">
        <v>0</v>
      </c>
      <c r="AE26" s="39">
        <v>0</v>
      </c>
      <c r="AF26" s="41">
        <v>0</v>
      </c>
      <c r="AG26" s="39">
        <f t="shared" si="7"/>
        <v>0</v>
      </c>
      <c r="AH26" s="41">
        <f t="shared" si="8"/>
        <v>0</v>
      </c>
      <c r="AI26" s="38">
        <v>0</v>
      </c>
      <c r="AJ26" s="41">
        <v>0</v>
      </c>
      <c r="AK26" s="38">
        <f t="shared" si="10"/>
        <v>2345078.5170000005</v>
      </c>
      <c r="AL26" s="41">
        <f t="shared" si="11"/>
        <v>0</v>
      </c>
      <c r="AM26" s="38">
        <v>0</v>
      </c>
      <c r="AN26" s="41">
        <v>0</v>
      </c>
      <c r="AO26" s="38">
        <f t="shared" si="13"/>
        <v>2345078.5170000005</v>
      </c>
      <c r="AP26" s="41">
        <f t="shared" si="14"/>
        <v>0</v>
      </c>
      <c r="AQ26" s="3"/>
      <c r="AR26" s="3"/>
    </row>
    <row r="27" spans="2:44" ht="15" customHeight="1" outlineLevel="1" x14ac:dyDescent="0.2">
      <c r="B27" s="46" t="s">
        <v>121</v>
      </c>
      <c r="C27" s="38">
        <v>88729.975000000006</v>
      </c>
      <c r="D27" s="39">
        <v>0</v>
      </c>
      <c r="E27" s="39">
        <v>0</v>
      </c>
      <c r="F27" s="39">
        <v>0</v>
      </c>
      <c r="G27" s="39">
        <v>0</v>
      </c>
      <c r="H27" s="39">
        <v>0</v>
      </c>
      <c r="I27" s="40">
        <v>0</v>
      </c>
      <c r="J27" s="40">
        <v>0</v>
      </c>
      <c r="K27" s="40">
        <v>0</v>
      </c>
      <c r="L27" s="40">
        <v>0</v>
      </c>
      <c r="M27" s="39">
        <v>0</v>
      </c>
      <c r="N27" s="39">
        <v>0</v>
      </c>
      <c r="O27" s="39">
        <v>0</v>
      </c>
      <c r="P27" s="39">
        <v>0</v>
      </c>
      <c r="Q27" s="39">
        <v>0</v>
      </c>
      <c r="R27" s="39">
        <v>0</v>
      </c>
      <c r="S27" s="39">
        <v>-3.0000000000000001E-3</v>
      </c>
      <c r="T27" s="41">
        <v>0</v>
      </c>
      <c r="U27" s="39">
        <f t="shared" si="1"/>
        <v>88729.972000000009</v>
      </c>
      <c r="V27" s="41">
        <f t="shared" si="2"/>
        <v>0</v>
      </c>
      <c r="W27" s="38">
        <v>0</v>
      </c>
      <c r="X27" s="39">
        <v>-376.78722593245021</v>
      </c>
      <c r="Y27" s="39">
        <v>0</v>
      </c>
      <c r="Z27" s="41">
        <v>0</v>
      </c>
      <c r="AA27" s="39">
        <f t="shared" si="4"/>
        <v>0</v>
      </c>
      <c r="AB27" s="41">
        <f t="shared" si="5"/>
        <v>-376.78722593245021</v>
      </c>
      <c r="AC27" s="38">
        <v>0</v>
      </c>
      <c r="AD27" s="39">
        <v>0</v>
      </c>
      <c r="AE27" s="39">
        <v>0</v>
      </c>
      <c r="AF27" s="41">
        <v>0</v>
      </c>
      <c r="AG27" s="39">
        <f t="shared" si="7"/>
        <v>0</v>
      </c>
      <c r="AH27" s="41">
        <f t="shared" si="8"/>
        <v>0</v>
      </c>
      <c r="AI27" s="38">
        <v>0</v>
      </c>
      <c r="AJ27" s="41">
        <v>0</v>
      </c>
      <c r="AK27" s="38">
        <f t="shared" si="10"/>
        <v>88729.972000000009</v>
      </c>
      <c r="AL27" s="41">
        <f t="shared" si="11"/>
        <v>-376.78722593245021</v>
      </c>
      <c r="AM27" s="38">
        <v>0</v>
      </c>
      <c r="AN27" s="41">
        <v>0</v>
      </c>
      <c r="AO27" s="38">
        <f t="shared" si="13"/>
        <v>88729.972000000009</v>
      </c>
      <c r="AP27" s="41">
        <f t="shared" si="14"/>
        <v>-376.78722593245021</v>
      </c>
      <c r="AQ27" s="3"/>
      <c r="AR27" s="3"/>
    </row>
    <row r="28" spans="2:44" ht="15" customHeight="1" outlineLevel="1" x14ac:dyDescent="0.2">
      <c r="B28" s="49" t="s">
        <v>122</v>
      </c>
      <c r="C28" s="38">
        <v>192401.34</v>
      </c>
      <c r="D28" s="39">
        <v>0</v>
      </c>
      <c r="E28" s="39">
        <v>0</v>
      </c>
      <c r="F28" s="39">
        <v>0</v>
      </c>
      <c r="G28" s="39">
        <v>0</v>
      </c>
      <c r="H28" s="39">
        <v>0</v>
      </c>
      <c r="I28" s="40">
        <v>0</v>
      </c>
      <c r="J28" s="40">
        <v>0</v>
      </c>
      <c r="K28" s="40">
        <v>0</v>
      </c>
      <c r="L28" s="40">
        <v>0</v>
      </c>
      <c r="M28" s="39">
        <v>0</v>
      </c>
      <c r="N28" s="39">
        <v>0</v>
      </c>
      <c r="O28" s="39">
        <v>0</v>
      </c>
      <c r="P28" s="39">
        <v>0</v>
      </c>
      <c r="Q28" s="39">
        <v>0</v>
      </c>
      <c r="R28" s="39">
        <v>0</v>
      </c>
      <c r="S28" s="39">
        <v>0</v>
      </c>
      <c r="T28" s="41">
        <v>0</v>
      </c>
      <c r="U28" s="39">
        <f t="shared" si="1"/>
        <v>192401.34</v>
      </c>
      <c r="V28" s="41">
        <f t="shared" si="2"/>
        <v>0</v>
      </c>
      <c r="W28" s="38">
        <v>0</v>
      </c>
      <c r="X28" s="39">
        <v>0</v>
      </c>
      <c r="Y28" s="39">
        <v>0</v>
      </c>
      <c r="Z28" s="41">
        <v>0</v>
      </c>
      <c r="AA28" s="39">
        <f t="shared" si="4"/>
        <v>0</v>
      </c>
      <c r="AB28" s="41">
        <f t="shared" si="5"/>
        <v>0</v>
      </c>
      <c r="AC28" s="38">
        <v>0</v>
      </c>
      <c r="AD28" s="39">
        <v>0</v>
      </c>
      <c r="AE28" s="39">
        <v>0</v>
      </c>
      <c r="AF28" s="41">
        <v>0</v>
      </c>
      <c r="AG28" s="39">
        <f t="shared" si="7"/>
        <v>0</v>
      </c>
      <c r="AH28" s="41">
        <f t="shared" si="8"/>
        <v>0</v>
      </c>
      <c r="AI28" s="38">
        <v>0</v>
      </c>
      <c r="AJ28" s="41">
        <v>0</v>
      </c>
      <c r="AK28" s="38">
        <f t="shared" si="10"/>
        <v>192401.34</v>
      </c>
      <c r="AL28" s="41">
        <f t="shared" si="11"/>
        <v>0</v>
      </c>
      <c r="AM28" s="38">
        <v>0</v>
      </c>
      <c r="AN28" s="41">
        <v>0</v>
      </c>
      <c r="AO28" s="38">
        <f t="shared" si="13"/>
        <v>192401.34</v>
      </c>
      <c r="AP28" s="41">
        <f t="shared" si="14"/>
        <v>0</v>
      </c>
      <c r="AQ28" s="3"/>
      <c r="AR28" s="3"/>
    </row>
    <row r="29" spans="2:44" ht="15" customHeight="1" outlineLevel="1" x14ac:dyDescent="0.2">
      <c r="B29" s="49" t="s">
        <v>123</v>
      </c>
      <c r="C29" s="38">
        <v>154879.91899999999</v>
      </c>
      <c r="D29" s="39">
        <v>0</v>
      </c>
      <c r="E29" s="39">
        <v>0</v>
      </c>
      <c r="F29" s="39">
        <v>0</v>
      </c>
      <c r="G29" s="39">
        <v>0</v>
      </c>
      <c r="H29" s="39">
        <v>0</v>
      </c>
      <c r="I29" s="40">
        <v>0</v>
      </c>
      <c r="J29" s="40">
        <v>0</v>
      </c>
      <c r="K29" s="40">
        <v>0</v>
      </c>
      <c r="L29" s="40">
        <v>0</v>
      </c>
      <c r="M29" s="39">
        <v>0</v>
      </c>
      <c r="N29" s="39">
        <v>0</v>
      </c>
      <c r="O29" s="39">
        <v>0</v>
      </c>
      <c r="P29" s="39">
        <v>0</v>
      </c>
      <c r="Q29" s="39">
        <v>0</v>
      </c>
      <c r="R29" s="39">
        <v>0</v>
      </c>
      <c r="S29" s="39">
        <v>0</v>
      </c>
      <c r="T29" s="41">
        <v>0</v>
      </c>
      <c r="U29" s="39">
        <f t="shared" si="1"/>
        <v>154879.91899999999</v>
      </c>
      <c r="V29" s="41">
        <f t="shared" si="2"/>
        <v>0</v>
      </c>
      <c r="W29" s="38">
        <v>0</v>
      </c>
      <c r="X29" s="39">
        <v>0</v>
      </c>
      <c r="Y29" s="39">
        <v>0</v>
      </c>
      <c r="Z29" s="41">
        <v>0</v>
      </c>
      <c r="AA29" s="39">
        <f t="shared" si="4"/>
        <v>0</v>
      </c>
      <c r="AB29" s="41">
        <f t="shared" si="5"/>
        <v>0</v>
      </c>
      <c r="AC29" s="38">
        <v>0</v>
      </c>
      <c r="AD29" s="39">
        <v>0</v>
      </c>
      <c r="AE29" s="39">
        <v>0</v>
      </c>
      <c r="AF29" s="41">
        <v>0</v>
      </c>
      <c r="AG29" s="39">
        <f t="shared" si="7"/>
        <v>0</v>
      </c>
      <c r="AH29" s="41">
        <f t="shared" si="8"/>
        <v>0</v>
      </c>
      <c r="AI29" s="38">
        <v>0</v>
      </c>
      <c r="AJ29" s="41">
        <v>0</v>
      </c>
      <c r="AK29" s="38">
        <f t="shared" si="10"/>
        <v>154879.91899999999</v>
      </c>
      <c r="AL29" s="41">
        <f t="shared" si="11"/>
        <v>0</v>
      </c>
      <c r="AM29" s="38">
        <v>0</v>
      </c>
      <c r="AN29" s="41">
        <v>0</v>
      </c>
      <c r="AO29" s="38">
        <f t="shared" si="13"/>
        <v>154879.91899999999</v>
      </c>
      <c r="AP29" s="41">
        <f t="shared" si="14"/>
        <v>0</v>
      </c>
      <c r="AQ29" s="3"/>
      <c r="AR29" s="3"/>
    </row>
    <row r="30" spans="2:44" ht="15" customHeight="1" outlineLevel="1" x14ac:dyDescent="0.2">
      <c r="B30" s="49" t="s">
        <v>124</v>
      </c>
      <c r="C30" s="38">
        <v>11221.087</v>
      </c>
      <c r="D30" s="39">
        <v>0</v>
      </c>
      <c r="E30" s="39">
        <v>0</v>
      </c>
      <c r="F30" s="39">
        <v>0</v>
      </c>
      <c r="G30" s="39">
        <v>0</v>
      </c>
      <c r="H30" s="39">
        <v>0</v>
      </c>
      <c r="I30" s="40">
        <v>0</v>
      </c>
      <c r="J30" s="40">
        <v>0</v>
      </c>
      <c r="K30" s="40">
        <v>0</v>
      </c>
      <c r="L30" s="40">
        <v>0</v>
      </c>
      <c r="M30" s="39">
        <v>0</v>
      </c>
      <c r="N30" s="39">
        <v>0</v>
      </c>
      <c r="O30" s="39">
        <v>0</v>
      </c>
      <c r="P30" s="39">
        <v>0</v>
      </c>
      <c r="Q30" s="39">
        <v>0</v>
      </c>
      <c r="R30" s="39">
        <v>0</v>
      </c>
      <c r="S30" s="39">
        <v>0</v>
      </c>
      <c r="T30" s="41">
        <v>0</v>
      </c>
      <c r="U30" s="39">
        <f t="shared" si="1"/>
        <v>11221.087</v>
      </c>
      <c r="V30" s="41">
        <f t="shared" si="2"/>
        <v>0</v>
      </c>
      <c r="W30" s="38">
        <v>0</v>
      </c>
      <c r="X30" s="39">
        <v>0</v>
      </c>
      <c r="Y30" s="39">
        <v>0</v>
      </c>
      <c r="Z30" s="41">
        <v>0</v>
      </c>
      <c r="AA30" s="39">
        <f t="shared" si="4"/>
        <v>0</v>
      </c>
      <c r="AB30" s="41">
        <f t="shared" si="5"/>
        <v>0</v>
      </c>
      <c r="AC30" s="38">
        <v>0</v>
      </c>
      <c r="AD30" s="39">
        <v>0</v>
      </c>
      <c r="AE30" s="39">
        <v>0</v>
      </c>
      <c r="AF30" s="41">
        <v>0</v>
      </c>
      <c r="AG30" s="39">
        <f t="shared" si="7"/>
        <v>0</v>
      </c>
      <c r="AH30" s="41">
        <f t="shared" si="8"/>
        <v>0</v>
      </c>
      <c r="AI30" s="38">
        <v>0</v>
      </c>
      <c r="AJ30" s="41">
        <v>0</v>
      </c>
      <c r="AK30" s="38">
        <f t="shared" si="10"/>
        <v>11221.087</v>
      </c>
      <c r="AL30" s="41">
        <f t="shared" si="11"/>
        <v>0</v>
      </c>
      <c r="AM30" s="38">
        <v>0</v>
      </c>
      <c r="AN30" s="41">
        <v>0</v>
      </c>
      <c r="AO30" s="38">
        <f t="shared" si="13"/>
        <v>11221.087</v>
      </c>
      <c r="AP30" s="41">
        <f t="shared" si="14"/>
        <v>0</v>
      </c>
      <c r="AQ30" s="3"/>
      <c r="AR30" s="3"/>
    </row>
    <row r="31" spans="2:44" ht="15" customHeight="1" outlineLevel="1" x14ac:dyDescent="0.2">
      <c r="B31" s="49" t="s">
        <v>125</v>
      </c>
      <c r="C31" s="38">
        <v>0</v>
      </c>
      <c r="D31" s="39">
        <v>0</v>
      </c>
      <c r="E31" s="39">
        <v>0</v>
      </c>
      <c r="F31" s="39">
        <v>0</v>
      </c>
      <c r="G31" s="39">
        <v>0</v>
      </c>
      <c r="H31" s="39">
        <v>0</v>
      </c>
      <c r="I31" s="40">
        <v>0</v>
      </c>
      <c r="J31" s="40">
        <v>0</v>
      </c>
      <c r="K31" s="40">
        <v>0</v>
      </c>
      <c r="L31" s="40">
        <v>0</v>
      </c>
      <c r="M31" s="39">
        <v>0</v>
      </c>
      <c r="N31" s="39">
        <v>0</v>
      </c>
      <c r="O31" s="39">
        <v>0</v>
      </c>
      <c r="P31" s="39">
        <v>0</v>
      </c>
      <c r="Q31" s="39">
        <v>0</v>
      </c>
      <c r="R31" s="39">
        <v>0</v>
      </c>
      <c r="S31" s="39">
        <v>0</v>
      </c>
      <c r="T31" s="41">
        <v>0</v>
      </c>
      <c r="U31" s="39">
        <f t="shared" si="1"/>
        <v>0</v>
      </c>
      <c r="V31" s="41">
        <f t="shared" si="2"/>
        <v>0</v>
      </c>
      <c r="W31" s="38">
        <v>0</v>
      </c>
      <c r="X31" s="39">
        <v>0</v>
      </c>
      <c r="Y31" s="39">
        <v>0</v>
      </c>
      <c r="Z31" s="41">
        <v>0</v>
      </c>
      <c r="AA31" s="39">
        <f t="shared" si="4"/>
        <v>0</v>
      </c>
      <c r="AB31" s="41">
        <f t="shared" si="5"/>
        <v>0</v>
      </c>
      <c r="AC31" s="38">
        <v>0</v>
      </c>
      <c r="AD31" s="39">
        <v>0</v>
      </c>
      <c r="AE31" s="39">
        <v>0</v>
      </c>
      <c r="AF31" s="41">
        <v>0</v>
      </c>
      <c r="AG31" s="39">
        <f t="shared" si="7"/>
        <v>0</v>
      </c>
      <c r="AH31" s="41">
        <f t="shared" si="8"/>
        <v>0</v>
      </c>
      <c r="AI31" s="38">
        <v>0</v>
      </c>
      <c r="AJ31" s="41">
        <v>0</v>
      </c>
      <c r="AK31" s="38">
        <f t="shared" si="10"/>
        <v>0</v>
      </c>
      <c r="AL31" s="41">
        <f t="shared" si="11"/>
        <v>0</v>
      </c>
      <c r="AM31" s="38">
        <v>0</v>
      </c>
      <c r="AN31" s="41">
        <v>0</v>
      </c>
      <c r="AO31" s="38">
        <f t="shared" si="13"/>
        <v>0</v>
      </c>
      <c r="AP31" s="41">
        <f t="shared" si="14"/>
        <v>0</v>
      </c>
      <c r="AQ31" s="3"/>
      <c r="AR31" s="3"/>
    </row>
    <row r="32" spans="2:44" s="3" customFormat="1" ht="15" customHeight="1" outlineLevel="1" x14ac:dyDescent="0.2">
      <c r="B32" s="48" t="s">
        <v>126</v>
      </c>
      <c r="C32" s="36">
        <f>SUM(C33:C47)</f>
        <v>111645.6707</v>
      </c>
      <c r="D32" s="35">
        <f>SUM(D33:D47)</f>
        <v>63601.433714999956</v>
      </c>
      <c r="E32" s="35">
        <f t="shared" ref="E32:T32" si="28">SUM(E33:E47)</f>
        <v>0</v>
      </c>
      <c r="F32" s="35">
        <f t="shared" si="28"/>
        <v>-1278.4139619999996</v>
      </c>
      <c r="G32" s="35">
        <f t="shared" si="28"/>
        <v>0</v>
      </c>
      <c r="H32" s="35">
        <f t="shared" si="28"/>
        <v>2789.806</v>
      </c>
      <c r="I32" s="35">
        <f t="shared" si="28"/>
        <v>0</v>
      </c>
      <c r="J32" s="35">
        <f t="shared" si="28"/>
        <v>0</v>
      </c>
      <c r="K32" s="35">
        <f t="shared" si="28"/>
        <v>0</v>
      </c>
      <c r="L32" s="35">
        <f t="shared" si="28"/>
        <v>2737.4229999999998</v>
      </c>
      <c r="M32" s="35">
        <v>0</v>
      </c>
      <c r="N32" s="35">
        <v>-2866.6379999999999</v>
      </c>
      <c r="O32" s="35">
        <v>0</v>
      </c>
      <c r="P32" s="35">
        <v>0</v>
      </c>
      <c r="Q32" s="35">
        <f t="shared" si="28"/>
        <v>0</v>
      </c>
      <c r="R32" s="35">
        <f t="shared" si="28"/>
        <v>-9.2160000000000011</v>
      </c>
      <c r="S32" s="35">
        <f t="shared" si="28"/>
        <v>526693.87902999995</v>
      </c>
      <c r="T32" s="37">
        <f t="shared" si="28"/>
        <v>1188573.5490000001</v>
      </c>
      <c r="U32" s="35">
        <f t="shared" si="1"/>
        <v>638339.54972999997</v>
      </c>
      <c r="V32" s="37">
        <f t="shared" si="2"/>
        <v>1253547.9437530001</v>
      </c>
      <c r="W32" s="36">
        <f t="shared" ref="W32:Z32" si="29">SUM(W33:W47)</f>
        <v>0</v>
      </c>
      <c r="X32" s="35">
        <f t="shared" si="29"/>
        <v>26594.591977999964</v>
      </c>
      <c r="Y32" s="35">
        <f t="shared" si="29"/>
        <v>0</v>
      </c>
      <c r="Z32" s="37">
        <f t="shared" si="29"/>
        <v>81969.374935</v>
      </c>
      <c r="AA32" s="35">
        <f t="shared" si="4"/>
        <v>0</v>
      </c>
      <c r="AB32" s="37">
        <f t="shared" si="5"/>
        <v>108563.96691299997</v>
      </c>
      <c r="AC32" s="36">
        <f t="shared" ref="AC32:AF32" si="30">SUM(AC33:AC47)</f>
        <v>0</v>
      </c>
      <c r="AD32" s="35">
        <f t="shared" si="30"/>
        <v>-3959.4716470000003</v>
      </c>
      <c r="AE32" s="35">
        <f t="shared" si="30"/>
        <v>635680.67635639256</v>
      </c>
      <c r="AF32" s="37">
        <f t="shared" si="30"/>
        <v>-6494.758539879952</v>
      </c>
      <c r="AG32" s="35">
        <f t="shared" si="7"/>
        <v>635680.67635639256</v>
      </c>
      <c r="AH32" s="37">
        <f t="shared" si="8"/>
        <v>-10454.230186879951</v>
      </c>
      <c r="AI32" s="36">
        <f t="shared" ref="AI32:AJ32" si="31">SUM(AI33:AI47)</f>
        <v>0</v>
      </c>
      <c r="AJ32" s="37">
        <f t="shared" si="31"/>
        <v>-34735.340509999995</v>
      </c>
      <c r="AK32" s="36">
        <f t="shared" si="10"/>
        <v>1274020.2260863925</v>
      </c>
      <c r="AL32" s="37">
        <f t="shared" si="11"/>
        <v>1316922.3399691202</v>
      </c>
      <c r="AM32" s="36">
        <f t="shared" ref="AM32:AN32" si="32">SUM(AM33:AM47)</f>
        <v>1241114.3807753106</v>
      </c>
      <c r="AN32" s="37">
        <f t="shared" si="32"/>
        <v>635955.73149992223</v>
      </c>
      <c r="AO32" s="36">
        <f t="shared" si="13"/>
        <v>2515134.6068617031</v>
      </c>
      <c r="AP32" s="37">
        <f t="shared" si="14"/>
        <v>1952878.0714690425</v>
      </c>
    </row>
    <row r="33" spans="2:44" ht="15" customHeight="1" outlineLevel="1" x14ac:dyDescent="0.2">
      <c r="B33" s="46" t="s">
        <v>112</v>
      </c>
      <c r="C33" s="38">
        <v>25422.354701</v>
      </c>
      <c r="D33" s="39">
        <v>2860.002</v>
      </c>
      <c r="E33" s="39">
        <v>0</v>
      </c>
      <c r="F33" s="39">
        <v>-1278.4139619999996</v>
      </c>
      <c r="G33" s="39">
        <v>0</v>
      </c>
      <c r="H33" s="39">
        <v>2789.806</v>
      </c>
      <c r="I33" s="40">
        <v>0</v>
      </c>
      <c r="J33" s="40">
        <v>0</v>
      </c>
      <c r="K33" s="40">
        <v>0</v>
      </c>
      <c r="L33" s="40">
        <v>2737.4229999999998</v>
      </c>
      <c r="M33" s="39">
        <v>0</v>
      </c>
      <c r="N33" s="39">
        <v>-2866.6379999999999</v>
      </c>
      <c r="O33" s="39">
        <v>0</v>
      </c>
      <c r="P33" s="39">
        <v>0</v>
      </c>
      <c r="Q33" s="39">
        <v>0</v>
      </c>
      <c r="R33" s="39">
        <v>-9.2160000000000011</v>
      </c>
      <c r="S33" s="39">
        <v>-12770.052</v>
      </c>
      <c r="T33" s="41">
        <v>0</v>
      </c>
      <c r="U33" s="39">
        <f t="shared" si="1"/>
        <v>12652.302701000001</v>
      </c>
      <c r="V33" s="51">
        <f t="shared" si="2"/>
        <v>4232.9630379999999</v>
      </c>
      <c r="W33" s="38">
        <v>0</v>
      </c>
      <c r="X33" s="39">
        <v>26594.591977999964</v>
      </c>
      <c r="Y33" s="39">
        <v>0</v>
      </c>
      <c r="Z33" s="41">
        <v>81969.374935</v>
      </c>
      <c r="AA33" s="39">
        <f t="shared" si="4"/>
        <v>0</v>
      </c>
      <c r="AB33" s="51">
        <f t="shared" si="5"/>
        <v>108563.96691299997</v>
      </c>
      <c r="AC33" s="38">
        <v>0</v>
      </c>
      <c r="AD33" s="39">
        <v>-3959.4716470000003</v>
      </c>
      <c r="AE33" s="39">
        <v>0</v>
      </c>
      <c r="AF33" s="41">
        <v>-6931.6383229999965</v>
      </c>
      <c r="AG33" s="39">
        <f t="shared" si="7"/>
        <v>0</v>
      </c>
      <c r="AH33" s="51">
        <f t="shared" si="8"/>
        <v>-10891.109969999998</v>
      </c>
      <c r="AI33" s="38">
        <v>0</v>
      </c>
      <c r="AJ33" s="41">
        <v>-34735.340509999995</v>
      </c>
      <c r="AK33" s="38">
        <f t="shared" si="10"/>
        <v>12652.302701000001</v>
      </c>
      <c r="AL33" s="41">
        <f t="shared" si="11"/>
        <v>67170.479470999984</v>
      </c>
      <c r="AM33" s="38">
        <v>604.64651056028288</v>
      </c>
      <c r="AN33" s="41">
        <v>0</v>
      </c>
      <c r="AO33" s="38">
        <f t="shared" si="13"/>
        <v>13256.949211560284</v>
      </c>
      <c r="AP33" s="41">
        <f t="shared" si="14"/>
        <v>67170.479470999984</v>
      </c>
      <c r="AQ33" s="3"/>
      <c r="AR33" s="3"/>
    </row>
    <row r="34" spans="2:44" ht="15" customHeight="1" outlineLevel="1" x14ac:dyDescent="0.2">
      <c r="B34" s="46" t="s">
        <v>113</v>
      </c>
      <c r="C34" s="38">
        <v>-1278.4139619999996</v>
      </c>
      <c r="D34" s="39">
        <v>0</v>
      </c>
      <c r="E34" s="39">
        <v>0</v>
      </c>
      <c r="F34" s="39">
        <v>0</v>
      </c>
      <c r="G34" s="39">
        <v>0</v>
      </c>
      <c r="H34" s="39">
        <v>0</v>
      </c>
      <c r="I34" s="40">
        <v>0</v>
      </c>
      <c r="J34" s="40">
        <v>0</v>
      </c>
      <c r="K34" s="40">
        <v>0</v>
      </c>
      <c r="L34" s="40">
        <v>0</v>
      </c>
      <c r="M34" s="39">
        <v>0</v>
      </c>
      <c r="N34" s="39">
        <v>0</v>
      </c>
      <c r="O34" s="39">
        <v>0</v>
      </c>
      <c r="P34" s="39">
        <v>0</v>
      </c>
      <c r="Q34" s="39">
        <v>0</v>
      </c>
      <c r="R34" s="39">
        <v>0</v>
      </c>
      <c r="S34" s="39">
        <v>0</v>
      </c>
      <c r="T34" s="41">
        <v>0</v>
      </c>
      <c r="U34" s="39">
        <f t="shared" si="1"/>
        <v>-1278.4139619999996</v>
      </c>
      <c r="V34" s="41">
        <f t="shared" si="2"/>
        <v>0</v>
      </c>
      <c r="W34" s="38">
        <v>0</v>
      </c>
      <c r="X34" s="39">
        <v>0</v>
      </c>
      <c r="Y34" s="39">
        <v>0</v>
      </c>
      <c r="Z34" s="41">
        <v>0</v>
      </c>
      <c r="AA34" s="39">
        <f t="shared" si="4"/>
        <v>0</v>
      </c>
      <c r="AB34" s="41">
        <f t="shared" si="5"/>
        <v>0</v>
      </c>
      <c r="AC34" s="38">
        <v>0</v>
      </c>
      <c r="AD34" s="39">
        <v>0</v>
      </c>
      <c r="AE34" s="39">
        <v>0</v>
      </c>
      <c r="AF34" s="41">
        <v>0</v>
      </c>
      <c r="AG34" s="39">
        <f t="shared" si="7"/>
        <v>0</v>
      </c>
      <c r="AH34" s="41">
        <f t="shared" si="8"/>
        <v>0</v>
      </c>
      <c r="AI34" s="38">
        <v>0</v>
      </c>
      <c r="AJ34" s="41">
        <v>0</v>
      </c>
      <c r="AK34" s="38">
        <f t="shared" si="10"/>
        <v>-1278.4139619999996</v>
      </c>
      <c r="AL34" s="41">
        <f t="shared" si="11"/>
        <v>0</v>
      </c>
      <c r="AM34" s="38">
        <v>0</v>
      </c>
      <c r="AN34" s="41">
        <v>0</v>
      </c>
      <c r="AO34" s="38">
        <f t="shared" si="13"/>
        <v>-1278.4139619999996</v>
      </c>
      <c r="AP34" s="41">
        <f t="shared" si="14"/>
        <v>0</v>
      </c>
      <c r="AQ34" s="3"/>
      <c r="AR34" s="3"/>
    </row>
    <row r="35" spans="2:44" ht="15" customHeight="1" outlineLevel="1" x14ac:dyDescent="0.2">
      <c r="B35" s="46" t="s">
        <v>146</v>
      </c>
      <c r="C35" s="38">
        <v>2789.806</v>
      </c>
      <c r="D35" s="39">
        <v>0</v>
      </c>
      <c r="E35" s="39">
        <v>0</v>
      </c>
      <c r="F35" s="39">
        <v>0</v>
      </c>
      <c r="G35" s="39">
        <v>0</v>
      </c>
      <c r="H35" s="39">
        <v>0</v>
      </c>
      <c r="I35" s="40">
        <v>0</v>
      </c>
      <c r="J35" s="40">
        <v>0</v>
      </c>
      <c r="K35" s="40">
        <v>0</v>
      </c>
      <c r="L35" s="40">
        <v>0</v>
      </c>
      <c r="M35" s="39">
        <v>0</v>
      </c>
      <c r="N35" s="39">
        <v>0</v>
      </c>
      <c r="O35" s="39">
        <v>0</v>
      </c>
      <c r="P35" s="39">
        <v>0</v>
      </c>
      <c r="Q35" s="39">
        <v>0</v>
      </c>
      <c r="R35" s="39">
        <v>0</v>
      </c>
      <c r="S35" s="39">
        <v>0</v>
      </c>
      <c r="T35" s="41">
        <v>0</v>
      </c>
      <c r="U35" s="39">
        <f t="shared" si="1"/>
        <v>2789.806</v>
      </c>
      <c r="V35" s="41">
        <f t="shared" si="2"/>
        <v>0</v>
      </c>
      <c r="W35" s="38">
        <v>0</v>
      </c>
      <c r="X35" s="39">
        <v>0</v>
      </c>
      <c r="Y35" s="39">
        <v>0</v>
      </c>
      <c r="Z35" s="41">
        <v>0</v>
      </c>
      <c r="AA35" s="39">
        <f t="shared" si="4"/>
        <v>0</v>
      </c>
      <c r="AB35" s="41">
        <f t="shared" si="5"/>
        <v>0</v>
      </c>
      <c r="AC35" s="38">
        <v>0</v>
      </c>
      <c r="AD35" s="39">
        <v>0</v>
      </c>
      <c r="AE35" s="39">
        <v>0</v>
      </c>
      <c r="AF35" s="41">
        <v>0</v>
      </c>
      <c r="AG35" s="39">
        <f t="shared" si="7"/>
        <v>0</v>
      </c>
      <c r="AH35" s="41">
        <f t="shared" si="8"/>
        <v>0</v>
      </c>
      <c r="AI35" s="38">
        <v>0</v>
      </c>
      <c r="AJ35" s="41">
        <v>0</v>
      </c>
      <c r="AK35" s="38">
        <f t="shared" si="10"/>
        <v>2789.806</v>
      </c>
      <c r="AL35" s="41">
        <f t="shared" si="11"/>
        <v>0</v>
      </c>
      <c r="AM35" s="38">
        <v>0</v>
      </c>
      <c r="AN35" s="41">
        <v>0</v>
      </c>
      <c r="AO35" s="38">
        <f t="shared" si="13"/>
        <v>2789.806</v>
      </c>
      <c r="AP35" s="41">
        <f t="shared" si="14"/>
        <v>0</v>
      </c>
      <c r="AQ35" s="3"/>
      <c r="AR35" s="3"/>
    </row>
    <row r="36" spans="2:44" ht="15" customHeight="1" outlineLevel="1" x14ac:dyDescent="0.2">
      <c r="B36" s="46" t="s">
        <v>114</v>
      </c>
      <c r="C36" s="38">
        <v>-9.2160000000000011</v>
      </c>
      <c r="D36" s="39">
        <v>0</v>
      </c>
      <c r="E36" s="39">
        <v>0</v>
      </c>
      <c r="F36" s="39">
        <v>0</v>
      </c>
      <c r="G36" s="39">
        <v>0</v>
      </c>
      <c r="H36" s="39">
        <v>0</v>
      </c>
      <c r="I36" s="40">
        <v>0</v>
      </c>
      <c r="J36" s="40">
        <v>0</v>
      </c>
      <c r="K36" s="40">
        <v>0</v>
      </c>
      <c r="L36" s="40">
        <v>0</v>
      </c>
      <c r="M36" s="39">
        <v>0</v>
      </c>
      <c r="N36" s="39">
        <v>0</v>
      </c>
      <c r="O36" s="39">
        <v>0</v>
      </c>
      <c r="P36" s="39">
        <v>0</v>
      </c>
      <c r="Q36" s="39">
        <v>0</v>
      </c>
      <c r="R36" s="39">
        <v>0</v>
      </c>
      <c r="S36" s="39">
        <v>0</v>
      </c>
      <c r="T36" s="41">
        <v>0</v>
      </c>
      <c r="U36" s="39">
        <f t="shared" si="1"/>
        <v>-9.2160000000000011</v>
      </c>
      <c r="V36" s="41">
        <f t="shared" si="2"/>
        <v>0</v>
      </c>
      <c r="W36" s="38">
        <v>0</v>
      </c>
      <c r="X36" s="39">
        <v>0</v>
      </c>
      <c r="Y36" s="39">
        <v>0</v>
      </c>
      <c r="Z36" s="41">
        <v>0</v>
      </c>
      <c r="AA36" s="39">
        <f t="shared" si="4"/>
        <v>0</v>
      </c>
      <c r="AB36" s="41">
        <f t="shared" si="5"/>
        <v>0</v>
      </c>
      <c r="AC36" s="38">
        <v>0</v>
      </c>
      <c r="AD36" s="39">
        <v>0</v>
      </c>
      <c r="AE36" s="39">
        <v>0</v>
      </c>
      <c r="AF36" s="41">
        <v>0</v>
      </c>
      <c r="AG36" s="39">
        <f t="shared" si="7"/>
        <v>0</v>
      </c>
      <c r="AH36" s="41">
        <f t="shared" si="8"/>
        <v>0</v>
      </c>
      <c r="AI36" s="38">
        <v>0</v>
      </c>
      <c r="AJ36" s="41">
        <v>0</v>
      </c>
      <c r="AK36" s="38">
        <f t="shared" si="10"/>
        <v>-9.2160000000000011</v>
      </c>
      <c r="AL36" s="41">
        <f t="shared" si="11"/>
        <v>0</v>
      </c>
      <c r="AM36" s="38">
        <v>0</v>
      </c>
      <c r="AN36" s="41">
        <v>0</v>
      </c>
      <c r="AO36" s="38">
        <f t="shared" si="13"/>
        <v>-9.2160000000000011</v>
      </c>
      <c r="AP36" s="41">
        <f t="shared" si="14"/>
        <v>0</v>
      </c>
      <c r="AQ36" s="3"/>
      <c r="AR36" s="3"/>
    </row>
    <row r="37" spans="2:44" ht="15" customHeight="1" outlineLevel="1" x14ac:dyDescent="0.2">
      <c r="B37" s="46" t="s">
        <v>115</v>
      </c>
      <c r="C37" s="38">
        <v>0</v>
      </c>
      <c r="D37" s="39">
        <v>-4326.5762240000686</v>
      </c>
      <c r="E37" s="39">
        <v>0</v>
      </c>
      <c r="F37" s="39">
        <v>0</v>
      </c>
      <c r="G37" s="39">
        <v>0</v>
      </c>
      <c r="H37" s="39">
        <v>0</v>
      </c>
      <c r="I37" s="40">
        <v>0</v>
      </c>
      <c r="J37" s="40">
        <v>0</v>
      </c>
      <c r="K37" s="40">
        <v>0</v>
      </c>
      <c r="L37" s="40">
        <v>0</v>
      </c>
      <c r="M37" s="39">
        <v>0</v>
      </c>
      <c r="N37" s="39">
        <v>0</v>
      </c>
      <c r="O37" s="39">
        <v>0</v>
      </c>
      <c r="P37" s="39">
        <v>0</v>
      </c>
      <c r="Q37" s="39">
        <v>0</v>
      </c>
      <c r="R37" s="39">
        <v>0</v>
      </c>
      <c r="S37" s="39">
        <v>0</v>
      </c>
      <c r="T37" s="41">
        <v>0</v>
      </c>
      <c r="U37" s="39">
        <f t="shared" si="1"/>
        <v>0</v>
      </c>
      <c r="V37" s="41">
        <f t="shared" si="2"/>
        <v>-4326.5762240000686</v>
      </c>
      <c r="W37" s="38">
        <v>0</v>
      </c>
      <c r="X37" s="39">
        <v>0</v>
      </c>
      <c r="Y37" s="39">
        <v>0</v>
      </c>
      <c r="Z37" s="41">
        <v>0</v>
      </c>
      <c r="AA37" s="39">
        <f t="shared" si="4"/>
        <v>0</v>
      </c>
      <c r="AB37" s="41">
        <f t="shared" si="5"/>
        <v>0</v>
      </c>
      <c r="AC37" s="38">
        <v>0</v>
      </c>
      <c r="AD37" s="39">
        <v>0</v>
      </c>
      <c r="AE37" s="39">
        <v>0</v>
      </c>
      <c r="AF37" s="41">
        <v>0</v>
      </c>
      <c r="AG37" s="39">
        <f t="shared" si="7"/>
        <v>0</v>
      </c>
      <c r="AH37" s="41">
        <f t="shared" si="8"/>
        <v>0</v>
      </c>
      <c r="AI37" s="38">
        <v>0</v>
      </c>
      <c r="AJ37" s="41">
        <v>0</v>
      </c>
      <c r="AK37" s="38">
        <f t="shared" si="10"/>
        <v>0</v>
      </c>
      <c r="AL37" s="41">
        <f t="shared" si="11"/>
        <v>-4326.5762240000686</v>
      </c>
      <c r="AM37" s="38">
        <v>1208825.1070725834</v>
      </c>
      <c r="AN37" s="41">
        <v>0</v>
      </c>
      <c r="AO37" s="38">
        <f t="shared" si="13"/>
        <v>1208825.1070725834</v>
      </c>
      <c r="AP37" s="41">
        <f t="shared" si="14"/>
        <v>-4326.5762240000686</v>
      </c>
      <c r="AQ37" s="3"/>
      <c r="AR37" s="3"/>
    </row>
    <row r="38" spans="2:44" ht="15" customHeight="1" outlineLevel="1" x14ac:dyDescent="0.2">
      <c r="B38" s="46" t="s">
        <v>116</v>
      </c>
      <c r="C38" s="38">
        <v>26594.591977999964</v>
      </c>
      <c r="D38" s="39">
        <v>0</v>
      </c>
      <c r="E38" s="39">
        <v>0</v>
      </c>
      <c r="F38" s="39">
        <v>0</v>
      </c>
      <c r="G38" s="39">
        <v>0</v>
      </c>
      <c r="H38" s="39">
        <v>0</v>
      </c>
      <c r="I38" s="40">
        <v>0</v>
      </c>
      <c r="J38" s="40">
        <v>0</v>
      </c>
      <c r="K38" s="40">
        <v>0</v>
      </c>
      <c r="L38" s="40">
        <v>0</v>
      </c>
      <c r="M38" s="39">
        <v>0</v>
      </c>
      <c r="N38" s="39">
        <v>0</v>
      </c>
      <c r="O38" s="39">
        <v>0</v>
      </c>
      <c r="P38" s="39">
        <v>0</v>
      </c>
      <c r="Q38" s="39">
        <v>0</v>
      </c>
      <c r="R38" s="39">
        <v>0</v>
      </c>
      <c r="S38" s="39">
        <v>0</v>
      </c>
      <c r="T38" s="41">
        <v>0</v>
      </c>
      <c r="U38" s="39">
        <f t="shared" si="1"/>
        <v>26594.591977999964</v>
      </c>
      <c r="V38" s="41">
        <f t="shared" si="2"/>
        <v>0</v>
      </c>
      <c r="W38" s="38">
        <v>0</v>
      </c>
      <c r="X38" s="39">
        <v>0</v>
      </c>
      <c r="Y38" s="39">
        <v>0</v>
      </c>
      <c r="Z38" s="41">
        <v>0</v>
      </c>
      <c r="AA38" s="39">
        <f t="shared" si="4"/>
        <v>0</v>
      </c>
      <c r="AB38" s="41">
        <f t="shared" si="5"/>
        <v>0</v>
      </c>
      <c r="AC38" s="38">
        <v>0</v>
      </c>
      <c r="AD38" s="39">
        <v>0</v>
      </c>
      <c r="AE38" s="39">
        <v>0</v>
      </c>
      <c r="AF38" s="41">
        <v>0</v>
      </c>
      <c r="AG38" s="39">
        <f t="shared" si="7"/>
        <v>0</v>
      </c>
      <c r="AH38" s="41">
        <f t="shared" si="8"/>
        <v>0</v>
      </c>
      <c r="AI38" s="38">
        <v>0</v>
      </c>
      <c r="AJ38" s="41">
        <v>0</v>
      </c>
      <c r="AK38" s="38">
        <f t="shared" si="10"/>
        <v>26594.591977999964</v>
      </c>
      <c r="AL38" s="41">
        <f t="shared" si="11"/>
        <v>0</v>
      </c>
      <c r="AM38" s="38">
        <v>0</v>
      </c>
      <c r="AN38" s="41">
        <v>0</v>
      </c>
      <c r="AO38" s="38">
        <f t="shared" si="13"/>
        <v>26594.591977999964</v>
      </c>
      <c r="AP38" s="41">
        <f t="shared" si="14"/>
        <v>0</v>
      </c>
      <c r="AQ38" s="3"/>
      <c r="AR38" s="3"/>
    </row>
    <row r="39" spans="2:44" ht="15" customHeight="1" outlineLevel="1" x14ac:dyDescent="0.2">
      <c r="B39" s="46" t="s">
        <v>117</v>
      </c>
      <c r="C39" s="38">
        <v>81969.374935</v>
      </c>
      <c r="D39" s="39">
        <v>0</v>
      </c>
      <c r="E39" s="39">
        <v>0</v>
      </c>
      <c r="F39" s="39">
        <v>0</v>
      </c>
      <c r="G39" s="39">
        <v>0</v>
      </c>
      <c r="H39" s="39">
        <v>0</v>
      </c>
      <c r="I39" s="40">
        <v>0</v>
      </c>
      <c r="J39" s="40">
        <v>0</v>
      </c>
      <c r="K39" s="40">
        <v>0</v>
      </c>
      <c r="L39" s="40">
        <v>0</v>
      </c>
      <c r="M39" s="39">
        <v>0</v>
      </c>
      <c r="N39" s="39">
        <v>0</v>
      </c>
      <c r="O39" s="39">
        <v>0</v>
      </c>
      <c r="P39" s="39">
        <v>0</v>
      </c>
      <c r="Q39" s="39">
        <v>0</v>
      </c>
      <c r="R39" s="39">
        <v>0</v>
      </c>
      <c r="S39" s="39">
        <v>0</v>
      </c>
      <c r="T39" s="41">
        <v>0</v>
      </c>
      <c r="U39" s="39">
        <f t="shared" si="1"/>
        <v>81969.374935</v>
      </c>
      <c r="V39" s="41">
        <f t="shared" si="2"/>
        <v>0</v>
      </c>
      <c r="W39" s="38">
        <v>0</v>
      </c>
      <c r="X39" s="39">
        <v>0</v>
      </c>
      <c r="Y39" s="39">
        <v>0</v>
      </c>
      <c r="Z39" s="41">
        <v>0</v>
      </c>
      <c r="AA39" s="39">
        <f t="shared" si="4"/>
        <v>0</v>
      </c>
      <c r="AB39" s="41">
        <f t="shared" si="5"/>
        <v>0</v>
      </c>
      <c r="AC39" s="38">
        <v>0</v>
      </c>
      <c r="AD39" s="39">
        <v>0</v>
      </c>
      <c r="AE39" s="39">
        <v>0</v>
      </c>
      <c r="AF39" s="41">
        <v>0</v>
      </c>
      <c r="AG39" s="39">
        <f t="shared" si="7"/>
        <v>0</v>
      </c>
      <c r="AH39" s="41">
        <f t="shared" si="8"/>
        <v>0</v>
      </c>
      <c r="AI39" s="38">
        <v>0</v>
      </c>
      <c r="AJ39" s="41">
        <v>0</v>
      </c>
      <c r="AK39" s="38">
        <f t="shared" si="10"/>
        <v>81969.374935</v>
      </c>
      <c r="AL39" s="41">
        <f t="shared" si="11"/>
        <v>0</v>
      </c>
      <c r="AM39" s="38">
        <v>31118.830278021105</v>
      </c>
      <c r="AN39" s="41">
        <v>0</v>
      </c>
      <c r="AO39" s="38">
        <f t="shared" si="13"/>
        <v>113088.20521302111</v>
      </c>
      <c r="AP39" s="41">
        <f t="shared" si="14"/>
        <v>0</v>
      </c>
      <c r="AQ39" s="3"/>
      <c r="AR39" s="3"/>
    </row>
    <row r="40" spans="2:44" ht="15" customHeight="1" outlineLevel="1" x14ac:dyDescent="0.2">
      <c r="B40" s="46" t="s">
        <v>118</v>
      </c>
      <c r="C40" s="38">
        <v>-3959.4796470000001</v>
      </c>
      <c r="D40" s="39">
        <v>0</v>
      </c>
      <c r="E40" s="39">
        <v>0</v>
      </c>
      <c r="F40" s="39">
        <v>0</v>
      </c>
      <c r="G40" s="39">
        <v>0</v>
      </c>
      <c r="H40" s="39">
        <v>0</v>
      </c>
      <c r="I40" s="40">
        <v>0</v>
      </c>
      <c r="J40" s="40">
        <v>0</v>
      </c>
      <c r="K40" s="40">
        <v>0</v>
      </c>
      <c r="L40" s="40">
        <v>0</v>
      </c>
      <c r="M40" s="39">
        <v>0</v>
      </c>
      <c r="N40" s="39">
        <v>0</v>
      </c>
      <c r="O40" s="39">
        <v>0</v>
      </c>
      <c r="P40" s="39">
        <v>0</v>
      </c>
      <c r="Q40" s="39">
        <v>0</v>
      </c>
      <c r="R40" s="39">
        <v>0</v>
      </c>
      <c r="S40" s="39">
        <v>0</v>
      </c>
      <c r="T40" s="41">
        <v>0</v>
      </c>
      <c r="U40" s="39">
        <f t="shared" si="1"/>
        <v>-3959.4796470000001</v>
      </c>
      <c r="V40" s="41">
        <f t="shared" si="2"/>
        <v>0</v>
      </c>
      <c r="W40" s="38">
        <v>0</v>
      </c>
      <c r="X40" s="39">
        <v>0</v>
      </c>
      <c r="Y40" s="39">
        <v>0</v>
      </c>
      <c r="Z40" s="41">
        <v>0</v>
      </c>
      <c r="AA40" s="39">
        <f t="shared" si="4"/>
        <v>0</v>
      </c>
      <c r="AB40" s="41">
        <f t="shared" si="5"/>
        <v>0</v>
      </c>
      <c r="AC40" s="38">
        <v>0</v>
      </c>
      <c r="AD40" s="39">
        <v>0</v>
      </c>
      <c r="AE40" s="39">
        <v>0</v>
      </c>
      <c r="AF40" s="41">
        <v>0</v>
      </c>
      <c r="AG40" s="39">
        <f t="shared" si="7"/>
        <v>0</v>
      </c>
      <c r="AH40" s="41">
        <f t="shared" si="8"/>
        <v>0</v>
      </c>
      <c r="AI40" s="38">
        <v>0</v>
      </c>
      <c r="AJ40" s="41">
        <v>0</v>
      </c>
      <c r="AK40" s="38">
        <f t="shared" si="10"/>
        <v>-3959.4796470000001</v>
      </c>
      <c r="AL40" s="41">
        <f t="shared" si="11"/>
        <v>0</v>
      </c>
      <c r="AM40" s="38">
        <v>0</v>
      </c>
      <c r="AN40" s="41">
        <v>0</v>
      </c>
      <c r="AO40" s="38">
        <f t="shared" si="13"/>
        <v>-3959.4796470000001</v>
      </c>
      <c r="AP40" s="41">
        <f t="shared" si="14"/>
        <v>0</v>
      </c>
      <c r="AQ40" s="3"/>
      <c r="AR40" s="3"/>
    </row>
    <row r="41" spans="2:44" ht="15" customHeight="1" outlineLevel="1" x14ac:dyDescent="0.2">
      <c r="B41" s="46" t="s">
        <v>119</v>
      </c>
      <c r="C41" s="38">
        <v>-6931.6383229999965</v>
      </c>
      <c r="D41" s="39">
        <v>0</v>
      </c>
      <c r="E41" s="39">
        <v>0</v>
      </c>
      <c r="F41" s="39">
        <v>0</v>
      </c>
      <c r="G41" s="39">
        <v>0</v>
      </c>
      <c r="H41" s="39">
        <v>0</v>
      </c>
      <c r="I41" s="40">
        <v>0</v>
      </c>
      <c r="J41" s="40">
        <v>0</v>
      </c>
      <c r="K41" s="40">
        <v>0</v>
      </c>
      <c r="L41" s="40">
        <v>0</v>
      </c>
      <c r="M41" s="39">
        <v>0</v>
      </c>
      <c r="N41" s="39">
        <v>0</v>
      </c>
      <c r="O41" s="39">
        <v>0</v>
      </c>
      <c r="P41" s="39">
        <v>0</v>
      </c>
      <c r="Q41" s="39">
        <v>0</v>
      </c>
      <c r="R41" s="39">
        <v>0</v>
      </c>
      <c r="S41" s="39">
        <v>0</v>
      </c>
      <c r="T41" s="41">
        <v>0</v>
      </c>
      <c r="U41" s="39">
        <f t="shared" si="1"/>
        <v>-6931.6383229999965</v>
      </c>
      <c r="V41" s="41">
        <f t="shared" si="2"/>
        <v>0</v>
      </c>
      <c r="W41" s="38">
        <v>0</v>
      </c>
      <c r="X41" s="39">
        <v>0</v>
      </c>
      <c r="Y41" s="39">
        <v>0</v>
      </c>
      <c r="Z41" s="41">
        <v>0</v>
      </c>
      <c r="AA41" s="39">
        <f t="shared" si="4"/>
        <v>0</v>
      </c>
      <c r="AB41" s="41">
        <f t="shared" si="5"/>
        <v>0</v>
      </c>
      <c r="AC41" s="38">
        <v>0</v>
      </c>
      <c r="AD41" s="39">
        <v>0</v>
      </c>
      <c r="AE41" s="39">
        <v>0</v>
      </c>
      <c r="AF41" s="41">
        <v>0</v>
      </c>
      <c r="AG41" s="39">
        <f t="shared" si="7"/>
        <v>0</v>
      </c>
      <c r="AH41" s="41">
        <f t="shared" si="8"/>
        <v>0</v>
      </c>
      <c r="AI41" s="38">
        <v>0</v>
      </c>
      <c r="AJ41" s="41">
        <v>0</v>
      </c>
      <c r="AK41" s="38">
        <f t="shared" si="10"/>
        <v>-6931.6383229999965</v>
      </c>
      <c r="AL41" s="41">
        <f t="shared" si="11"/>
        <v>0</v>
      </c>
      <c r="AM41" s="38">
        <v>565.79691414583829</v>
      </c>
      <c r="AN41" s="41">
        <v>635955.73149992223</v>
      </c>
      <c r="AO41" s="38">
        <f t="shared" si="13"/>
        <v>-6365.8414088541585</v>
      </c>
      <c r="AP41" s="41">
        <f t="shared" si="14"/>
        <v>635955.73149992223</v>
      </c>
      <c r="AQ41" s="3"/>
      <c r="AR41" s="3"/>
    </row>
    <row r="42" spans="2:44" ht="15" customHeight="1" outlineLevel="1" x14ac:dyDescent="0.2">
      <c r="B42" s="46" t="s">
        <v>120</v>
      </c>
      <c r="C42" s="38">
        <v>-34735.340509999995</v>
      </c>
      <c r="D42" s="39">
        <v>0</v>
      </c>
      <c r="E42" s="39">
        <v>0</v>
      </c>
      <c r="F42" s="39">
        <v>0</v>
      </c>
      <c r="G42" s="39">
        <v>0</v>
      </c>
      <c r="H42" s="39">
        <v>0</v>
      </c>
      <c r="I42" s="40">
        <v>0</v>
      </c>
      <c r="J42" s="40">
        <v>0</v>
      </c>
      <c r="K42" s="40">
        <v>0</v>
      </c>
      <c r="L42" s="40">
        <v>0</v>
      </c>
      <c r="M42" s="39">
        <v>0</v>
      </c>
      <c r="N42" s="39">
        <v>0</v>
      </c>
      <c r="O42" s="39">
        <v>0</v>
      </c>
      <c r="P42" s="39">
        <v>0</v>
      </c>
      <c r="Q42" s="39">
        <v>0</v>
      </c>
      <c r="R42" s="39">
        <v>0</v>
      </c>
      <c r="S42" s="39">
        <v>0</v>
      </c>
      <c r="T42" s="41">
        <v>0</v>
      </c>
      <c r="U42" s="39">
        <f t="shared" si="1"/>
        <v>-34735.340509999995</v>
      </c>
      <c r="V42" s="41">
        <f t="shared" si="2"/>
        <v>0</v>
      </c>
      <c r="W42" s="38">
        <v>0</v>
      </c>
      <c r="X42" s="39">
        <v>0</v>
      </c>
      <c r="Y42" s="39">
        <v>0</v>
      </c>
      <c r="Z42" s="41">
        <v>0</v>
      </c>
      <c r="AA42" s="39">
        <f t="shared" si="4"/>
        <v>0</v>
      </c>
      <c r="AB42" s="41">
        <f t="shared" si="5"/>
        <v>0</v>
      </c>
      <c r="AC42" s="38">
        <v>0</v>
      </c>
      <c r="AD42" s="39">
        <v>0</v>
      </c>
      <c r="AE42" s="39">
        <v>0</v>
      </c>
      <c r="AF42" s="41">
        <v>0</v>
      </c>
      <c r="AG42" s="39">
        <f t="shared" si="7"/>
        <v>0</v>
      </c>
      <c r="AH42" s="41">
        <f t="shared" si="8"/>
        <v>0</v>
      </c>
      <c r="AI42" s="38">
        <v>0</v>
      </c>
      <c r="AJ42" s="41">
        <v>0</v>
      </c>
      <c r="AK42" s="38">
        <f t="shared" si="10"/>
        <v>-34735.340509999995</v>
      </c>
      <c r="AL42" s="41">
        <f t="shared" si="11"/>
        <v>0</v>
      </c>
      <c r="AM42" s="38">
        <v>0</v>
      </c>
      <c r="AN42" s="41">
        <v>0</v>
      </c>
      <c r="AO42" s="38">
        <f t="shared" si="13"/>
        <v>-34735.340509999995</v>
      </c>
      <c r="AP42" s="41">
        <f t="shared" si="14"/>
        <v>0</v>
      </c>
      <c r="AQ42" s="3"/>
      <c r="AR42" s="3"/>
    </row>
    <row r="43" spans="2:44" ht="15" customHeight="1" outlineLevel="1" x14ac:dyDescent="0.2">
      <c r="B43" s="46" t="s">
        <v>121</v>
      </c>
      <c r="C43" s="38">
        <v>21508.210528000021</v>
      </c>
      <c r="D43" s="39">
        <v>65068.007939000025</v>
      </c>
      <c r="E43" s="39">
        <v>0</v>
      </c>
      <c r="F43" s="39">
        <v>0</v>
      </c>
      <c r="G43" s="39">
        <v>0</v>
      </c>
      <c r="H43" s="39">
        <v>0</v>
      </c>
      <c r="I43" s="40">
        <v>0</v>
      </c>
      <c r="J43" s="40">
        <v>0</v>
      </c>
      <c r="K43" s="40">
        <v>0</v>
      </c>
      <c r="L43" s="40">
        <v>0</v>
      </c>
      <c r="M43" s="39">
        <v>0</v>
      </c>
      <c r="N43" s="39">
        <v>0</v>
      </c>
      <c r="O43" s="39">
        <v>0</v>
      </c>
      <c r="P43" s="39">
        <v>0</v>
      </c>
      <c r="Q43" s="39">
        <v>0</v>
      </c>
      <c r="R43" s="39">
        <v>0</v>
      </c>
      <c r="S43" s="39">
        <v>539463.93102999998</v>
      </c>
      <c r="T43" s="41">
        <v>1188573.5490000001</v>
      </c>
      <c r="U43" s="39">
        <f t="shared" si="1"/>
        <v>560972.141558</v>
      </c>
      <c r="V43" s="41">
        <f t="shared" si="2"/>
        <v>1253641.556939</v>
      </c>
      <c r="W43" s="38">
        <v>0</v>
      </c>
      <c r="X43" s="39">
        <v>0</v>
      </c>
      <c r="Y43" s="39">
        <v>0</v>
      </c>
      <c r="Z43" s="41">
        <v>0</v>
      </c>
      <c r="AA43" s="39">
        <f t="shared" si="4"/>
        <v>0</v>
      </c>
      <c r="AB43" s="41">
        <f t="shared" si="5"/>
        <v>0</v>
      </c>
      <c r="AC43" s="38">
        <v>0</v>
      </c>
      <c r="AD43" s="39">
        <v>0</v>
      </c>
      <c r="AE43" s="39">
        <v>635680.67635639256</v>
      </c>
      <c r="AF43" s="41">
        <v>436.87978312004469</v>
      </c>
      <c r="AG43" s="39">
        <f t="shared" si="7"/>
        <v>635680.67635639256</v>
      </c>
      <c r="AH43" s="41">
        <f t="shared" si="8"/>
        <v>436.87978312004469</v>
      </c>
      <c r="AI43" s="38">
        <v>0</v>
      </c>
      <c r="AJ43" s="41">
        <v>0</v>
      </c>
      <c r="AK43" s="38">
        <f t="shared" si="10"/>
        <v>1196652.8179143926</v>
      </c>
      <c r="AL43" s="41">
        <f t="shared" si="11"/>
        <v>1254078.43672212</v>
      </c>
      <c r="AM43" s="38">
        <v>0</v>
      </c>
      <c r="AN43" s="41">
        <v>0</v>
      </c>
      <c r="AO43" s="38">
        <f t="shared" si="13"/>
        <v>1196652.8179143926</v>
      </c>
      <c r="AP43" s="41">
        <f t="shared" si="14"/>
        <v>1254078.43672212</v>
      </c>
      <c r="AQ43" s="3"/>
      <c r="AR43" s="3"/>
    </row>
    <row r="44" spans="2:44" ht="15" customHeight="1" outlineLevel="1" x14ac:dyDescent="0.2">
      <c r="B44" s="49" t="s">
        <v>122</v>
      </c>
      <c r="C44" s="38">
        <v>0</v>
      </c>
      <c r="D44" s="39">
        <v>0</v>
      </c>
      <c r="E44" s="39">
        <v>0</v>
      </c>
      <c r="F44" s="39">
        <v>0</v>
      </c>
      <c r="G44" s="39">
        <v>0</v>
      </c>
      <c r="H44" s="39">
        <v>0</v>
      </c>
      <c r="I44" s="40">
        <v>0</v>
      </c>
      <c r="J44" s="40">
        <v>0</v>
      </c>
      <c r="K44" s="40">
        <v>0</v>
      </c>
      <c r="L44" s="40">
        <v>0</v>
      </c>
      <c r="M44" s="39">
        <v>0</v>
      </c>
      <c r="N44" s="39">
        <v>0</v>
      </c>
      <c r="O44" s="39">
        <v>0</v>
      </c>
      <c r="P44" s="39">
        <v>0</v>
      </c>
      <c r="Q44" s="39">
        <v>0</v>
      </c>
      <c r="R44" s="39">
        <v>0</v>
      </c>
      <c r="S44" s="39">
        <v>0</v>
      </c>
      <c r="T44" s="41">
        <v>0</v>
      </c>
      <c r="U44" s="39">
        <f t="shared" si="1"/>
        <v>0</v>
      </c>
      <c r="V44" s="41">
        <f t="shared" si="2"/>
        <v>0</v>
      </c>
      <c r="W44" s="38">
        <v>0</v>
      </c>
      <c r="X44" s="39">
        <v>0</v>
      </c>
      <c r="Y44" s="39">
        <v>0</v>
      </c>
      <c r="Z44" s="41">
        <v>0</v>
      </c>
      <c r="AA44" s="39">
        <f t="shared" si="4"/>
        <v>0</v>
      </c>
      <c r="AB44" s="41">
        <f t="shared" si="5"/>
        <v>0</v>
      </c>
      <c r="AC44" s="38">
        <v>0</v>
      </c>
      <c r="AD44" s="39">
        <v>0</v>
      </c>
      <c r="AE44" s="39">
        <v>0</v>
      </c>
      <c r="AF44" s="41">
        <v>0</v>
      </c>
      <c r="AG44" s="39">
        <f t="shared" si="7"/>
        <v>0</v>
      </c>
      <c r="AH44" s="41">
        <f t="shared" si="8"/>
        <v>0</v>
      </c>
      <c r="AI44" s="38">
        <v>0</v>
      </c>
      <c r="AJ44" s="41">
        <v>0</v>
      </c>
      <c r="AK44" s="38">
        <f t="shared" si="10"/>
        <v>0</v>
      </c>
      <c r="AL44" s="41">
        <f t="shared" si="11"/>
        <v>0</v>
      </c>
      <c r="AM44" s="38">
        <v>0</v>
      </c>
      <c r="AN44" s="41">
        <v>0</v>
      </c>
      <c r="AO44" s="38">
        <f t="shared" si="13"/>
        <v>0</v>
      </c>
      <c r="AP44" s="41">
        <f t="shared" si="14"/>
        <v>0</v>
      </c>
      <c r="AQ44" s="3"/>
      <c r="AR44" s="3"/>
    </row>
    <row r="45" spans="2:44" ht="15" customHeight="1" outlineLevel="1" x14ac:dyDescent="0.2">
      <c r="B45" s="49" t="s">
        <v>123</v>
      </c>
      <c r="C45" s="38">
        <v>275.221</v>
      </c>
      <c r="D45" s="39">
        <v>0</v>
      </c>
      <c r="E45" s="39">
        <v>0</v>
      </c>
      <c r="F45" s="39">
        <v>0</v>
      </c>
      <c r="G45" s="39">
        <v>0</v>
      </c>
      <c r="H45" s="39">
        <v>0</v>
      </c>
      <c r="I45" s="40">
        <v>0</v>
      </c>
      <c r="J45" s="40">
        <v>0</v>
      </c>
      <c r="K45" s="40">
        <v>0</v>
      </c>
      <c r="L45" s="40">
        <v>0</v>
      </c>
      <c r="M45" s="39">
        <v>0</v>
      </c>
      <c r="N45" s="39">
        <v>0</v>
      </c>
      <c r="O45" s="39">
        <v>0</v>
      </c>
      <c r="P45" s="39">
        <v>0</v>
      </c>
      <c r="Q45" s="39">
        <v>0</v>
      </c>
      <c r="R45" s="39">
        <v>0</v>
      </c>
      <c r="S45" s="39">
        <v>0</v>
      </c>
      <c r="T45" s="41">
        <v>0</v>
      </c>
      <c r="U45" s="39">
        <f t="shared" si="1"/>
        <v>275.221</v>
      </c>
      <c r="V45" s="41">
        <f t="shared" si="2"/>
        <v>0</v>
      </c>
      <c r="W45" s="38">
        <v>0</v>
      </c>
      <c r="X45" s="39">
        <v>0</v>
      </c>
      <c r="Y45" s="39">
        <v>0</v>
      </c>
      <c r="Z45" s="41">
        <v>0</v>
      </c>
      <c r="AA45" s="39">
        <f t="shared" si="4"/>
        <v>0</v>
      </c>
      <c r="AB45" s="41">
        <f t="shared" si="5"/>
        <v>0</v>
      </c>
      <c r="AC45" s="38">
        <v>0</v>
      </c>
      <c r="AD45" s="39">
        <v>0</v>
      </c>
      <c r="AE45" s="39">
        <v>0</v>
      </c>
      <c r="AF45" s="41">
        <v>0</v>
      </c>
      <c r="AG45" s="39">
        <f t="shared" si="7"/>
        <v>0</v>
      </c>
      <c r="AH45" s="41">
        <f t="shared" si="8"/>
        <v>0</v>
      </c>
      <c r="AI45" s="38">
        <v>0</v>
      </c>
      <c r="AJ45" s="41">
        <v>0</v>
      </c>
      <c r="AK45" s="38">
        <f t="shared" si="10"/>
        <v>275.221</v>
      </c>
      <c r="AL45" s="41">
        <f t="shared" si="11"/>
        <v>0</v>
      </c>
      <c r="AM45" s="38">
        <v>0</v>
      </c>
      <c r="AN45" s="41">
        <v>0</v>
      </c>
      <c r="AO45" s="38">
        <f t="shared" si="13"/>
        <v>275.221</v>
      </c>
      <c r="AP45" s="41">
        <f t="shared" si="14"/>
        <v>0</v>
      </c>
      <c r="AQ45" s="3"/>
      <c r="AR45" s="3"/>
    </row>
    <row r="46" spans="2:44" ht="15" customHeight="1" outlineLevel="1" x14ac:dyDescent="0.2">
      <c r="B46" s="49" t="s">
        <v>124</v>
      </c>
      <c r="C46" s="38">
        <v>0.2</v>
      </c>
      <c r="D46" s="39">
        <v>0</v>
      </c>
      <c r="E46" s="39">
        <v>0</v>
      </c>
      <c r="F46" s="39">
        <v>0</v>
      </c>
      <c r="G46" s="39">
        <v>0</v>
      </c>
      <c r="H46" s="39">
        <v>0</v>
      </c>
      <c r="I46" s="40">
        <v>0</v>
      </c>
      <c r="J46" s="40">
        <v>0</v>
      </c>
      <c r="K46" s="40">
        <v>0</v>
      </c>
      <c r="L46" s="40">
        <v>0</v>
      </c>
      <c r="M46" s="39">
        <v>0</v>
      </c>
      <c r="N46" s="39">
        <v>0</v>
      </c>
      <c r="O46" s="39">
        <v>0</v>
      </c>
      <c r="P46" s="39">
        <v>0</v>
      </c>
      <c r="Q46" s="39">
        <v>0</v>
      </c>
      <c r="R46" s="39">
        <v>0</v>
      </c>
      <c r="S46" s="39">
        <v>0</v>
      </c>
      <c r="T46" s="41">
        <v>0</v>
      </c>
      <c r="U46" s="39">
        <f t="shared" si="1"/>
        <v>0.2</v>
      </c>
      <c r="V46" s="41">
        <f t="shared" si="2"/>
        <v>0</v>
      </c>
      <c r="W46" s="38">
        <v>0</v>
      </c>
      <c r="X46" s="39">
        <v>0</v>
      </c>
      <c r="Y46" s="39">
        <v>0</v>
      </c>
      <c r="Z46" s="41">
        <v>0</v>
      </c>
      <c r="AA46" s="39">
        <f t="shared" si="4"/>
        <v>0</v>
      </c>
      <c r="AB46" s="41">
        <f t="shared" si="5"/>
        <v>0</v>
      </c>
      <c r="AC46" s="38">
        <v>0</v>
      </c>
      <c r="AD46" s="39">
        <v>0</v>
      </c>
      <c r="AE46" s="39">
        <v>0</v>
      </c>
      <c r="AF46" s="41">
        <v>0</v>
      </c>
      <c r="AG46" s="39">
        <f t="shared" si="7"/>
        <v>0</v>
      </c>
      <c r="AH46" s="41">
        <f t="shared" si="8"/>
        <v>0</v>
      </c>
      <c r="AI46" s="38">
        <v>0</v>
      </c>
      <c r="AJ46" s="41">
        <v>0</v>
      </c>
      <c r="AK46" s="38">
        <f t="shared" si="10"/>
        <v>0.2</v>
      </c>
      <c r="AL46" s="41">
        <f t="shared" si="11"/>
        <v>0</v>
      </c>
      <c r="AM46" s="38">
        <v>0</v>
      </c>
      <c r="AN46" s="41">
        <v>0</v>
      </c>
      <c r="AO46" s="38">
        <f t="shared" si="13"/>
        <v>0.2</v>
      </c>
      <c r="AP46" s="41">
        <f t="shared" si="14"/>
        <v>0</v>
      </c>
      <c r="AQ46" s="3"/>
      <c r="AR46" s="3"/>
    </row>
    <row r="47" spans="2:44" ht="15" customHeight="1" outlineLevel="1" x14ac:dyDescent="0.2">
      <c r="B47" s="49" t="s">
        <v>125</v>
      </c>
      <c r="C47" s="38">
        <v>0</v>
      </c>
      <c r="D47" s="39">
        <v>0</v>
      </c>
      <c r="E47" s="39">
        <v>0</v>
      </c>
      <c r="F47" s="39">
        <v>0</v>
      </c>
      <c r="G47" s="39">
        <v>0</v>
      </c>
      <c r="H47" s="39">
        <v>0</v>
      </c>
      <c r="I47" s="40">
        <v>0</v>
      </c>
      <c r="J47" s="40">
        <v>0</v>
      </c>
      <c r="K47" s="40">
        <v>0</v>
      </c>
      <c r="L47" s="40">
        <v>0</v>
      </c>
      <c r="M47" s="39">
        <v>0</v>
      </c>
      <c r="N47" s="39">
        <v>0</v>
      </c>
      <c r="O47" s="39">
        <v>0</v>
      </c>
      <c r="P47" s="39">
        <v>0</v>
      </c>
      <c r="Q47" s="39">
        <v>0</v>
      </c>
      <c r="R47" s="39">
        <v>0</v>
      </c>
      <c r="S47" s="39">
        <v>0</v>
      </c>
      <c r="T47" s="41">
        <v>0</v>
      </c>
      <c r="U47" s="39">
        <f t="shared" si="1"/>
        <v>0</v>
      </c>
      <c r="V47" s="41">
        <f t="shared" si="2"/>
        <v>0</v>
      </c>
      <c r="W47" s="38">
        <v>0</v>
      </c>
      <c r="X47" s="39">
        <v>0</v>
      </c>
      <c r="Y47" s="39">
        <v>0</v>
      </c>
      <c r="Z47" s="41">
        <v>0</v>
      </c>
      <c r="AA47" s="39">
        <f t="shared" si="4"/>
        <v>0</v>
      </c>
      <c r="AB47" s="41">
        <f t="shared" si="5"/>
        <v>0</v>
      </c>
      <c r="AC47" s="38">
        <v>0</v>
      </c>
      <c r="AD47" s="39">
        <v>0</v>
      </c>
      <c r="AE47" s="39">
        <v>0</v>
      </c>
      <c r="AF47" s="41">
        <v>0</v>
      </c>
      <c r="AG47" s="39">
        <f t="shared" si="7"/>
        <v>0</v>
      </c>
      <c r="AH47" s="41">
        <f t="shared" si="8"/>
        <v>0</v>
      </c>
      <c r="AI47" s="38">
        <v>0</v>
      </c>
      <c r="AJ47" s="41">
        <v>0</v>
      </c>
      <c r="AK47" s="38">
        <f t="shared" si="10"/>
        <v>0</v>
      </c>
      <c r="AL47" s="41">
        <f t="shared" si="11"/>
        <v>0</v>
      </c>
      <c r="AM47" s="38">
        <v>0</v>
      </c>
      <c r="AN47" s="41">
        <v>0</v>
      </c>
      <c r="AO47" s="38">
        <f t="shared" si="13"/>
        <v>0</v>
      </c>
      <c r="AP47" s="41">
        <f t="shared" si="14"/>
        <v>0</v>
      </c>
      <c r="AQ47" s="3"/>
      <c r="AR47" s="3"/>
    </row>
    <row r="48" spans="2:44" s="3" customFormat="1" ht="15" customHeight="1" outlineLevel="1" x14ac:dyDescent="0.2">
      <c r="B48" s="44" t="s">
        <v>127</v>
      </c>
      <c r="C48" s="36">
        <f>SUM(C49,C65)</f>
        <v>849200.82202500012</v>
      </c>
      <c r="D48" s="35">
        <f>SUM(D49,D65)</f>
        <v>-41820.42378135</v>
      </c>
      <c r="E48" s="35">
        <f t="shared" ref="E48:T48" si="33">SUM(E49,E65)</f>
        <v>-2.5099999999999998</v>
      </c>
      <c r="F48" s="35">
        <f t="shared" si="33"/>
        <v>1737.7239999999999</v>
      </c>
      <c r="G48" s="35">
        <f t="shared" si="33"/>
        <v>-16.440999999999999</v>
      </c>
      <c r="H48" s="35">
        <f t="shared" si="33"/>
        <v>1732.3879999999997</v>
      </c>
      <c r="I48" s="35">
        <f t="shared" si="33"/>
        <v>0</v>
      </c>
      <c r="J48" s="35">
        <f t="shared" si="33"/>
        <v>0</v>
      </c>
      <c r="K48" s="35">
        <f t="shared" si="33"/>
        <v>0</v>
      </c>
      <c r="L48" s="35">
        <f t="shared" si="33"/>
        <v>95564.813000000009</v>
      </c>
      <c r="M48" s="35">
        <v>0</v>
      </c>
      <c r="N48" s="35">
        <v>74527.085999999996</v>
      </c>
      <c r="O48" s="35">
        <v>0</v>
      </c>
      <c r="P48" s="35">
        <v>124.38227405570501</v>
      </c>
      <c r="Q48" s="35">
        <f t="shared" si="33"/>
        <v>-96.361326999999847</v>
      </c>
      <c r="R48" s="35">
        <f t="shared" si="33"/>
        <v>-11734.873</v>
      </c>
      <c r="S48" s="35">
        <f t="shared" si="33"/>
        <v>276825.04888775997</v>
      </c>
      <c r="T48" s="37">
        <f t="shared" si="33"/>
        <v>508.34479999999979</v>
      </c>
      <c r="U48" s="35">
        <f t="shared" si="1"/>
        <v>1125910.5585857602</v>
      </c>
      <c r="V48" s="37">
        <f t="shared" si="2"/>
        <v>120639.44129270573</v>
      </c>
      <c r="W48" s="36">
        <f t="shared" ref="W48:Z48" si="34">SUM(W49,W65)</f>
        <v>9382.7290081055489</v>
      </c>
      <c r="X48" s="35">
        <f t="shared" si="34"/>
        <v>145182.15169742121</v>
      </c>
      <c r="Y48" s="35">
        <f t="shared" si="34"/>
        <v>165885.65328100001</v>
      </c>
      <c r="Z48" s="37">
        <f t="shared" si="34"/>
        <v>86655.134511000011</v>
      </c>
      <c r="AA48" s="35">
        <f t="shared" si="4"/>
        <v>175268.38228910556</v>
      </c>
      <c r="AB48" s="37">
        <f t="shared" si="5"/>
        <v>231837.28620842122</v>
      </c>
      <c r="AC48" s="36">
        <f t="shared" ref="AC48:AF48" si="35">SUM(AC49,AC65)</f>
        <v>0</v>
      </c>
      <c r="AD48" s="35">
        <f t="shared" si="35"/>
        <v>215864.02700000003</v>
      </c>
      <c r="AE48" s="35">
        <f t="shared" si="35"/>
        <v>42232.955514039997</v>
      </c>
      <c r="AF48" s="37">
        <f t="shared" si="35"/>
        <v>52040.081742000009</v>
      </c>
      <c r="AG48" s="35">
        <f t="shared" si="7"/>
        <v>42232.955514039997</v>
      </c>
      <c r="AH48" s="37">
        <f t="shared" si="8"/>
        <v>267904.10874200007</v>
      </c>
      <c r="AI48" s="36">
        <f t="shared" ref="AI48:AJ48" si="36">SUM(AI49,AI65)</f>
        <v>0</v>
      </c>
      <c r="AJ48" s="37">
        <f t="shared" si="36"/>
        <v>543972.15130948299</v>
      </c>
      <c r="AK48" s="36">
        <f t="shared" si="10"/>
        <v>1343411.8963889058</v>
      </c>
      <c r="AL48" s="37">
        <f t="shared" si="11"/>
        <v>1164352.98755261</v>
      </c>
      <c r="AM48" s="36">
        <f t="shared" ref="AM48:AN48" si="37">SUM(AM49,AM65)</f>
        <v>0</v>
      </c>
      <c r="AN48" s="37">
        <f t="shared" si="37"/>
        <v>414163.34115475358</v>
      </c>
      <c r="AO48" s="36">
        <f t="shared" si="13"/>
        <v>1343411.8963889058</v>
      </c>
      <c r="AP48" s="37">
        <f t="shared" si="14"/>
        <v>1578516.3287073635</v>
      </c>
    </row>
    <row r="49" spans="2:44" s="3" customFormat="1" ht="15" customHeight="1" outlineLevel="1" x14ac:dyDescent="0.2">
      <c r="B49" s="48" t="s">
        <v>128</v>
      </c>
      <c r="C49" s="36">
        <f>SUM(C50:C64)</f>
        <v>885424.79600000009</v>
      </c>
      <c r="D49" s="35">
        <f>SUM(D50:D64)</f>
        <v>-11015.844781350001</v>
      </c>
      <c r="E49" s="35">
        <f t="shared" ref="E49:T49" si="38">SUM(E50:E64)</f>
        <v>-2.5099999999999998</v>
      </c>
      <c r="F49" s="35">
        <f t="shared" si="38"/>
        <v>1747.596</v>
      </c>
      <c r="G49" s="35">
        <f t="shared" si="38"/>
        <v>-16.440999999999999</v>
      </c>
      <c r="H49" s="35">
        <f t="shared" si="38"/>
        <v>1683.8259999999998</v>
      </c>
      <c r="I49" s="35">
        <f t="shared" si="38"/>
        <v>0</v>
      </c>
      <c r="J49" s="35">
        <f t="shared" si="38"/>
        <v>0</v>
      </c>
      <c r="K49" s="35">
        <v>0</v>
      </c>
      <c r="L49" s="35">
        <v>95564.813000000009</v>
      </c>
      <c r="M49" s="35">
        <v>0</v>
      </c>
      <c r="N49" s="35">
        <v>74527.085999999996</v>
      </c>
      <c r="O49" s="35">
        <v>0</v>
      </c>
      <c r="P49" s="35">
        <v>124.38227405570501</v>
      </c>
      <c r="Q49" s="35">
        <f t="shared" si="38"/>
        <v>-96.361326999999847</v>
      </c>
      <c r="R49" s="35">
        <f t="shared" si="38"/>
        <v>-11734.873</v>
      </c>
      <c r="S49" s="35">
        <f t="shared" si="38"/>
        <v>-1599.5091122400177</v>
      </c>
      <c r="T49" s="37">
        <f t="shared" si="38"/>
        <v>508.34479999999979</v>
      </c>
      <c r="U49" s="35">
        <f t="shared" si="1"/>
        <v>883709.97456076008</v>
      </c>
      <c r="V49" s="37">
        <f t="shared" si="2"/>
        <v>151405.33029270571</v>
      </c>
      <c r="W49" s="36">
        <f t="shared" ref="W49:Z49" si="39">SUM(W50:W64)</f>
        <v>9382.7290081055489</v>
      </c>
      <c r="X49" s="35">
        <f t="shared" si="39"/>
        <v>172038.11826642122</v>
      </c>
      <c r="Y49" s="35">
        <f t="shared" si="39"/>
        <v>165885.65328100001</v>
      </c>
      <c r="Z49" s="37">
        <f t="shared" si="39"/>
        <v>87172.191000000006</v>
      </c>
      <c r="AA49" s="35">
        <f t="shared" si="4"/>
        <v>175268.38228910556</v>
      </c>
      <c r="AB49" s="37">
        <f t="shared" si="5"/>
        <v>259210.30926642125</v>
      </c>
      <c r="AC49" s="36">
        <f t="shared" ref="AC49:AF49" si="40">SUM(AC50:AC64)</f>
        <v>0</v>
      </c>
      <c r="AD49" s="35">
        <f t="shared" si="40"/>
        <v>215864.02700000003</v>
      </c>
      <c r="AE49" s="35">
        <f t="shared" si="40"/>
        <v>42232.955514039997</v>
      </c>
      <c r="AF49" s="37">
        <f t="shared" si="40"/>
        <v>54375.838000000011</v>
      </c>
      <c r="AG49" s="35">
        <f t="shared" si="7"/>
        <v>42232.955514039997</v>
      </c>
      <c r="AH49" s="37">
        <f t="shared" si="8"/>
        <v>270239.86500000005</v>
      </c>
      <c r="AI49" s="36">
        <f t="shared" ref="AI49:AJ49" si="41">SUM(AI50:AI64)</f>
        <v>0</v>
      </c>
      <c r="AJ49" s="37">
        <f t="shared" si="41"/>
        <v>558548.25678548298</v>
      </c>
      <c r="AK49" s="36">
        <f t="shared" si="10"/>
        <v>1101211.3123639056</v>
      </c>
      <c r="AL49" s="37">
        <f t="shared" si="11"/>
        <v>1239403.7613446098</v>
      </c>
      <c r="AM49" s="36">
        <f t="shared" ref="AM49:AN49" si="42">SUM(AM50:AM64)</f>
        <v>0</v>
      </c>
      <c r="AN49" s="37">
        <f t="shared" si="42"/>
        <v>131547.7825389074</v>
      </c>
      <c r="AO49" s="36">
        <f t="shared" si="13"/>
        <v>1101211.3123639056</v>
      </c>
      <c r="AP49" s="37">
        <f t="shared" si="14"/>
        <v>1370951.5438835172</v>
      </c>
    </row>
    <row r="50" spans="2:44" ht="15" customHeight="1" outlineLevel="1" x14ac:dyDescent="0.2">
      <c r="B50" s="46" t="s">
        <v>112</v>
      </c>
      <c r="C50" s="38">
        <v>-7192.7660000000005</v>
      </c>
      <c r="D50" s="39">
        <v>-11320.872148350001</v>
      </c>
      <c r="E50" s="39">
        <v>0</v>
      </c>
      <c r="F50" s="39">
        <v>574.51099999999997</v>
      </c>
      <c r="G50" s="39">
        <v>0</v>
      </c>
      <c r="H50" s="39">
        <v>2088.4719999999998</v>
      </c>
      <c r="I50" s="40">
        <v>0</v>
      </c>
      <c r="J50" s="40">
        <v>0</v>
      </c>
      <c r="K50" s="40">
        <v>0</v>
      </c>
      <c r="L50" s="40">
        <v>95564.813000000009</v>
      </c>
      <c r="M50" s="39">
        <v>0</v>
      </c>
      <c r="N50" s="39">
        <v>74527.085999999996</v>
      </c>
      <c r="O50" s="39">
        <v>0</v>
      </c>
      <c r="P50" s="39">
        <v>124.38227405570501</v>
      </c>
      <c r="Q50" s="39">
        <v>0</v>
      </c>
      <c r="R50" s="39">
        <v>-11872.436</v>
      </c>
      <c r="S50" s="39">
        <v>-499.14</v>
      </c>
      <c r="T50" s="41">
        <v>508.34479999999979</v>
      </c>
      <c r="U50" s="39">
        <f t="shared" si="1"/>
        <v>-7691.9060000000009</v>
      </c>
      <c r="V50" s="51">
        <f t="shared" si="2"/>
        <v>150194.3009257057</v>
      </c>
      <c r="W50" s="38">
        <v>0</v>
      </c>
      <c r="X50" s="39">
        <v>127029.34099999999</v>
      </c>
      <c r="Y50" s="39">
        <v>0</v>
      </c>
      <c r="Z50" s="41">
        <v>83730.038</v>
      </c>
      <c r="AA50" s="39">
        <f t="shared" si="4"/>
        <v>0</v>
      </c>
      <c r="AB50" s="51">
        <f t="shared" si="5"/>
        <v>210759.37899999999</v>
      </c>
      <c r="AC50" s="38">
        <v>0</v>
      </c>
      <c r="AD50" s="39">
        <v>215864.02700000003</v>
      </c>
      <c r="AE50" s="39">
        <v>0</v>
      </c>
      <c r="AF50" s="41">
        <v>53479.813000000009</v>
      </c>
      <c r="AG50" s="39">
        <f t="shared" si="7"/>
        <v>0</v>
      </c>
      <c r="AH50" s="51">
        <f t="shared" si="8"/>
        <v>269343.84000000003</v>
      </c>
      <c r="AI50" s="38">
        <v>0</v>
      </c>
      <c r="AJ50" s="41">
        <v>357657.02299999993</v>
      </c>
      <c r="AK50" s="38">
        <f t="shared" si="10"/>
        <v>-7691.9060000000009</v>
      </c>
      <c r="AL50" s="41">
        <f t="shared" si="11"/>
        <v>987954.54292570555</v>
      </c>
      <c r="AM50" s="38">
        <v>0</v>
      </c>
      <c r="AN50" s="41">
        <v>131547.7825389074</v>
      </c>
      <c r="AO50" s="38">
        <f t="shared" si="13"/>
        <v>-7691.9060000000009</v>
      </c>
      <c r="AP50" s="41">
        <f t="shared" si="14"/>
        <v>1119502.325464613</v>
      </c>
      <c r="AQ50" s="3"/>
      <c r="AR50" s="3"/>
    </row>
    <row r="51" spans="2:44" ht="15" customHeight="1" outlineLevel="1" x14ac:dyDescent="0.2">
      <c r="B51" s="46" t="s">
        <v>113</v>
      </c>
      <c r="C51" s="38">
        <v>574.51099999999997</v>
      </c>
      <c r="D51" s="39">
        <v>0</v>
      </c>
      <c r="E51" s="39">
        <v>0</v>
      </c>
      <c r="F51" s="39">
        <v>0</v>
      </c>
      <c r="G51" s="39">
        <v>0</v>
      </c>
      <c r="H51" s="39">
        <v>0</v>
      </c>
      <c r="I51" s="40">
        <v>0</v>
      </c>
      <c r="J51" s="40">
        <v>0</v>
      </c>
      <c r="K51" s="40">
        <v>0</v>
      </c>
      <c r="L51" s="40">
        <v>0</v>
      </c>
      <c r="M51" s="39">
        <v>0</v>
      </c>
      <c r="N51" s="39">
        <v>0</v>
      </c>
      <c r="O51" s="39">
        <v>0</v>
      </c>
      <c r="P51" s="39">
        <v>0</v>
      </c>
      <c r="Q51" s="39">
        <v>0</v>
      </c>
      <c r="R51" s="39">
        <v>0</v>
      </c>
      <c r="S51" s="39">
        <v>382.81099999999998</v>
      </c>
      <c r="T51" s="41">
        <v>0</v>
      </c>
      <c r="U51" s="39">
        <f t="shared" si="1"/>
        <v>957.32199999999989</v>
      </c>
      <c r="V51" s="41">
        <f t="shared" si="2"/>
        <v>0</v>
      </c>
      <c r="W51" s="38">
        <v>0</v>
      </c>
      <c r="X51" s="39">
        <v>0</v>
      </c>
      <c r="Y51" s="39">
        <v>0</v>
      </c>
      <c r="Z51" s="41">
        <v>0</v>
      </c>
      <c r="AA51" s="39">
        <f t="shared" si="4"/>
        <v>0</v>
      </c>
      <c r="AB51" s="41">
        <f t="shared" si="5"/>
        <v>0</v>
      </c>
      <c r="AC51" s="38">
        <v>0</v>
      </c>
      <c r="AD51" s="39">
        <v>0</v>
      </c>
      <c r="AE51" s="39">
        <v>0</v>
      </c>
      <c r="AF51" s="41">
        <v>0</v>
      </c>
      <c r="AG51" s="39">
        <f t="shared" si="7"/>
        <v>0</v>
      </c>
      <c r="AH51" s="41">
        <f t="shared" si="8"/>
        <v>0</v>
      </c>
      <c r="AI51" s="38">
        <v>0</v>
      </c>
      <c r="AJ51" s="41">
        <v>-2.5099999999999998</v>
      </c>
      <c r="AK51" s="38">
        <f t="shared" si="10"/>
        <v>957.32199999999989</v>
      </c>
      <c r="AL51" s="41">
        <f t="shared" si="11"/>
        <v>-2.5099999999999998</v>
      </c>
      <c r="AM51" s="38">
        <v>0</v>
      </c>
      <c r="AN51" s="41">
        <v>0</v>
      </c>
      <c r="AO51" s="38">
        <f t="shared" si="13"/>
        <v>957.32199999999989</v>
      </c>
      <c r="AP51" s="41">
        <f t="shared" si="14"/>
        <v>-2.5099999999999998</v>
      </c>
      <c r="AQ51" s="3"/>
      <c r="AR51" s="3"/>
    </row>
    <row r="52" spans="2:44" ht="15" customHeight="1" outlineLevel="1" x14ac:dyDescent="0.2">
      <c r="B52" s="46" t="s">
        <v>146</v>
      </c>
      <c r="C52" s="38">
        <v>2088.4719999999998</v>
      </c>
      <c r="D52" s="39">
        <v>0</v>
      </c>
      <c r="E52" s="39">
        <v>0</v>
      </c>
      <c r="F52" s="39">
        <v>0</v>
      </c>
      <c r="G52" s="39">
        <v>0</v>
      </c>
      <c r="H52" s="39">
        <v>0</v>
      </c>
      <c r="I52" s="40">
        <v>0</v>
      </c>
      <c r="J52" s="40">
        <v>0</v>
      </c>
      <c r="K52" s="40">
        <v>0</v>
      </c>
      <c r="L52" s="40">
        <v>0</v>
      </c>
      <c r="M52" s="39">
        <v>0</v>
      </c>
      <c r="N52" s="39">
        <v>0</v>
      </c>
      <c r="O52" s="39">
        <v>0</v>
      </c>
      <c r="P52" s="39">
        <v>0</v>
      </c>
      <c r="Q52" s="39">
        <v>0</v>
      </c>
      <c r="R52" s="39">
        <v>0</v>
      </c>
      <c r="S52" s="39">
        <v>-404.64600000000002</v>
      </c>
      <c r="T52" s="41">
        <v>0</v>
      </c>
      <c r="U52" s="39">
        <f t="shared" si="1"/>
        <v>1683.8259999999998</v>
      </c>
      <c r="V52" s="41">
        <f t="shared" si="2"/>
        <v>0</v>
      </c>
      <c r="W52" s="38">
        <v>0</v>
      </c>
      <c r="X52" s="39">
        <v>-16.440999999999999</v>
      </c>
      <c r="Y52" s="39">
        <v>0</v>
      </c>
      <c r="Z52" s="41">
        <v>0</v>
      </c>
      <c r="AA52" s="39">
        <f t="shared" si="4"/>
        <v>0</v>
      </c>
      <c r="AB52" s="41">
        <f t="shared" si="5"/>
        <v>-16.440999999999999</v>
      </c>
      <c r="AC52" s="38">
        <v>0</v>
      </c>
      <c r="AD52" s="39">
        <v>0</v>
      </c>
      <c r="AE52" s="39">
        <v>0</v>
      </c>
      <c r="AF52" s="41">
        <v>0</v>
      </c>
      <c r="AG52" s="39">
        <f t="shared" si="7"/>
        <v>0</v>
      </c>
      <c r="AH52" s="41">
        <f t="shared" si="8"/>
        <v>0</v>
      </c>
      <c r="AI52" s="38">
        <v>0</v>
      </c>
      <c r="AJ52" s="41">
        <v>0</v>
      </c>
      <c r="AK52" s="38">
        <f t="shared" si="10"/>
        <v>1683.8259999999998</v>
      </c>
      <c r="AL52" s="41">
        <f t="shared" si="11"/>
        <v>-16.440999999999999</v>
      </c>
      <c r="AM52" s="38">
        <v>0</v>
      </c>
      <c r="AN52" s="41">
        <v>0</v>
      </c>
      <c r="AO52" s="38">
        <f t="shared" si="13"/>
        <v>1683.8259999999998</v>
      </c>
      <c r="AP52" s="41">
        <f t="shared" si="14"/>
        <v>-16.440999999999999</v>
      </c>
      <c r="AQ52" s="3"/>
      <c r="AR52" s="3"/>
    </row>
    <row r="53" spans="2:44" ht="15" customHeight="1" outlineLevel="1" x14ac:dyDescent="0.2">
      <c r="B53" s="46" t="s">
        <v>114</v>
      </c>
      <c r="C53" s="38">
        <v>-11872.436</v>
      </c>
      <c r="D53" s="39">
        <v>0</v>
      </c>
      <c r="E53" s="39">
        <v>0</v>
      </c>
      <c r="F53" s="39">
        <v>0</v>
      </c>
      <c r="G53" s="39">
        <v>0</v>
      </c>
      <c r="H53" s="39">
        <v>0</v>
      </c>
      <c r="I53" s="40">
        <v>0</v>
      </c>
      <c r="J53" s="40">
        <v>0</v>
      </c>
      <c r="K53" s="40">
        <v>0</v>
      </c>
      <c r="L53" s="40">
        <v>0</v>
      </c>
      <c r="M53" s="39">
        <v>0</v>
      </c>
      <c r="N53" s="39">
        <v>0</v>
      </c>
      <c r="O53" s="39">
        <v>0</v>
      </c>
      <c r="P53" s="39">
        <v>0</v>
      </c>
      <c r="Q53" s="39">
        <v>0</v>
      </c>
      <c r="R53" s="39">
        <v>0</v>
      </c>
      <c r="S53" s="39">
        <v>137.56299999999999</v>
      </c>
      <c r="T53" s="41">
        <v>0</v>
      </c>
      <c r="U53" s="39">
        <f t="shared" si="1"/>
        <v>-11734.873</v>
      </c>
      <c r="V53" s="41">
        <f t="shared" si="2"/>
        <v>0</v>
      </c>
      <c r="W53" s="38">
        <v>0</v>
      </c>
      <c r="X53" s="39">
        <v>0</v>
      </c>
      <c r="Y53" s="39">
        <v>0</v>
      </c>
      <c r="Z53" s="41">
        <v>0</v>
      </c>
      <c r="AA53" s="39">
        <f t="shared" si="4"/>
        <v>0</v>
      </c>
      <c r="AB53" s="41">
        <f t="shared" si="5"/>
        <v>0</v>
      </c>
      <c r="AC53" s="38">
        <v>0</v>
      </c>
      <c r="AD53" s="39">
        <v>0</v>
      </c>
      <c r="AE53" s="39">
        <v>0</v>
      </c>
      <c r="AF53" s="41">
        <v>0</v>
      </c>
      <c r="AG53" s="39">
        <f t="shared" si="7"/>
        <v>0</v>
      </c>
      <c r="AH53" s="41">
        <f t="shared" si="8"/>
        <v>0</v>
      </c>
      <c r="AI53" s="38">
        <v>0</v>
      </c>
      <c r="AJ53" s="41">
        <v>-96.361410999999848</v>
      </c>
      <c r="AK53" s="38">
        <f t="shared" si="10"/>
        <v>-11734.873</v>
      </c>
      <c r="AL53" s="41">
        <f t="shared" si="11"/>
        <v>-96.361410999999848</v>
      </c>
      <c r="AM53" s="38">
        <v>0</v>
      </c>
      <c r="AN53" s="41">
        <v>0</v>
      </c>
      <c r="AO53" s="38">
        <f t="shared" si="13"/>
        <v>-11734.873</v>
      </c>
      <c r="AP53" s="41">
        <f t="shared" si="14"/>
        <v>-96.361410999999848</v>
      </c>
      <c r="AQ53" s="3"/>
      <c r="AR53" s="3"/>
    </row>
    <row r="54" spans="2:44" ht="15" customHeight="1" outlineLevel="1" x14ac:dyDescent="0.2">
      <c r="B54" s="46" t="s">
        <v>115</v>
      </c>
      <c r="C54" s="38">
        <v>0</v>
      </c>
      <c r="D54" s="39">
        <v>305.02736700000008</v>
      </c>
      <c r="E54" s="39">
        <v>0</v>
      </c>
      <c r="F54" s="39">
        <v>1173.085</v>
      </c>
      <c r="G54" s="39">
        <v>0</v>
      </c>
      <c r="H54" s="39">
        <v>-404.64600000000002</v>
      </c>
      <c r="I54" s="40">
        <v>0</v>
      </c>
      <c r="J54" s="40">
        <v>0</v>
      </c>
      <c r="K54" s="40">
        <v>0</v>
      </c>
      <c r="L54" s="40">
        <v>0</v>
      </c>
      <c r="M54" s="39">
        <v>0</v>
      </c>
      <c r="N54" s="39">
        <v>0</v>
      </c>
      <c r="O54" s="39">
        <v>0</v>
      </c>
      <c r="P54" s="39">
        <v>0</v>
      </c>
      <c r="Q54" s="39">
        <v>0</v>
      </c>
      <c r="R54" s="39">
        <v>137.56299999999999</v>
      </c>
      <c r="S54" s="39">
        <v>0</v>
      </c>
      <c r="T54" s="41">
        <v>0</v>
      </c>
      <c r="U54" s="39">
        <f t="shared" si="1"/>
        <v>0</v>
      </c>
      <c r="V54" s="41">
        <f t="shared" si="2"/>
        <v>1211.0293670000001</v>
      </c>
      <c r="W54" s="38">
        <v>0</v>
      </c>
      <c r="X54" s="39">
        <v>0</v>
      </c>
      <c r="Y54" s="39">
        <v>0</v>
      </c>
      <c r="Z54" s="41">
        <v>0</v>
      </c>
      <c r="AA54" s="39">
        <f t="shared" si="4"/>
        <v>0</v>
      </c>
      <c r="AB54" s="41">
        <f t="shared" si="5"/>
        <v>0</v>
      </c>
      <c r="AC54" s="38">
        <v>0</v>
      </c>
      <c r="AD54" s="39">
        <v>0</v>
      </c>
      <c r="AE54" s="39">
        <v>0</v>
      </c>
      <c r="AF54" s="41">
        <v>896.02499999999998</v>
      </c>
      <c r="AG54" s="39">
        <f t="shared" si="7"/>
        <v>0</v>
      </c>
      <c r="AH54" s="41">
        <f t="shared" si="8"/>
        <v>896.02499999999998</v>
      </c>
      <c r="AI54" s="38">
        <v>0</v>
      </c>
      <c r="AJ54" s="41">
        <v>2270.6128877599826</v>
      </c>
      <c r="AK54" s="38">
        <f t="shared" si="10"/>
        <v>0</v>
      </c>
      <c r="AL54" s="41">
        <f t="shared" si="11"/>
        <v>4377.6672547599828</v>
      </c>
      <c r="AM54" s="38">
        <v>0</v>
      </c>
      <c r="AN54" s="41">
        <v>0</v>
      </c>
      <c r="AO54" s="38">
        <f t="shared" si="13"/>
        <v>0</v>
      </c>
      <c r="AP54" s="41">
        <f t="shared" si="14"/>
        <v>4377.6672547599828</v>
      </c>
      <c r="AQ54" s="3"/>
      <c r="AR54" s="3"/>
    </row>
    <row r="55" spans="2:44" ht="15" customHeight="1" outlineLevel="1" x14ac:dyDescent="0.2">
      <c r="B55" s="46" t="s">
        <v>116</v>
      </c>
      <c r="C55" s="38">
        <v>127029.34099999999</v>
      </c>
      <c r="D55" s="39">
        <v>0</v>
      </c>
      <c r="E55" s="39">
        <v>0</v>
      </c>
      <c r="F55" s="39">
        <v>0</v>
      </c>
      <c r="G55" s="39">
        <v>-16.440999999999999</v>
      </c>
      <c r="H55" s="39">
        <v>0</v>
      </c>
      <c r="I55" s="40">
        <v>0</v>
      </c>
      <c r="J55" s="40">
        <v>0</v>
      </c>
      <c r="K55" s="40">
        <v>0</v>
      </c>
      <c r="L55" s="40">
        <v>0</v>
      </c>
      <c r="M55" s="39">
        <v>0</v>
      </c>
      <c r="N55" s="39">
        <v>0</v>
      </c>
      <c r="O55" s="39">
        <v>0</v>
      </c>
      <c r="P55" s="39">
        <v>0</v>
      </c>
      <c r="Q55" s="39">
        <v>0</v>
      </c>
      <c r="R55" s="39">
        <v>0</v>
      </c>
      <c r="S55" s="39">
        <v>0</v>
      </c>
      <c r="T55" s="41">
        <v>0</v>
      </c>
      <c r="U55" s="39">
        <f t="shared" si="1"/>
        <v>127012.89999999998</v>
      </c>
      <c r="V55" s="41">
        <f t="shared" si="2"/>
        <v>0</v>
      </c>
      <c r="W55" s="38">
        <v>-9447.4507721288501</v>
      </c>
      <c r="X55" s="39">
        <v>-9447.4507721288501</v>
      </c>
      <c r="Y55" s="39">
        <v>24498.982780999992</v>
      </c>
      <c r="Z55" s="41">
        <v>3611.5848679999999</v>
      </c>
      <c r="AA55" s="39">
        <f t="shared" si="4"/>
        <v>15051.532008871141</v>
      </c>
      <c r="AB55" s="41">
        <f t="shared" si="5"/>
        <v>-5835.8659041288502</v>
      </c>
      <c r="AC55" s="38">
        <v>0</v>
      </c>
      <c r="AD55" s="39">
        <v>0</v>
      </c>
      <c r="AE55" s="39">
        <v>288.08525355135004</v>
      </c>
      <c r="AF55" s="41">
        <v>0</v>
      </c>
      <c r="AG55" s="39">
        <f t="shared" si="7"/>
        <v>288.08525355135004</v>
      </c>
      <c r="AH55" s="41">
        <f t="shared" si="8"/>
        <v>0</v>
      </c>
      <c r="AI55" s="38">
        <v>0</v>
      </c>
      <c r="AJ55" s="41">
        <v>15218.594912234399</v>
      </c>
      <c r="AK55" s="38">
        <f t="shared" si="10"/>
        <v>142352.51726242245</v>
      </c>
      <c r="AL55" s="41">
        <f t="shared" si="11"/>
        <v>9382.7290081055489</v>
      </c>
      <c r="AM55" s="38">
        <v>0</v>
      </c>
      <c r="AN55" s="41">
        <v>0</v>
      </c>
      <c r="AO55" s="38">
        <f t="shared" si="13"/>
        <v>142352.51726242245</v>
      </c>
      <c r="AP55" s="41">
        <f t="shared" si="14"/>
        <v>9382.7290081055489</v>
      </c>
      <c r="AQ55" s="3"/>
      <c r="AR55" s="3"/>
    </row>
    <row r="56" spans="2:44" ht="15" customHeight="1" outlineLevel="1" x14ac:dyDescent="0.2">
      <c r="B56" s="46" t="s">
        <v>117</v>
      </c>
      <c r="C56" s="38">
        <v>83730.038</v>
      </c>
      <c r="D56" s="39">
        <v>0</v>
      </c>
      <c r="E56" s="39">
        <v>0</v>
      </c>
      <c r="F56" s="39">
        <v>0</v>
      </c>
      <c r="G56" s="39">
        <v>0</v>
      </c>
      <c r="H56" s="39">
        <v>0</v>
      </c>
      <c r="I56" s="40">
        <v>0</v>
      </c>
      <c r="J56" s="40">
        <v>0</v>
      </c>
      <c r="K56" s="40">
        <v>0</v>
      </c>
      <c r="L56" s="40">
        <v>0</v>
      </c>
      <c r="M56" s="39">
        <v>0</v>
      </c>
      <c r="N56" s="39">
        <v>0</v>
      </c>
      <c r="O56" s="39">
        <v>0</v>
      </c>
      <c r="P56" s="39">
        <v>0</v>
      </c>
      <c r="Q56" s="39">
        <v>0</v>
      </c>
      <c r="R56" s="39">
        <v>0</v>
      </c>
      <c r="S56" s="39">
        <v>0</v>
      </c>
      <c r="T56" s="41">
        <v>0</v>
      </c>
      <c r="U56" s="39">
        <f t="shared" si="1"/>
        <v>83730.038</v>
      </c>
      <c r="V56" s="41">
        <f t="shared" si="2"/>
        <v>0</v>
      </c>
      <c r="W56" s="38">
        <v>3611.5848679999999</v>
      </c>
      <c r="X56" s="39">
        <v>24498.982780999992</v>
      </c>
      <c r="Y56" s="39">
        <v>6</v>
      </c>
      <c r="Z56" s="41">
        <v>5.9247680000000003</v>
      </c>
      <c r="AA56" s="39">
        <f t="shared" si="4"/>
        <v>3617.5848679999999</v>
      </c>
      <c r="AB56" s="41">
        <f t="shared" si="5"/>
        <v>24504.907548999992</v>
      </c>
      <c r="AC56" s="38">
        <v>0</v>
      </c>
      <c r="AD56" s="39">
        <v>0</v>
      </c>
      <c r="AE56" s="39">
        <v>-175.35663600000001</v>
      </c>
      <c r="AF56" s="41">
        <v>0</v>
      </c>
      <c r="AG56" s="39">
        <f t="shared" si="7"/>
        <v>-175.35663600000001</v>
      </c>
      <c r="AH56" s="41">
        <f t="shared" si="8"/>
        <v>0</v>
      </c>
      <c r="AI56" s="38">
        <v>0</v>
      </c>
      <c r="AJ56" s="41">
        <v>141380.67050000001</v>
      </c>
      <c r="AK56" s="38">
        <f t="shared" si="10"/>
        <v>87172.266232000009</v>
      </c>
      <c r="AL56" s="41">
        <f t="shared" si="11"/>
        <v>165885.578049</v>
      </c>
      <c r="AM56" s="38">
        <v>0</v>
      </c>
      <c r="AN56" s="41">
        <v>0</v>
      </c>
      <c r="AO56" s="38">
        <f t="shared" si="13"/>
        <v>87172.266232000009</v>
      </c>
      <c r="AP56" s="41">
        <f t="shared" si="14"/>
        <v>165885.578049</v>
      </c>
      <c r="AQ56" s="3"/>
      <c r="AR56" s="3"/>
    </row>
    <row r="57" spans="2:44" ht="15" customHeight="1" outlineLevel="1" x14ac:dyDescent="0.2">
      <c r="B57" s="46" t="s">
        <v>118</v>
      </c>
      <c r="C57" s="38">
        <v>215864.02700000003</v>
      </c>
      <c r="D57" s="39">
        <v>0</v>
      </c>
      <c r="E57" s="39">
        <v>0</v>
      </c>
      <c r="F57" s="39">
        <v>0</v>
      </c>
      <c r="G57" s="39">
        <v>0</v>
      </c>
      <c r="H57" s="39">
        <v>0</v>
      </c>
      <c r="I57" s="40">
        <v>0</v>
      </c>
      <c r="J57" s="40">
        <v>0</v>
      </c>
      <c r="K57" s="40">
        <v>0</v>
      </c>
      <c r="L57" s="40">
        <v>0</v>
      </c>
      <c r="M57" s="39">
        <v>0</v>
      </c>
      <c r="N57" s="39">
        <v>0</v>
      </c>
      <c r="O57" s="39">
        <v>0</v>
      </c>
      <c r="P57" s="39">
        <v>0</v>
      </c>
      <c r="Q57" s="39">
        <v>0</v>
      </c>
      <c r="R57" s="39">
        <v>0</v>
      </c>
      <c r="S57" s="39">
        <v>0</v>
      </c>
      <c r="T57" s="41">
        <v>0</v>
      </c>
      <c r="U57" s="39">
        <f t="shared" si="1"/>
        <v>215864.02700000003</v>
      </c>
      <c r="V57" s="41">
        <f t="shared" si="2"/>
        <v>0</v>
      </c>
      <c r="W57" s="38">
        <v>0</v>
      </c>
      <c r="X57" s="39">
        <v>0</v>
      </c>
      <c r="Y57" s="39">
        <v>0</v>
      </c>
      <c r="Z57" s="41">
        <v>0</v>
      </c>
      <c r="AA57" s="39">
        <f t="shared" si="4"/>
        <v>0</v>
      </c>
      <c r="AB57" s="41">
        <f t="shared" si="5"/>
        <v>0</v>
      </c>
      <c r="AC57" s="38">
        <v>0</v>
      </c>
      <c r="AD57" s="39">
        <v>0</v>
      </c>
      <c r="AE57" s="39">
        <v>0</v>
      </c>
      <c r="AF57" s="41">
        <v>0</v>
      </c>
      <c r="AG57" s="39">
        <f t="shared" si="7"/>
        <v>0</v>
      </c>
      <c r="AH57" s="41">
        <f t="shared" si="8"/>
        <v>0</v>
      </c>
      <c r="AI57" s="38">
        <v>0</v>
      </c>
      <c r="AJ57" s="41">
        <v>0</v>
      </c>
      <c r="AK57" s="38">
        <f t="shared" si="10"/>
        <v>215864.02700000003</v>
      </c>
      <c r="AL57" s="41">
        <f t="shared" si="11"/>
        <v>0</v>
      </c>
      <c r="AM57" s="38">
        <v>0</v>
      </c>
      <c r="AN57" s="41">
        <v>0</v>
      </c>
      <c r="AO57" s="38">
        <f t="shared" si="13"/>
        <v>215864.02700000003</v>
      </c>
      <c r="AP57" s="41">
        <f t="shared" si="14"/>
        <v>0</v>
      </c>
      <c r="AQ57" s="3"/>
      <c r="AR57" s="3"/>
    </row>
    <row r="58" spans="2:44" ht="15" customHeight="1" outlineLevel="1" x14ac:dyDescent="0.2">
      <c r="B58" s="46" t="s">
        <v>119</v>
      </c>
      <c r="C58" s="38">
        <v>53479.813000000009</v>
      </c>
      <c r="D58" s="39">
        <v>0</v>
      </c>
      <c r="E58" s="39">
        <v>0</v>
      </c>
      <c r="F58" s="39">
        <v>0</v>
      </c>
      <c r="G58" s="39">
        <v>0</v>
      </c>
      <c r="H58" s="39">
        <v>0</v>
      </c>
      <c r="I58" s="40">
        <v>0</v>
      </c>
      <c r="J58" s="40">
        <v>0</v>
      </c>
      <c r="K58" s="40">
        <v>0</v>
      </c>
      <c r="L58" s="40">
        <v>0</v>
      </c>
      <c r="M58" s="39">
        <v>0</v>
      </c>
      <c r="N58" s="39">
        <v>0</v>
      </c>
      <c r="O58" s="39">
        <v>0</v>
      </c>
      <c r="P58" s="39">
        <v>0</v>
      </c>
      <c r="Q58" s="39">
        <v>0</v>
      </c>
      <c r="R58" s="39">
        <v>0</v>
      </c>
      <c r="S58" s="39">
        <v>896.02499999999998</v>
      </c>
      <c r="T58" s="41">
        <v>0</v>
      </c>
      <c r="U58" s="39">
        <f t="shared" si="1"/>
        <v>54375.838000000011</v>
      </c>
      <c r="V58" s="41">
        <f t="shared" si="2"/>
        <v>0</v>
      </c>
      <c r="W58" s="38">
        <v>0</v>
      </c>
      <c r="X58" s="39">
        <v>288.08525355135004</v>
      </c>
      <c r="Y58" s="39">
        <v>0</v>
      </c>
      <c r="Z58" s="41">
        <v>-175.35663600000001</v>
      </c>
      <c r="AA58" s="39">
        <f t="shared" si="4"/>
        <v>0</v>
      </c>
      <c r="AB58" s="41">
        <f t="shared" si="5"/>
        <v>112.72861755135003</v>
      </c>
      <c r="AC58" s="38">
        <v>0</v>
      </c>
      <c r="AD58" s="39">
        <v>0</v>
      </c>
      <c r="AE58" s="39">
        <v>0</v>
      </c>
      <c r="AF58" s="41">
        <v>0</v>
      </c>
      <c r="AG58" s="39">
        <f t="shared" si="7"/>
        <v>0</v>
      </c>
      <c r="AH58" s="41">
        <f t="shared" si="8"/>
        <v>0</v>
      </c>
      <c r="AI58" s="38">
        <v>0</v>
      </c>
      <c r="AJ58" s="41">
        <v>42120.226896488646</v>
      </c>
      <c r="AK58" s="38">
        <f t="shared" si="10"/>
        <v>54375.838000000011</v>
      </c>
      <c r="AL58" s="41">
        <f t="shared" si="11"/>
        <v>42232.955514039997</v>
      </c>
      <c r="AM58" s="38">
        <v>0</v>
      </c>
      <c r="AN58" s="41">
        <v>0</v>
      </c>
      <c r="AO58" s="38">
        <f t="shared" si="13"/>
        <v>54375.838000000011</v>
      </c>
      <c r="AP58" s="41">
        <f t="shared" si="14"/>
        <v>42232.955514039997</v>
      </c>
      <c r="AQ58" s="3"/>
      <c r="AR58" s="3"/>
    </row>
    <row r="59" spans="2:44" ht="15" customHeight="1" outlineLevel="1" x14ac:dyDescent="0.2">
      <c r="B59" s="46" t="s">
        <v>120</v>
      </c>
      <c r="C59" s="38">
        <v>357657.02299999993</v>
      </c>
      <c r="D59" s="39">
        <v>0</v>
      </c>
      <c r="E59" s="39">
        <v>-2.5099999999999998</v>
      </c>
      <c r="F59" s="39">
        <v>0</v>
      </c>
      <c r="G59" s="39">
        <v>0</v>
      </c>
      <c r="H59" s="39">
        <v>0</v>
      </c>
      <c r="I59" s="40">
        <v>0</v>
      </c>
      <c r="J59" s="40">
        <v>0</v>
      </c>
      <c r="K59" s="40">
        <v>0</v>
      </c>
      <c r="L59" s="40">
        <v>0</v>
      </c>
      <c r="M59" s="39">
        <v>0</v>
      </c>
      <c r="N59" s="39">
        <v>0</v>
      </c>
      <c r="O59" s="39">
        <v>0</v>
      </c>
      <c r="P59" s="39">
        <v>0</v>
      </c>
      <c r="Q59" s="39">
        <v>-96.361326999999847</v>
      </c>
      <c r="R59" s="39">
        <v>0</v>
      </c>
      <c r="S59" s="39">
        <v>3242.3878877599827</v>
      </c>
      <c r="T59" s="41">
        <v>0</v>
      </c>
      <c r="U59" s="39">
        <f t="shared" si="1"/>
        <v>360800.53956075991</v>
      </c>
      <c r="V59" s="41">
        <f t="shared" si="2"/>
        <v>0</v>
      </c>
      <c r="W59" s="38">
        <v>15218.594912234399</v>
      </c>
      <c r="X59" s="39">
        <v>0</v>
      </c>
      <c r="Y59" s="39">
        <v>141380.67050000001</v>
      </c>
      <c r="Z59" s="41">
        <v>0</v>
      </c>
      <c r="AA59" s="39">
        <f t="shared" si="4"/>
        <v>156599.26541223441</v>
      </c>
      <c r="AB59" s="41">
        <f t="shared" si="5"/>
        <v>0</v>
      </c>
      <c r="AC59" s="38">
        <v>0</v>
      </c>
      <c r="AD59" s="39">
        <v>0</v>
      </c>
      <c r="AE59" s="39">
        <v>42120.226896488646</v>
      </c>
      <c r="AF59" s="41">
        <v>0</v>
      </c>
      <c r="AG59" s="39">
        <f t="shared" si="7"/>
        <v>42120.226896488646</v>
      </c>
      <c r="AH59" s="41">
        <f t="shared" si="8"/>
        <v>0</v>
      </c>
      <c r="AI59" s="38">
        <v>0</v>
      </c>
      <c r="AJ59" s="41">
        <v>0</v>
      </c>
      <c r="AK59" s="38">
        <f t="shared" si="10"/>
        <v>559520.03186948295</v>
      </c>
      <c r="AL59" s="41">
        <f t="shared" si="11"/>
        <v>0</v>
      </c>
      <c r="AM59" s="38">
        <v>0</v>
      </c>
      <c r="AN59" s="41">
        <v>0</v>
      </c>
      <c r="AO59" s="38">
        <f t="shared" si="13"/>
        <v>559520.03186948295</v>
      </c>
      <c r="AP59" s="41">
        <f t="shared" si="14"/>
        <v>0</v>
      </c>
      <c r="AQ59" s="3"/>
      <c r="AR59" s="3"/>
    </row>
    <row r="60" spans="2:44" ht="15" customHeight="1" outlineLevel="1" x14ac:dyDescent="0.2">
      <c r="B60" s="46" t="s">
        <v>121</v>
      </c>
      <c r="C60" s="38">
        <v>3007.9619999999995</v>
      </c>
      <c r="D60" s="39">
        <v>0</v>
      </c>
      <c r="E60" s="39">
        <v>0</v>
      </c>
      <c r="F60" s="39">
        <v>0</v>
      </c>
      <c r="G60" s="39">
        <v>0</v>
      </c>
      <c r="H60" s="39">
        <v>0</v>
      </c>
      <c r="I60" s="40">
        <v>0</v>
      </c>
      <c r="J60" s="40">
        <v>0</v>
      </c>
      <c r="K60" s="40">
        <v>0</v>
      </c>
      <c r="L60" s="40">
        <v>0</v>
      </c>
      <c r="M60" s="39">
        <v>0</v>
      </c>
      <c r="N60" s="39">
        <v>0</v>
      </c>
      <c r="O60" s="39">
        <v>0</v>
      </c>
      <c r="P60" s="39">
        <v>0</v>
      </c>
      <c r="Q60" s="39">
        <v>0</v>
      </c>
      <c r="R60" s="39">
        <v>0</v>
      </c>
      <c r="S60" s="39">
        <v>-5354.51</v>
      </c>
      <c r="T60" s="41">
        <v>0</v>
      </c>
      <c r="U60" s="39">
        <f t="shared" si="1"/>
        <v>-2346.5480000000007</v>
      </c>
      <c r="V60" s="41">
        <f t="shared" si="2"/>
        <v>0</v>
      </c>
      <c r="W60" s="38">
        <v>0</v>
      </c>
      <c r="X60" s="39">
        <v>29685.60100399877</v>
      </c>
      <c r="Y60" s="39">
        <v>0</v>
      </c>
      <c r="Z60" s="41">
        <v>0</v>
      </c>
      <c r="AA60" s="39">
        <f t="shared" si="4"/>
        <v>0</v>
      </c>
      <c r="AB60" s="41">
        <f t="shared" si="5"/>
        <v>29685.60100399877</v>
      </c>
      <c r="AC60" s="38">
        <v>0</v>
      </c>
      <c r="AD60" s="39">
        <v>0</v>
      </c>
      <c r="AE60" s="39">
        <v>0</v>
      </c>
      <c r="AF60" s="41">
        <v>0</v>
      </c>
      <c r="AG60" s="39">
        <f t="shared" si="7"/>
        <v>0</v>
      </c>
      <c r="AH60" s="41">
        <f t="shared" si="8"/>
        <v>0</v>
      </c>
      <c r="AI60" s="38">
        <v>0</v>
      </c>
      <c r="AJ60" s="41">
        <v>0</v>
      </c>
      <c r="AK60" s="38">
        <f t="shared" si="10"/>
        <v>-2346.5480000000007</v>
      </c>
      <c r="AL60" s="41">
        <f t="shared" si="11"/>
        <v>29685.60100399877</v>
      </c>
      <c r="AM60" s="38">
        <v>0</v>
      </c>
      <c r="AN60" s="41">
        <v>0</v>
      </c>
      <c r="AO60" s="38">
        <f t="shared" si="13"/>
        <v>-2346.5480000000007</v>
      </c>
      <c r="AP60" s="41">
        <f t="shared" si="14"/>
        <v>29685.60100399877</v>
      </c>
      <c r="AQ60" s="3"/>
      <c r="AR60" s="3"/>
    </row>
    <row r="61" spans="2:44" ht="15" customHeight="1" outlineLevel="1" x14ac:dyDescent="0.2">
      <c r="B61" s="49" t="s">
        <v>122</v>
      </c>
      <c r="C61" s="38">
        <v>52454.665000000001</v>
      </c>
      <c r="D61" s="39">
        <v>0</v>
      </c>
      <c r="E61" s="39">
        <v>0</v>
      </c>
      <c r="F61" s="39">
        <v>0</v>
      </c>
      <c r="G61" s="39">
        <v>0</v>
      </c>
      <c r="H61" s="39">
        <v>0</v>
      </c>
      <c r="I61" s="40">
        <v>0</v>
      </c>
      <c r="J61" s="40">
        <v>0</v>
      </c>
      <c r="K61" s="40">
        <v>0</v>
      </c>
      <c r="L61" s="40">
        <v>0</v>
      </c>
      <c r="M61" s="39">
        <v>0</v>
      </c>
      <c r="N61" s="39">
        <v>0</v>
      </c>
      <c r="O61" s="39">
        <v>0</v>
      </c>
      <c r="P61" s="39">
        <v>0</v>
      </c>
      <c r="Q61" s="39">
        <v>0</v>
      </c>
      <c r="R61" s="39">
        <v>0</v>
      </c>
      <c r="S61" s="39">
        <v>0</v>
      </c>
      <c r="T61" s="41">
        <v>0</v>
      </c>
      <c r="U61" s="39">
        <f t="shared" si="1"/>
        <v>52454.665000000001</v>
      </c>
      <c r="V61" s="41">
        <f t="shared" si="2"/>
        <v>0</v>
      </c>
      <c r="W61" s="38">
        <v>0</v>
      </c>
      <c r="X61" s="39">
        <v>0</v>
      </c>
      <c r="Y61" s="39">
        <v>0</v>
      </c>
      <c r="Z61" s="41">
        <v>0</v>
      </c>
      <c r="AA61" s="39">
        <f t="shared" si="4"/>
        <v>0</v>
      </c>
      <c r="AB61" s="41">
        <f t="shared" si="5"/>
        <v>0</v>
      </c>
      <c r="AC61" s="38">
        <v>0</v>
      </c>
      <c r="AD61" s="39">
        <v>0</v>
      </c>
      <c r="AE61" s="39">
        <v>0</v>
      </c>
      <c r="AF61" s="41">
        <v>0</v>
      </c>
      <c r="AG61" s="39">
        <f t="shared" si="7"/>
        <v>0</v>
      </c>
      <c r="AH61" s="41">
        <f t="shared" si="8"/>
        <v>0</v>
      </c>
      <c r="AI61" s="38">
        <v>0</v>
      </c>
      <c r="AJ61" s="41">
        <v>0</v>
      </c>
      <c r="AK61" s="38">
        <f t="shared" si="10"/>
        <v>52454.665000000001</v>
      </c>
      <c r="AL61" s="41">
        <f t="shared" si="11"/>
        <v>0</v>
      </c>
      <c r="AM61" s="38">
        <v>0</v>
      </c>
      <c r="AN61" s="41">
        <v>0</v>
      </c>
      <c r="AO61" s="38">
        <f t="shared" si="13"/>
        <v>52454.665000000001</v>
      </c>
      <c r="AP61" s="41">
        <f t="shared" si="14"/>
        <v>0</v>
      </c>
      <c r="AQ61" s="3"/>
      <c r="AR61" s="3"/>
    </row>
    <row r="62" spans="2:44" ht="15" customHeight="1" outlineLevel="1" x14ac:dyDescent="0.2">
      <c r="B62" s="49" t="s">
        <v>123</v>
      </c>
      <c r="C62" s="38">
        <v>11942.875</v>
      </c>
      <c r="D62" s="39">
        <v>0</v>
      </c>
      <c r="E62" s="39">
        <v>0</v>
      </c>
      <c r="F62" s="39">
        <v>0</v>
      </c>
      <c r="G62" s="39">
        <v>0</v>
      </c>
      <c r="H62" s="39">
        <v>0</v>
      </c>
      <c r="I62" s="40">
        <v>0</v>
      </c>
      <c r="J62" s="40">
        <v>0</v>
      </c>
      <c r="K62" s="40">
        <v>0</v>
      </c>
      <c r="L62" s="40">
        <v>0</v>
      </c>
      <c r="M62" s="39">
        <v>0</v>
      </c>
      <c r="N62" s="39">
        <v>0</v>
      </c>
      <c r="O62" s="39">
        <v>0</v>
      </c>
      <c r="P62" s="39">
        <v>0</v>
      </c>
      <c r="Q62" s="39">
        <v>0</v>
      </c>
      <c r="R62" s="39">
        <v>0</v>
      </c>
      <c r="S62" s="39">
        <v>0</v>
      </c>
      <c r="T62" s="41">
        <v>0</v>
      </c>
      <c r="U62" s="39">
        <f t="shared" si="1"/>
        <v>11942.875</v>
      </c>
      <c r="V62" s="41">
        <f t="shared" si="2"/>
        <v>0</v>
      </c>
      <c r="W62" s="38">
        <v>0</v>
      </c>
      <c r="X62" s="39">
        <v>0</v>
      </c>
      <c r="Y62" s="39">
        <v>0</v>
      </c>
      <c r="Z62" s="41">
        <v>0</v>
      </c>
      <c r="AA62" s="39">
        <f t="shared" si="4"/>
        <v>0</v>
      </c>
      <c r="AB62" s="41">
        <f t="shared" si="5"/>
        <v>0</v>
      </c>
      <c r="AC62" s="38">
        <v>0</v>
      </c>
      <c r="AD62" s="39">
        <v>0</v>
      </c>
      <c r="AE62" s="39">
        <v>0</v>
      </c>
      <c r="AF62" s="41">
        <v>0</v>
      </c>
      <c r="AG62" s="39">
        <f t="shared" si="7"/>
        <v>0</v>
      </c>
      <c r="AH62" s="41">
        <f t="shared" si="8"/>
        <v>0</v>
      </c>
      <c r="AI62" s="38">
        <v>0</v>
      </c>
      <c r="AJ62" s="41">
        <v>0</v>
      </c>
      <c r="AK62" s="38">
        <f t="shared" si="10"/>
        <v>11942.875</v>
      </c>
      <c r="AL62" s="41">
        <f t="shared" si="11"/>
        <v>0</v>
      </c>
      <c r="AM62" s="38">
        <v>0</v>
      </c>
      <c r="AN62" s="41">
        <v>0</v>
      </c>
      <c r="AO62" s="38">
        <f t="shared" si="13"/>
        <v>11942.875</v>
      </c>
      <c r="AP62" s="41">
        <f t="shared" si="14"/>
        <v>0</v>
      </c>
      <c r="AQ62" s="3"/>
      <c r="AR62" s="3"/>
    </row>
    <row r="63" spans="2:44" ht="15" customHeight="1" outlineLevel="1" x14ac:dyDescent="0.2">
      <c r="B63" s="49" t="s">
        <v>124</v>
      </c>
      <c r="C63" s="38">
        <v>-3338.7289999999998</v>
      </c>
      <c r="D63" s="39">
        <v>0</v>
      </c>
      <c r="E63" s="39">
        <v>0</v>
      </c>
      <c r="F63" s="39">
        <v>0</v>
      </c>
      <c r="G63" s="39">
        <v>0</v>
      </c>
      <c r="H63" s="39">
        <v>0</v>
      </c>
      <c r="I63" s="40">
        <v>0</v>
      </c>
      <c r="J63" s="40">
        <v>0</v>
      </c>
      <c r="K63" s="40">
        <v>0</v>
      </c>
      <c r="L63" s="40">
        <v>0</v>
      </c>
      <c r="M63" s="39">
        <v>0</v>
      </c>
      <c r="N63" s="39">
        <v>0</v>
      </c>
      <c r="O63" s="39">
        <v>0</v>
      </c>
      <c r="P63" s="39">
        <v>0</v>
      </c>
      <c r="Q63" s="39">
        <v>0</v>
      </c>
      <c r="R63" s="39">
        <v>0</v>
      </c>
      <c r="S63" s="39">
        <v>0</v>
      </c>
      <c r="T63" s="41">
        <v>0</v>
      </c>
      <c r="U63" s="39">
        <f t="shared" si="1"/>
        <v>-3338.7289999999998</v>
      </c>
      <c r="V63" s="41">
        <f t="shared" si="2"/>
        <v>0</v>
      </c>
      <c r="W63" s="38">
        <v>0</v>
      </c>
      <c r="X63" s="39">
        <v>0</v>
      </c>
      <c r="Y63" s="39">
        <v>0</v>
      </c>
      <c r="Z63" s="41">
        <v>0</v>
      </c>
      <c r="AA63" s="39">
        <f t="shared" si="4"/>
        <v>0</v>
      </c>
      <c r="AB63" s="41">
        <f t="shared" si="5"/>
        <v>0</v>
      </c>
      <c r="AC63" s="38">
        <v>0</v>
      </c>
      <c r="AD63" s="39">
        <v>0</v>
      </c>
      <c r="AE63" s="39">
        <v>0</v>
      </c>
      <c r="AF63" s="41">
        <v>0</v>
      </c>
      <c r="AG63" s="39">
        <f t="shared" si="7"/>
        <v>0</v>
      </c>
      <c r="AH63" s="41">
        <f t="shared" si="8"/>
        <v>0</v>
      </c>
      <c r="AI63" s="38">
        <v>0</v>
      </c>
      <c r="AJ63" s="41">
        <v>0</v>
      </c>
      <c r="AK63" s="38">
        <f t="shared" si="10"/>
        <v>-3338.7289999999998</v>
      </c>
      <c r="AL63" s="41">
        <f t="shared" si="11"/>
        <v>0</v>
      </c>
      <c r="AM63" s="38">
        <v>0</v>
      </c>
      <c r="AN63" s="41">
        <v>0</v>
      </c>
      <c r="AO63" s="38">
        <f t="shared" si="13"/>
        <v>-3338.7289999999998</v>
      </c>
      <c r="AP63" s="41">
        <f t="shared" si="14"/>
        <v>0</v>
      </c>
      <c r="AQ63" s="3"/>
      <c r="AR63" s="3"/>
    </row>
    <row r="64" spans="2:44" ht="15" customHeight="1" outlineLevel="1" x14ac:dyDescent="0.2">
      <c r="B64" s="49" t="s">
        <v>125</v>
      </c>
      <c r="C64" s="38">
        <v>0</v>
      </c>
      <c r="D64" s="39">
        <v>0</v>
      </c>
      <c r="E64" s="39">
        <v>0</v>
      </c>
      <c r="F64" s="39">
        <v>0</v>
      </c>
      <c r="G64" s="39">
        <v>0</v>
      </c>
      <c r="H64" s="39">
        <v>0</v>
      </c>
      <c r="I64" s="40">
        <v>0</v>
      </c>
      <c r="J64" s="40">
        <v>0</v>
      </c>
      <c r="K64" s="40">
        <v>0</v>
      </c>
      <c r="L64" s="40">
        <v>0</v>
      </c>
      <c r="M64" s="39">
        <v>0</v>
      </c>
      <c r="N64" s="39">
        <v>0</v>
      </c>
      <c r="O64" s="39">
        <v>0</v>
      </c>
      <c r="P64" s="39">
        <v>0</v>
      </c>
      <c r="Q64" s="39">
        <v>0</v>
      </c>
      <c r="R64" s="39">
        <v>0</v>
      </c>
      <c r="S64" s="39">
        <v>0</v>
      </c>
      <c r="T64" s="41">
        <v>0</v>
      </c>
      <c r="U64" s="39">
        <f t="shared" si="1"/>
        <v>0</v>
      </c>
      <c r="V64" s="41">
        <f t="shared" si="2"/>
        <v>0</v>
      </c>
      <c r="W64" s="38">
        <v>0</v>
      </c>
      <c r="X64" s="39">
        <v>0</v>
      </c>
      <c r="Y64" s="39">
        <v>0</v>
      </c>
      <c r="Z64" s="41">
        <v>0</v>
      </c>
      <c r="AA64" s="39">
        <f t="shared" si="4"/>
        <v>0</v>
      </c>
      <c r="AB64" s="41">
        <f t="shared" si="5"/>
        <v>0</v>
      </c>
      <c r="AC64" s="38">
        <v>0</v>
      </c>
      <c r="AD64" s="39">
        <v>0</v>
      </c>
      <c r="AE64" s="39">
        <v>0</v>
      </c>
      <c r="AF64" s="41">
        <v>0</v>
      </c>
      <c r="AG64" s="39">
        <f t="shared" si="7"/>
        <v>0</v>
      </c>
      <c r="AH64" s="41">
        <f t="shared" si="8"/>
        <v>0</v>
      </c>
      <c r="AI64" s="38">
        <v>0</v>
      </c>
      <c r="AJ64" s="41">
        <v>0</v>
      </c>
      <c r="AK64" s="38">
        <f t="shared" si="10"/>
        <v>0</v>
      </c>
      <c r="AL64" s="41">
        <f t="shared" si="11"/>
        <v>0</v>
      </c>
      <c r="AM64" s="38">
        <v>0</v>
      </c>
      <c r="AN64" s="41">
        <v>0</v>
      </c>
      <c r="AO64" s="38">
        <f t="shared" si="13"/>
        <v>0</v>
      </c>
      <c r="AP64" s="41">
        <f t="shared" si="14"/>
        <v>0</v>
      </c>
      <c r="AQ64" s="3"/>
      <c r="AR64" s="3"/>
    </row>
    <row r="65" spans="2:44" s="3" customFormat="1" ht="15" customHeight="1" outlineLevel="1" x14ac:dyDescent="0.2">
      <c r="B65" s="48" t="s">
        <v>126</v>
      </c>
      <c r="C65" s="36">
        <f>SUM(C66:C80)</f>
        <v>-36223.973975000015</v>
      </c>
      <c r="D65" s="35">
        <f>SUM(D66:D80)</f>
        <v>-30804.579000000002</v>
      </c>
      <c r="E65" s="35">
        <f t="shared" ref="E65:T65" si="43">SUM(E66:E80)</f>
        <v>0</v>
      </c>
      <c r="F65" s="35">
        <f t="shared" si="43"/>
        <v>-9.8719999999999999</v>
      </c>
      <c r="G65" s="35">
        <f t="shared" si="43"/>
        <v>0</v>
      </c>
      <c r="H65" s="35">
        <f t="shared" si="43"/>
        <v>48.561999999999998</v>
      </c>
      <c r="I65" s="35">
        <f t="shared" si="43"/>
        <v>0</v>
      </c>
      <c r="J65" s="35">
        <f t="shared" si="43"/>
        <v>0</v>
      </c>
      <c r="K65" s="35">
        <f t="shared" si="43"/>
        <v>0</v>
      </c>
      <c r="L65" s="35">
        <f t="shared" si="43"/>
        <v>0</v>
      </c>
      <c r="M65" s="35">
        <v>0</v>
      </c>
      <c r="N65" s="35">
        <v>0</v>
      </c>
      <c r="O65" s="35">
        <v>0</v>
      </c>
      <c r="P65" s="35">
        <v>0</v>
      </c>
      <c r="Q65" s="35">
        <f t="shared" si="43"/>
        <v>0</v>
      </c>
      <c r="R65" s="35">
        <f t="shared" si="43"/>
        <v>0</v>
      </c>
      <c r="S65" s="35">
        <f t="shared" si="43"/>
        <v>278424.55799999996</v>
      </c>
      <c r="T65" s="37">
        <f t="shared" si="43"/>
        <v>0</v>
      </c>
      <c r="U65" s="35">
        <f t="shared" si="1"/>
        <v>242200.58402499993</v>
      </c>
      <c r="V65" s="37">
        <f t="shared" si="2"/>
        <v>-30765.888999999999</v>
      </c>
      <c r="W65" s="36">
        <f t="shared" ref="W65:Z65" si="44">SUM(W66:W80)</f>
        <v>0</v>
      </c>
      <c r="X65" s="35">
        <f t="shared" si="44"/>
        <v>-26855.966569000015</v>
      </c>
      <c r="Y65" s="35">
        <f t="shared" si="44"/>
        <v>0</v>
      </c>
      <c r="Z65" s="37">
        <f t="shared" si="44"/>
        <v>-517.05648899999255</v>
      </c>
      <c r="AA65" s="35">
        <f t="shared" si="4"/>
        <v>0</v>
      </c>
      <c r="AB65" s="37">
        <f t="shared" si="5"/>
        <v>-27373.023058000006</v>
      </c>
      <c r="AC65" s="36">
        <f t="shared" ref="AC65:AF65" si="45">SUM(AC66:AC80)</f>
        <v>0</v>
      </c>
      <c r="AD65" s="35">
        <f t="shared" si="45"/>
        <v>0</v>
      </c>
      <c r="AE65" s="35">
        <f t="shared" si="45"/>
        <v>0</v>
      </c>
      <c r="AF65" s="37">
        <f t="shared" si="45"/>
        <v>-2335.7562579999999</v>
      </c>
      <c r="AG65" s="35">
        <f t="shared" si="7"/>
        <v>0</v>
      </c>
      <c r="AH65" s="37">
        <f t="shared" si="8"/>
        <v>-2335.7562579999999</v>
      </c>
      <c r="AI65" s="36">
        <f t="shared" ref="AI65:AJ65" si="46">SUM(AI66:AI80)</f>
        <v>0</v>
      </c>
      <c r="AJ65" s="37">
        <f t="shared" si="46"/>
        <v>-14576.105476000013</v>
      </c>
      <c r="AK65" s="36">
        <f t="shared" si="10"/>
        <v>242200.58402499993</v>
      </c>
      <c r="AL65" s="37">
        <f t="shared" si="11"/>
        <v>-75050.773792000022</v>
      </c>
      <c r="AM65" s="36">
        <f t="shared" ref="AM65:AN65" si="47">SUM(AM66:AM80)</f>
        <v>0</v>
      </c>
      <c r="AN65" s="37">
        <f t="shared" si="47"/>
        <v>282615.55861584621</v>
      </c>
      <c r="AO65" s="36">
        <f t="shared" si="13"/>
        <v>242200.58402499993</v>
      </c>
      <c r="AP65" s="37">
        <f t="shared" si="14"/>
        <v>207564.78482384619</v>
      </c>
    </row>
    <row r="66" spans="2:44" ht="15" customHeight="1" outlineLevel="1" x14ac:dyDescent="0.2">
      <c r="B66" s="46" t="s">
        <v>112</v>
      </c>
      <c r="C66" s="38">
        <v>4722.3620000000001</v>
      </c>
      <c r="D66" s="39">
        <v>441.03500000000003</v>
      </c>
      <c r="E66" s="39">
        <v>0</v>
      </c>
      <c r="F66" s="39">
        <v>-0.38500000000000001</v>
      </c>
      <c r="G66" s="39">
        <v>0</v>
      </c>
      <c r="H66" s="39">
        <v>48.561999999999998</v>
      </c>
      <c r="I66" s="40">
        <v>0</v>
      </c>
      <c r="J66" s="40">
        <v>0</v>
      </c>
      <c r="K66" s="40">
        <v>0</v>
      </c>
      <c r="L66" s="40">
        <v>0</v>
      </c>
      <c r="M66" s="39">
        <v>0</v>
      </c>
      <c r="N66" s="39">
        <v>0</v>
      </c>
      <c r="O66" s="39">
        <v>0</v>
      </c>
      <c r="P66" s="39">
        <v>0</v>
      </c>
      <c r="Q66" s="39">
        <v>0</v>
      </c>
      <c r="R66" s="39">
        <v>0</v>
      </c>
      <c r="S66" s="39">
        <v>-2475</v>
      </c>
      <c r="T66" s="41">
        <v>0</v>
      </c>
      <c r="U66" s="39">
        <f t="shared" si="1"/>
        <v>2247.3620000000001</v>
      </c>
      <c r="V66" s="51">
        <f t="shared" si="2"/>
        <v>489.21200000000005</v>
      </c>
      <c r="W66" s="38">
        <v>0</v>
      </c>
      <c r="X66" s="39">
        <v>-26855.966569000015</v>
      </c>
      <c r="Y66" s="39">
        <v>0</v>
      </c>
      <c r="Z66" s="41">
        <v>-517.05648899999255</v>
      </c>
      <c r="AA66" s="39">
        <f t="shared" si="4"/>
        <v>0</v>
      </c>
      <c r="AB66" s="51">
        <f t="shared" si="5"/>
        <v>-27373.023058000006</v>
      </c>
      <c r="AC66" s="38">
        <v>0</v>
      </c>
      <c r="AD66" s="39">
        <v>0</v>
      </c>
      <c r="AE66" s="39">
        <v>0</v>
      </c>
      <c r="AF66" s="41">
        <v>-2487.7362579999999</v>
      </c>
      <c r="AG66" s="39">
        <f t="shared" si="7"/>
        <v>0</v>
      </c>
      <c r="AH66" s="51">
        <f t="shared" si="8"/>
        <v>-2487.7362579999999</v>
      </c>
      <c r="AI66" s="38">
        <v>0</v>
      </c>
      <c r="AJ66" s="41">
        <v>-15402.937476000014</v>
      </c>
      <c r="AK66" s="38">
        <f t="shared" si="10"/>
        <v>2247.3620000000001</v>
      </c>
      <c r="AL66" s="41">
        <f t="shared" si="11"/>
        <v>-44774.484792000017</v>
      </c>
      <c r="AM66" s="38">
        <v>0</v>
      </c>
      <c r="AN66" s="41">
        <v>0</v>
      </c>
      <c r="AO66" s="38">
        <f t="shared" si="13"/>
        <v>2247.3620000000001</v>
      </c>
      <c r="AP66" s="41">
        <f t="shared" si="14"/>
        <v>-44774.484792000017</v>
      </c>
      <c r="AQ66" s="3"/>
      <c r="AR66" s="3"/>
    </row>
    <row r="67" spans="2:44" ht="15" customHeight="1" outlineLevel="1" x14ac:dyDescent="0.2">
      <c r="B67" s="46" t="s">
        <v>113</v>
      </c>
      <c r="C67" s="38">
        <v>-0.38500000000000001</v>
      </c>
      <c r="D67" s="39">
        <v>0</v>
      </c>
      <c r="E67" s="39">
        <v>0</v>
      </c>
      <c r="F67" s="39">
        <v>0</v>
      </c>
      <c r="G67" s="39">
        <v>0</v>
      </c>
      <c r="H67" s="39">
        <v>0</v>
      </c>
      <c r="I67" s="40">
        <v>0</v>
      </c>
      <c r="J67" s="40">
        <v>0</v>
      </c>
      <c r="K67" s="40">
        <v>0</v>
      </c>
      <c r="L67" s="40">
        <v>0</v>
      </c>
      <c r="M67" s="39">
        <v>0</v>
      </c>
      <c r="N67" s="39">
        <v>0</v>
      </c>
      <c r="O67" s="39">
        <v>0</v>
      </c>
      <c r="P67" s="39">
        <v>0</v>
      </c>
      <c r="Q67" s="39">
        <v>0</v>
      </c>
      <c r="R67" s="39">
        <v>0</v>
      </c>
      <c r="S67" s="39">
        <v>0</v>
      </c>
      <c r="T67" s="41">
        <v>0</v>
      </c>
      <c r="U67" s="39">
        <f t="shared" si="1"/>
        <v>-0.38500000000000001</v>
      </c>
      <c r="V67" s="41">
        <f t="shared" si="2"/>
        <v>0</v>
      </c>
      <c r="W67" s="38">
        <v>0</v>
      </c>
      <c r="X67" s="39">
        <v>0</v>
      </c>
      <c r="Y67" s="39">
        <v>0</v>
      </c>
      <c r="Z67" s="41">
        <v>0</v>
      </c>
      <c r="AA67" s="39">
        <f t="shared" si="4"/>
        <v>0</v>
      </c>
      <c r="AB67" s="41">
        <f t="shared" si="5"/>
        <v>0</v>
      </c>
      <c r="AC67" s="38">
        <v>0</v>
      </c>
      <c r="AD67" s="39">
        <v>0</v>
      </c>
      <c r="AE67" s="39">
        <v>0</v>
      </c>
      <c r="AF67" s="41">
        <v>0</v>
      </c>
      <c r="AG67" s="39">
        <f t="shared" si="7"/>
        <v>0</v>
      </c>
      <c r="AH67" s="41">
        <f t="shared" si="8"/>
        <v>0</v>
      </c>
      <c r="AI67" s="38">
        <v>0</v>
      </c>
      <c r="AJ67" s="41">
        <v>0</v>
      </c>
      <c r="AK67" s="38">
        <f t="shared" si="10"/>
        <v>-0.38500000000000001</v>
      </c>
      <c r="AL67" s="41">
        <f t="shared" si="11"/>
        <v>0</v>
      </c>
      <c r="AM67" s="38">
        <v>0</v>
      </c>
      <c r="AN67" s="41">
        <v>0</v>
      </c>
      <c r="AO67" s="38">
        <f t="shared" si="13"/>
        <v>-0.38500000000000001</v>
      </c>
      <c r="AP67" s="41">
        <f t="shared" si="14"/>
        <v>0</v>
      </c>
      <c r="AQ67" s="3"/>
      <c r="AR67" s="3"/>
    </row>
    <row r="68" spans="2:44" ht="15" customHeight="1" outlineLevel="1" x14ac:dyDescent="0.2">
      <c r="B68" s="46" t="s">
        <v>146</v>
      </c>
      <c r="C68" s="38">
        <v>48.561999999999998</v>
      </c>
      <c r="D68" s="39">
        <v>0</v>
      </c>
      <c r="E68" s="39">
        <v>0</v>
      </c>
      <c r="F68" s="39">
        <v>0</v>
      </c>
      <c r="G68" s="39">
        <v>0</v>
      </c>
      <c r="H68" s="39">
        <v>0</v>
      </c>
      <c r="I68" s="40">
        <v>0</v>
      </c>
      <c r="J68" s="40">
        <v>0</v>
      </c>
      <c r="K68" s="40">
        <v>0</v>
      </c>
      <c r="L68" s="40">
        <v>0</v>
      </c>
      <c r="M68" s="39">
        <v>0</v>
      </c>
      <c r="N68" s="39">
        <v>0</v>
      </c>
      <c r="O68" s="39">
        <v>0</v>
      </c>
      <c r="P68" s="39">
        <v>0</v>
      </c>
      <c r="Q68" s="39">
        <v>0</v>
      </c>
      <c r="R68" s="39">
        <v>0</v>
      </c>
      <c r="S68" s="39">
        <v>0</v>
      </c>
      <c r="T68" s="41">
        <v>0</v>
      </c>
      <c r="U68" s="39">
        <f t="shared" si="1"/>
        <v>48.561999999999998</v>
      </c>
      <c r="V68" s="41">
        <f t="shared" si="2"/>
        <v>0</v>
      </c>
      <c r="W68" s="38">
        <v>0</v>
      </c>
      <c r="X68" s="39">
        <v>0</v>
      </c>
      <c r="Y68" s="39">
        <v>0</v>
      </c>
      <c r="Z68" s="41">
        <v>0</v>
      </c>
      <c r="AA68" s="39">
        <f t="shared" si="4"/>
        <v>0</v>
      </c>
      <c r="AB68" s="41">
        <f t="shared" si="5"/>
        <v>0</v>
      </c>
      <c r="AC68" s="38">
        <v>0</v>
      </c>
      <c r="AD68" s="39">
        <v>0</v>
      </c>
      <c r="AE68" s="39">
        <v>0</v>
      </c>
      <c r="AF68" s="41">
        <v>0</v>
      </c>
      <c r="AG68" s="39">
        <f t="shared" si="7"/>
        <v>0</v>
      </c>
      <c r="AH68" s="41">
        <f t="shared" si="8"/>
        <v>0</v>
      </c>
      <c r="AI68" s="38">
        <v>0</v>
      </c>
      <c r="AJ68" s="41">
        <v>0</v>
      </c>
      <c r="AK68" s="38">
        <f t="shared" si="10"/>
        <v>48.561999999999998</v>
      </c>
      <c r="AL68" s="41">
        <f t="shared" si="11"/>
        <v>0</v>
      </c>
      <c r="AM68" s="38">
        <v>0</v>
      </c>
      <c r="AN68" s="41">
        <v>0</v>
      </c>
      <c r="AO68" s="38">
        <f t="shared" si="13"/>
        <v>48.561999999999998</v>
      </c>
      <c r="AP68" s="41">
        <f t="shared" si="14"/>
        <v>0</v>
      </c>
      <c r="AQ68" s="3"/>
      <c r="AR68" s="3"/>
    </row>
    <row r="69" spans="2:44" ht="15" customHeight="1" outlineLevel="1" x14ac:dyDescent="0.2">
      <c r="B69" s="46" t="s">
        <v>114</v>
      </c>
      <c r="C69" s="38">
        <v>0</v>
      </c>
      <c r="D69" s="39">
        <v>0</v>
      </c>
      <c r="E69" s="39">
        <v>0</v>
      </c>
      <c r="F69" s="39">
        <v>0</v>
      </c>
      <c r="G69" s="39">
        <v>0</v>
      </c>
      <c r="H69" s="39">
        <v>0</v>
      </c>
      <c r="I69" s="40">
        <v>0</v>
      </c>
      <c r="J69" s="40">
        <v>0</v>
      </c>
      <c r="K69" s="40">
        <v>0</v>
      </c>
      <c r="L69" s="40">
        <v>0</v>
      </c>
      <c r="M69" s="39">
        <v>0</v>
      </c>
      <c r="N69" s="39">
        <v>0</v>
      </c>
      <c r="O69" s="39">
        <v>0</v>
      </c>
      <c r="P69" s="39">
        <v>0</v>
      </c>
      <c r="Q69" s="39">
        <v>0</v>
      </c>
      <c r="R69" s="39">
        <v>0</v>
      </c>
      <c r="S69" s="39">
        <v>0</v>
      </c>
      <c r="T69" s="41">
        <v>0</v>
      </c>
      <c r="U69" s="39">
        <f t="shared" si="1"/>
        <v>0</v>
      </c>
      <c r="V69" s="41">
        <f t="shared" si="2"/>
        <v>0</v>
      </c>
      <c r="W69" s="38">
        <v>0</v>
      </c>
      <c r="X69" s="39">
        <v>0</v>
      </c>
      <c r="Y69" s="39">
        <v>0</v>
      </c>
      <c r="Z69" s="41">
        <v>0</v>
      </c>
      <c r="AA69" s="39">
        <f t="shared" si="4"/>
        <v>0</v>
      </c>
      <c r="AB69" s="41">
        <f t="shared" si="5"/>
        <v>0</v>
      </c>
      <c r="AC69" s="38">
        <v>0</v>
      </c>
      <c r="AD69" s="39">
        <v>0</v>
      </c>
      <c r="AE69" s="39">
        <v>0</v>
      </c>
      <c r="AF69" s="41">
        <v>0</v>
      </c>
      <c r="AG69" s="39">
        <f t="shared" si="7"/>
        <v>0</v>
      </c>
      <c r="AH69" s="41">
        <f t="shared" si="8"/>
        <v>0</v>
      </c>
      <c r="AI69" s="38">
        <v>0</v>
      </c>
      <c r="AJ69" s="41">
        <v>0</v>
      </c>
      <c r="AK69" s="38">
        <f t="shared" si="10"/>
        <v>0</v>
      </c>
      <c r="AL69" s="41">
        <f t="shared" si="11"/>
        <v>0</v>
      </c>
      <c r="AM69" s="38">
        <v>0</v>
      </c>
      <c r="AN69" s="41">
        <v>0</v>
      </c>
      <c r="AO69" s="38">
        <f t="shared" si="13"/>
        <v>0</v>
      </c>
      <c r="AP69" s="41">
        <f t="shared" si="14"/>
        <v>0</v>
      </c>
      <c r="AQ69" s="3"/>
      <c r="AR69" s="3"/>
    </row>
    <row r="70" spans="2:44" ht="15" customHeight="1" outlineLevel="1" x14ac:dyDescent="0.2">
      <c r="B70" s="46" t="s">
        <v>115</v>
      </c>
      <c r="C70" s="38">
        <v>0</v>
      </c>
      <c r="D70" s="39">
        <v>32.552</v>
      </c>
      <c r="E70" s="39">
        <v>0</v>
      </c>
      <c r="F70" s="39">
        <v>-9.4870000000000001</v>
      </c>
      <c r="G70" s="39">
        <v>0</v>
      </c>
      <c r="H70" s="39">
        <v>0</v>
      </c>
      <c r="I70" s="40">
        <v>0</v>
      </c>
      <c r="J70" s="40">
        <v>0</v>
      </c>
      <c r="K70" s="40">
        <v>0</v>
      </c>
      <c r="L70" s="40">
        <v>0</v>
      </c>
      <c r="M70" s="39">
        <v>0</v>
      </c>
      <c r="N70" s="39">
        <v>0</v>
      </c>
      <c r="O70" s="39">
        <v>0</v>
      </c>
      <c r="P70" s="39">
        <v>0</v>
      </c>
      <c r="Q70" s="39">
        <v>0</v>
      </c>
      <c r="R70" s="39">
        <v>0</v>
      </c>
      <c r="S70" s="39">
        <v>0</v>
      </c>
      <c r="T70" s="41">
        <v>0</v>
      </c>
      <c r="U70" s="39">
        <f t="shared" si="1"/>
        <v>0</v>
      </c>
      <c r="V70" s="41">
        <f t="shared" si="2"/>
        <v>23.064999999999998</v>
      </c>
      <c r="W70" s="38">
        <v>0</v>
      </c>
      <c r="X70" s="39">
        <v>0</v>
      </c>
      <c r="Y70" s="39">
        <v>0</v>
      </c>
      <c r="Z70" s="41">
        <v>0</v>
      </c>
      <c r="AA70" s="39">
        <f t="shared" si="4"/>
        <v>0</v>
      </c>
      <c r="AB70" s="41">
        <f t="shared" si="5"/>
        <v>0</v>
      </c>
      <c r="AC70" s="38">
        <v>0</v>
      </c>
      <c r="AD70" s="39">
        <v>0</v>
      </c>
      <c r="AE70" s="39">
        <v>0</v>
      </c>
      <c r="AF70" s="41">
        <v>151.97999999999999</v>
      </c>
      <c r="AG70" s="39">
        <f t="shared" si="7"/>
        <v>0</v>
      </c>
      <c r="AH70" s="41">
        <f t="shared" si="8"/>
        <v>151.97999999999999</v>
      </c>
      <c r="AI70" s="38">
        <v>0</v>
      </c>
      <c r="AJ70" s="41">
        <v>826.83199999999999</v>
      </c>
      <c r="AK70" s="38">
        <f t="shared" si="10"/>
        <v>0</v>
      </c>
      <c r="AL70" s="41">
        <f t="shared" si="11"/>
        <v>1001.877</v>
      </c>
      <c r="AM70" s="38">
        <v>0</v>
      </c>
      <c r="AN70" s="41">
        <v>282615.55861584621</v>
      </c>
      <c r="AO70" s="38">
        <f t="shared" si="13"/>
        <v>0</v>
      </c>
      <c r="AP70" s="41">
        <f t="shared" si="14"/>
        <v>283617.43561584619</v>
      </c>
      <c r="AQ70" s="3"/>
      <c r="AR70" s="3"/>
    </row>
    <row r="71" spans="2:44" ht="15" customHeight="1" outlineLevel="1" x14ac:dyDescent="0.2">
      <c r="B71" s="46" t="s">
        <v>116</v>
      </c>
      <c r="C71" s="38">
        <v>-26855.966569000015</v>
      </c>
      <c r="D71" s="39">
        <v>0</v>
      </c>
      <c r="E71" s="39">
        <v>0</v>
      </c>
      <c r="F71" s="39">
        <v>0</v>
      </c>
      <c r="G71" s="39">
        <v>0</v>
      </c>
      <c r="H71" s="39">
        <v>0</v>
      </c>
      <c r="I71" s="40">
        <v>0</v>
      </c>
      <c r="J71" s="40">
        <v>0</v>
      </c>
      <c r="K71" s="40">
        <v>0</v>
      </c>
      <c r="L71" s="40">
        <v>0</v>
      </c>
      <c r="M71" s="39">
        <v>0</v>
      </c>
      <c r="N71" s="39">
        <v>0</v>
      </c>
      <c r="O71" s="39">
        <v>0</v>
      </c>
      <c r="P71" s="39">
        <v>0</v>
      </c>
      <c r="Q71" s="39">
        <v>0</v>
      </c>
      <c r="R71" s="39">
        <v>0</v>
      </c>
      <c r="S71" s="39">
        <v>0</v>
      </c>
      <c r="T71" s="41">
        <v>0</v>
      </c>
      <c r="U71" s="39">
        <f t="shared" si="1"/>
        <v>-26855.966569000015</v>
      </c>
      <c r="V71" s="41">
        <f t="shared" si="2"/>
        <v>0</v>
      </c>
      <c r="W71" s="38">
        <v>0</v>
      </c>
      <c r="X71" s="39">
        <v>0</v>
      </c>
      <c r="Y71" s="39">
        <v>0</v>
      </c>
      <c r="Z71" s="41">
        <v>0</v>
      </c>
      <c r="AA71" s="39">
        <f t="shared" si="4"/>
        <v>0</v>
      </c>
      <c r="AB71" s="41">
        <f t="shared" si="5"/>
        <v>0</v>
      </c>
      <c r="AC71" s="38">
        <v>0</v>
      </c>
      <c r="AD71" s="39">
        <v>0</v>
      </c>
      <c r="AE71" s="39">
        <v>0</v>
      </c>
      <c r="AF71" s="41">
        <v>0</v>
      </c>
      <c r="AG71" s="39">
        <f t="shared" si="7"/>
        <v>0</v>
      </c>
      <c r="AH71" s="41">
        <f t="shared" si="8"/>
        <v>0</v>
      </c>
      <c r="AI71" s="38">
        <v>0</v>
      </c>
      <c r="AJ71" s="41">
        <v>0</v>
      </c>
      <c r="AK71" s="38">
        <f t="shared" si="10"/>
        <v>-26855.966569000015</v>
      </c>
      <c r="AL71" s="41">
        <f t="shared" si="11"/>
        <v>0</v>
      </c>
      <c r="AM71" s="38">
        <v>0</v>
      </c>
      <c r="AN71" s="41">
        <v>0</v>
      </c>
      <c r="AO71" s="38">
        <f t="shared" si="13"/>
        <v>-26855.966569000015</v>
      </c>
      <c r="AP71" s="41">
        <f t="shared" si="14"/>
        <v>0</v>
      </c>
      <c r="AQ71" s="3"/>
      <c r="AR71" s="3"/>
    </row>
    <row r="72" spans="2:44" ht="15" customHeight="1" outlineLevel="1" x14ac:dyDescent="0.2">
      <c r="B72" s="46" t="s">
        <v>117</v>
      </c>
      <c r="C72" s="38">
        <v>-517.05648899999255</v>
      </c>
      <c r="D72" s="39">
        <v>0</v>
      </c>
      <c r="E72" s="39">
        <v>0</v>
      </c>
      <c r="F72" s="39">
        <v>0</v>
      </c>
      <c r="G72" s="39">
        <v>0</v>
      </c>
      <c r="H72" s="39">
        <v>0</v>
      </c>
      <c r="I72" s="40">
        <v>0</v>
      </c>
      <c r="J72" s="40">
        <v>0</v>
      </c>
      <c r="K72" s="40">
        <v>0</v>
      </c>
      <c r="L72" s="40">
        <v>0</v>
      </c>
      <c r="M72" s="39">
        <v>0</v>
      </c>
      <c r="N72" s="39">
        <v>0</v>
      </c>
      <c r="O72" s="39">
        <v>0</v>
      </c>
      <c r="P72" s="39">
        <v>0</v>
      </c>
      <c r="Q72" s="39">
        <v>0</v>
      </c>
      <c r="R72" s="39">
        <v>0</v>
      </c>
      <c r="S72" s="39">
        <v>0</v>
      </c>
      <c r="T72" s="41">
        <v>0</v>
      </c>
      <c r="U72" s="39">
        <f t="shared" si="1"/>
        <v>-517.05648899999255</v>
      </c>
      <c r="V72" s="41">
        <f t="shared" si="2"/>
        <v>0</v>
      </c>
      <c r="W72" s="38">
        <v>0</v>
      </c>
      <c r="X72" s="39">
        <v>0</v>
      </c>
      <c r="Y72" s="39">
        <v>0</v>
      </c>
      <c r="Z72" s="41">
        <v>0</v>
      </c>
      <c r="AA72" s="39">
        <f t="shared" si="4"/>
        <v>0</v>
      </c>
      <c r="AB72" s="41">
        <f t="shared" si="5"/>
        <v>0</v>
      </c>
      <c r="AC72" s="38">
        <v>0</v>
      </c>
      <c r="AD72" s="39">
        <v>0</v>
      </c>
      <c r="AE72" s="39">
        <v>0</v>
      </c>
      <c r="AF72" s="41">
        <v>0</v>
      </c>
      <c r="AG72" s="39">
        <f t="shared" si="7"/>
        <v>0</v>
      </c>
      <c r="AH72" s="41">
        <f t="shared" si="8"/>
        <v>0</v>
      </c>
      <c r="AI72" s="38">
        <v>0</v>
      </c>
      <c r="AJ72" s="41">
        <v>0</v>
      </c>
      <c r="AK72" s="38">
        <f t="shared" si="10"/>
        <v>-517.05648899999255</v>
      </c>
      <c r="AL72" s="41">
        <f t="shared" si="11"/>
        <v>0</v>
      </c>
      <c r="AM72" s="38">
        <v>0</v>
      </c>
      <c r="AN72" s="41">
        <v>0</v>
      </c>
      <c r="AO72" s="38">
        <f t="shared" si="13"/>
        <v>-517.05648899999255</v>
      </c>
      <c r="AP72" s="41">
        <f t="shared" si="14"/>
        <v>0</v>
      </c>
      <c r="AQ72" s="3"/>
      <c r="AR72" s="3"/>
    </row>
    <row r="73" spans="2:44" ht="15" customHeight="1" outlineLevel="1" x14ac:dyDescent="0.2">
      <c r="B73" s="46" t="s">
        <v>118</v>
      </c>
      <c r="C73" s="38">
        <v>0</v>
      </c>
      <c r="D73" s="39">
        <v>0</v>
      </c>
      <c r="E73" s="39">
        <v>0</v>
      </c>
      <c r="F73" s="39">
        <v>0</v>
      </c>
      <c r="G73" s="39">
        <v>0</v>
      </c>
      <c r="H73" s="39">
        <v>0</v>
      </c>
      <c r="I73" s="40">
        <v>0</v>
      </c>
      <c r="J73" s="40">
        <v>0</v>
      </c>
      <c r="K73" s="40">
        <v>0</v>
      </c>
      <c r="L73" s="40">
        <v>0</v>
      </c>
      <c r="M73" s="39">
        <v>0</v>
      </c>
      <c r="N73" s="39">
        <v>0</v>
      </c>
      <c r="O73" s="39">
        <v>0</v>
      </c>
      <c r="P73" s="39">
        <v>0</v>
      </c>
      <c r="Q73" s="39">
        <v>0</v>
      </c>
      <c r="R73" s="39">
        <v>0</v>
      </c>
      <c r="S73" s="39">
        <v>0</v>
      </c>
      <c r="T73" s="41">
        <v>0</v>
      </c>
      <c r="U73" s="39">
        <f t="shared" si="1"/>
        <v>0</v>
      </c>
      <c r="V73" s="41">
        <f t="shared" si="2"/>
        <v>0</v>
      </c>
      <c r="W73" s="38">
        <v>0</v>
      </c>
      <c r="X73" s="39">
        <v>0</v>
      </c>
      <c r="Y73" s="39">
        <v>0</v>
      </c>
      <c r="Z73" s="41">
        <v>0</v>
      </c>
      <c r="AA73" s="39">
        <f t="shared" si="4"/>
        <v>0</v>
      </c>
      <c r="AB73" s="41">
        <f t="shared" si="5"/>
        <v>0</v>
      </c>
      <c r="AC73" s="38">
        <v>0</v>
      </c>
      <c r="AD73" s="39">
        <v>0</v>
      </c>
      <c r="AE73" s="39">
        <v>0</v>
      </c>
      <c r="AF73" s="41">
        <v>0</v>
      </c>
      <c r="AG73" s="39">
        <f t="shared" si="7"/>
        <v>0</v>
      </c>
      <c r="AH73" s="41">
        <f t="shared" si="8"/>
        <v>0</v>
      </c>
      <c r="AI73" s="38">
        <v>0</v>
      </c>
      <c r="AJ73" s="41">
        <v>0</v>
      </c>
      <c r="AK73" s="38">
        <f t="shared" si="10"/>
        <v>0</v>
      </c>
      <c r="AL73" s="41">
        <f t="shared" si="11"/>
        <v>0</v>
      </c>
      <c r="AM73" s="38">
        <v>0</v>
      </c>
      <c r="AN73" s="41">
        <v>0</v>
      </c>
      <c r="AO73" s="38">
        <f t="shared" si="13"/>
        <v>0</v>
      </c>
      <c r="AP73" s="41">
        <f t="shared" si="14"/>
        <v>0</v>
      </c>
      <c r="AQ73" s="3"/>
      <c r="AR73" s="3"/>
    </row>
    <row r="74" spans="2:44" ht="15" customHeight="1" outlineLevel="1" x14ac:dyDescent="0.2">
      <c r="B74" s="46" t="s">
        <v>119</v>
      </c>
      <c r="C74" s="38">
        <v>-2487.7362579999999</v>
      </c>
      <c r="D74" s="39">
        <v>0</v>
      </c>
      <c r="E74" s="39">
        <v>0</v>
      </c>
      <c r="F74" s="39">
        <v>0</v>
      </c>
      <c r="G74" s="39">
        <v>0</v>
      </c>
      <c r="H74" s="39">
        <v>0</v>
      </c>
      <c r="I74" s="40">
        <v>0</v>
      </c>
      <c r="J74" s="40">
        <v>0</v>
      </c>
      <c r="K74" s="40">
        <v>0</v>
      </c>
      <c r="L74" s="40">
        <v>0</v>
      </c>
      <c r="M74" s="39">
        <v>0</v>
      </c>
      <c r="N74" s="39">
        <v>0</v>
      </c>
      <c r="O74" s="39">
        <v>0</v>
      </c>
      <c r="P74" s="39">
        <v>0</v>
      </c>
      <c r="Q74" s="39">
        <v>0</v>
      </c>
      <c r="R74" s="39">
        <v>0</v>
      </c>
      <c r="S74" s="39">
        <v>151.97999999999999</v>
      </c>
      <c r="T74" s="41">
        <v>0</v>
      </c>
      <c r="U74" s="39">
        <f t="shared" ref="U74:U137" si="48">+C74+E74+G74+I74+K74+M74+O74+Q74+S74</f>
        <v>-2335.7562579999999</v>
      </c>
      <c r="V74" s="41">
        <f t="shared" ref="V74:V137" si="49">+D74+F74+H74+J74+L74+N74+P74+R74+T74</f>
        <v>0</v>
      </c>
      <c r="W74" s="38">
        <v>0</v>
      </c>
      <c r="X74" s="39">
        <v>0</v>
      </c>
      <c r="Y74" s="39">
        <v>0</v>
      </c>
      <c r="Z74" s="41">
        <v>0</v>
      </c>
      <c r="AA74" s="39">
        <f t="shared" ref="AA74:AA137" si="50">+W74+Y74</f>
        <v>0</v>
      </c>
      <c r="AB74" s="41">
        <f t="shared" ref="AB74:AB137" si="51">+X74+Z74</f>
        <v>0</v>
      </c>
      <c r="AC74" s="38">
        <v>0</v>
      </c>
      <c r="AD74" s="39">
        <v>0</v>
      </c>
      <c r="AE74" s="39">
        <v>0</v>
      </c>
      <c r="AF74" s="41">
        <v>0</v>
      </c>
      <c r="AG74" s="39">
        <f t="shared" ref="AG74:AG137" si="52">+AC74+AE74</f>
        <v>0</v>
      </c>
      <c r="AH74" s="41">
        <f t="shared" ref="AH74:AH137" si="53">+AD74+AF74</f>
        <v>0</v>
      </c>
      <c r="AI74" s="38">
        <v>0</v>
      </c>
      <c r="AJ74" s="41">
        <v>0</v>
      </c>
      <c r="AK74" s="38">
        <f t="shared" ref="AK74:AK137" si="54">U74+AA74+AG74+AI74</f>
        <v>-2335.7562579999999</v>
      </c>
      <c r="AL74" s="41">
        <f t="shared" ref="AL74:AL137" si="55">V74+AB74+AH74+AJ74</f>
        <v>0</v>
      </c>
      <c r="AM74" s="38">
        <v>0</v>
      </c>
      <c r="AN74" s="41">
        <v>0</v>
      </c>
      <c r="AO74" s="38">
        <f t="shared" ref="AO74:AO137" si="56">+AK74+AM74</f>
        <v>-2335.7562579999999</v>
      </c>
      <c r="AP74" s="41">
        <f t="shared" ref="AP74:AP137" si="57">+AL74+AN74</f>
        <v>0</v>
      </c>
      <c r="AQ74" s="3"/>
      <c r="AR74" s="3"/>
    </row>
    <row r="75" spans="2:44" ht="15" customHeight="1" outlineLevel="1" x14ac:dyDescent="0.2">
      <c r="B75" s="46" t="s">
        <v>120</v>
      </c>
      <c r="C75" s="38">
        <v>-15402.937476000016</v>
      </c>
      <c r="D75" s="39">
        <v>0</v>
      </c>
      <c r="E75" s="39">
        <v>0</v>
      </c>
      <c r="F75" s="39">
        <v>0</v>
      </c>
      <c r="G75" s="39">
        <v>0</v>
      </c>
      <c r="H75" s="39">
        <v>0</v>
      </c>
      <c r="I75" s="40">
        <v>0</v>
      </c>
      <c r="J75" s="40">
        <v>0</v>
      </c>
      <c r="K75" s="40">
        <v>0</v>
      </c>
      <c r="L75" s="40">
        <v>0</v>
      </c>
      <c r="M75" s="39">
        <v>0</v>
      </c>
      <c r="N75" s="39">
        <v>0</v>
      </c>
      <c r="O75" s="39">
        <v>0</v>
      </c>
      <c r="P75" s="39">
        <v>0</v>
      </c>
      <c r="Q75" s="39">
        <v>0</v>
      </c>
      <c r="R75" s="39">
        <v>0</v>
      </c>
      <c r="S75" s="39">
        <v>826.83199999999999</v>
      </c>
      <c r="T75" s="41">
        <v>0</v>
      </c>
      <c r="U75" s="39">
        <f t="shared" si="48"/>
        <v>-14576.105476000015</v>
      </c>
      <c r="V75" s="41">
        <f t="shared" si="49"/>
        <v>0</v>
      </c>
      <c r="W75" s="38">
        <v>0</v>
      </c>
      <c r="X75" s="39">
        <v>0</v>
      </c>
      <c r="Y75" s="39">
        <v>0</v>
      </c>
      <c r="Z75" s="41">
        <v>0</v>
      </c>
      <c r="AA75" s="39">
        <f t="shared" si="50"/>
        <v>0</v>
      </c>
      <c r="AB75" s="41">
        <f t="shared" si="51"/>
        <v>0</v>
      </c>
      <c r="AC75" s="38">
        <v>0</v>
      </c>
      <c r="AD75" s="39">
        <v>0</v>
      </c>
      <c r="AE75" s="39">
        <v>0</v>
      </c>
      <c r="AF75" s="41">
        <v>0</v>
      </c>
      <c r="AG75" s="39">
        <f t="shared" si="52"/>
        <v>0</v>
      </c>
      <c r="AH75" s="41">
        <f t="shared" si="53"/>
        <v>0</v>
      </c>
      <c r="AI75" s="38">
        <v>0</v>
      </c>
      <c r="AJ75" s="41">
        <v>0</v>
      </c>
      <c r="AK75" s="38">
        <f t="shared" si="54"/>
        <v>-14576.105476000015</v>
      </c>
      <c r="AL75" s="41">
        <f t="shared" si="55"/>
        <v>0</v>
      </c>
      <c r="AM75" s="38">
        <v>0</v>
      </c>
      <c r="AN75" s="41">
        <v>0</v>
      </c>
      <c r="AO75" s="38">
        <f t="shared" si="56"/>
        <v>-14576.105476000015</v>
      </c>
      <c r="AP75" s="41">
        <f t="shared" si="57"/>
        <v>0</v>
      </c>
      <c r="AQ75" s="3"/>
      <c r="AR75" s="3"/>
    </row>
    <row r="76" spans="2:44" ht="15" customHeight="1" outlineLevel="1" x14ac:dyDescent="0.2">
      <c r="B76" s="46" t="s">
        <v>121</v>
      </c>
      <c r="C76" s="38">
        <v>4269.1838170000019</v>
      </c>
      <c r="D76" s="39">
        <v>-31278.166000000001</v>
      </c>
      <c r="E76" s="39">
        <v>0</v>
      </c>
      <c r="F76" s="39">
        <v>0</v>
      </c>
      <c r="G76" s="39">
        <v>0</v>
      </c>
      <c r="H76" s="39">
        <v>0</v>
      </c>
      <c r="I76" s="40">
        <v>0</v>
      </c>
      <c r="J76" s="40">
        <v>0</v>
      </c>
      <c r="K76" s="40">
        <v>0</v>
      </c>
      <c r="L76" s="40">
        <v>0</v>
      </c>
      <c r="M76" s="39">
        <v>0</v>
      </c>
      <c r="N76" s="39">
        <v>0</v>
      </c>
      <c r="O76" s="39">
        <v>0</v>
      </c>
      <c r="P76" s="39">
        <v>0</v>
      </c>
      <c r="Q76" s="39">
        <v>0</v>
      </c>
      <c r="R76" s="39">
        <v>0</v>
      </c>
      <c r="S76" s="39">
        <v>279920.74599999998</v>
      </c>
      <c r="T76" s="41">
        <v>0</v>
      </c>
      <c r="U76" s="39">
        <f t="shared" si="48"/>
        <v>284189.929817</v>
      </c>
      <c r="V76" s="41">
        <f t="shared" si="49"/>
        <v>-31278.166000000001</v>
      </c>
      <c r="W76" s="38">
        <v>0</v>
      </c>
      <c r="X76" s="39">
        <v>0</v>
      </c>
      <c r="Y76" s="39">
        <v>0</v>
      </c>
      <c r="Z76" s="41">
        <v>0</v>
      </c>
      <c r="AA76" s="39">
        <f t="shared" si="50"/>
        <v>0</v>
      </c>
      <c r="AB76" s="41">
        <f t="shared" si="51"/>
        <v>0</v>
      </c>
      <c r="AC76" s="38">
        <v>0</v>
      </c>
      <c r="AD76" s="39">
        <v>0</v>
      </c>
      <c r="AE76" s="39">
        <v>0</v>
      </c>
      <c r="AF76" s="41">
        <v>0</v>
      </c>
      <c r="AG76" s="39">
        <f t="shared" si="52"/>
        <v>0</v>
      </c>
      <c r="AH76" s="41">
        <f t="shared" si="53"/>
        <v>0</v>
      </c>
      <c r="AI76" s="38">
        <v>0</v>
      </c>
      <c r="AJ76" s="41">
        <v>0</v>
      </c>
      <c r="AK76" s="38">
        <f t="shared" si="54"/>
        <v>284189.929817</v>
      </c>
      <c r="AL76" s="41">
        <f t="shared" si="55"/>
        <v>-31278.166000000001</v>
      </c>
      <c r="AM76" s="38">
        <v>0</v>
      </c>
      <c r="AN76" s="41">
        <v>0</v>
      </c>
      <c r="AO76" s="38">
        <f t="shared" si="56"/>
        <v>284189.929817</v>
      </c>
      <c r="AP76" s="41">
        <f t="shared" si="57"/>
        <v>-31278.166000000001</v>
      </c>
      <c r="AQ76" s="3"/>
      <c r="AR76" s="3"/>
    </row>
    <row r="77" spans="2:44" ht="15" customHeight="1" outlineLevel="1" x14ac:dyDescent="0.2">
      <c r="B77" s="49" t="s">
        <v>122</v>
      </c>
      <c r="C77" s="38">
        <v>0</v>
      </c>
      <c r="D77" s="39">
        <v>0</v>
      </c>
      <c r="E77" s="39">
        <v>0</v>
      </c>
      <c r="F77" s="39">
        <v>0</v>
      </c>
      <c r="G77" s="39">
        <v>0</v>
      </c>
      <c r="H77" s="39">
        <v>0</v>
      </c>
      <c r="I77" s="40">
        <v>0</v>
      </c>
      <c r="J77" s="40">
        <v>0</v>
      </c>
      <c r="K77" s="40">
        <v>0</v>
      </c>
      <c r="L77" s="40">
        <v>0</v>
      </c>
      <c r="M77" s="39">
        <v>0</v>
      </c>
      <c r="N77" s="39">
        <v>0</v>
      </c>
      <c r="O77" s="39">
        <v>0</v>
      </c>
      <c r="P77" s="39">
        <v>0</v>
      </c>
      <c r="Q77" s="39">
        <v>0</v>
      </c>
      <c r="R77" s="39">
        <v>0</v>
      </c>
      <c r="S77" s="39">
        <v>0</v>
      </c>
      <c r="T77" s="41">
        <v>0</v>
      </c>
      <c r="U77" s="39">
        <f t="shared" si="48"/>
        <v>0</v>
      </c>
      <c r="V77" s="41">
        <f t="shared" si="49"/>
        <v>0</v>
      </c>
      <c r="W77" s="38">
        <v>0</v>
      </c>
      <c r="X77" s="39">
        <v>0</v>
      </c>
      <c r="Y77" s="39">
        <v>0</v>
      </c>
      <c r="Z77" s="41">
        <v>0</v>
      </c>
      <c r="AA77" s="39">
        <f t="shared" si="50"/>
        <v>0</v>
      </c>
      <c r="AB77" s="41">
        <f t="shared" si="51"/>
        <v>0</v>
      </c>
      <c r="AC77" s="38">
        <v>0</v>
      </c>
      <c r="AD77" s="39">
        <v>0</v>
      </c>
      <c r="AE77" s="39">
        <v>0</v>
      </c>
      <c r="AF77" s="41">
        <v>0</v>
      </c>
      <c r="AG77" s="39">
        <f t="shared" si="52"/>
        <v>0</v>
      </c>
      <c r="AH77" s="41">
        <f t="shared" si="53"/>
        <v>0</v>
      </c>
      <c r="AI77" s="38">
        <v>0</v>
      </c>
      <c r="AJ77" s="41">
        <v>0</v>
      </c>
      <c r="AK77" s="38">
        <f t="shared" si="54"/>
        <v>0</v>
      </c>
      <c r="AL77" s="41">
        <f t="shared" si="55"/>
        <v>0</v>
      </c>
      <c r="AM77" s="38">
        <v>0</v>
      </c>
      <c r="AN77" s="41">
        <v>0</v>
      </c>
      <c r="AO77" s="38">
        <f t="shared" si="56"/>
        <v>0</v>
      </c>
      <c r="AP77" s="41">
        <f t="shared" si="57"/>
        <v>0</v>
      </c>
      <c r="AQ77" s="3"/>
      <c r="AR77" s="3"/>
    </row>
    <row r="78" spans="2:44" ht="15" customHeight="1" outlineLevel="1" x14ac:dyDescent="0.2">
      <c r="B78" s="49" t="s">
        <v>123</v>
      </c>
      <c r="C78" s="38">
        <v>0</v>
      </c>
      <c r="D78" s="39">
        <v>0</v>
      </c>
      <c r="E78" s="39">
        <v>0</v>
      </c>
      <c r="F78" s="39">
        <v>0</v>
      </c>
      <c r="G78" s="39">
        <v>0</v>
      </c>
      <c r="H78" s="39">
        <v>0</v>
      </c>
      <c r="I78" s="40">
        <v>0</v>
      </c>
      <c r="J78" s="40">
        <v>0</v>
      </c>
      <c r="K78" s="40">
        <v>0</v>
      </c>
      <c r="L78" s="40">
        <v>0</v>
      </c>
      <c r="M78" s="39">
        <v>0</v>
      </c>
      <c r="N78" s="39">
        <v>0</v>
      </c>
      <c r="O78" s="39">
        <v>0</v>
      </c>
      <c r="P78" s="39">
        <v>0</v>
      </c>
      <c r="Q78" s="39">
        <v>0</v>
      </c>
      <c r="R78" s="39">
        <v>0</v>
      </c>
      <c r="S78" s="39">
        <v>0</v>
      </c>
      <c r="T78" s="41">
        <v>0</v>
      </c>
      <c r="U78" s="39">
        <f t="shared" si="48"/>
        <v>0</v>
      </c>
      <c r="V78" s="41">
        <f t="shared" si="49"/>
        <v>0</v>
      </c>
      <c r="W78" s="38">
        <v>0</v>
      </c>
      <c r="X78" s="39">
        <v>0</v>
      </c>
      <c r="Y78" s="39">
        <v>0</v>
      </c>
      <c r="Z78" s="41">
        <v>0</v>
      </c>
      <c r="AA78" s="39">
        <f t="shared" si="50"/>
        <v>0</v>
      </c>
      <c r="AB78" s="41">
        <f t="shared" si="51"/>
        <v>0</v>
      </c>
      <c r="AC78" s="38">
        <v>0</v>
      </c>
      <c r="AD78" s="39">
        <v>0</v>
      </c>
      <c r="AE78" s="39">
        <v>0</v>
      </c>
      <c r="AF78" s="41">
        <v>0</v>
      </c>
      <c r="AG78" s="39">
        <f t="shared" si="52"/>
        <v>0</v>
      </c>
      <c r="AH78" s="41">
        <f t="shared" si="53"/>
        <v>0</v>
      </c>
      <c r="AI78" s="38">
        <v>0</v>
      </c>
      <c r="AJ78" s="41">
        <v>0</v>
      </c>
      <c r="AK78" s="38">
        <f t="shared" si="54"/>
        <v>0</v>
      </c>
      <c r="AL78" s="41">
        <f t="shared" si="55"/>
        <v>0</v>
      </c>
      <c r="AM78" s="38">
        <v>0</v>
      </c>
      <c r="AN78" s="41">
        <v>0</v>
      </c>
      <c r="AO78" s="38">
        <f t="shared" si="56"/>
        <v>0</v>
      </c>
      <c r="AP78" s="41">
        <f t="shared" si="57"/>
        <v>0</v>
      </c>
      <c r="AQ78" s="3"/>
      <c r="AR78" s="3"/>
    </row>
    <row r="79" spans="2:44" ht="15" customHeight="1" outlineLevel="1" x14ac:dyDescent="0.2">
      <c r="B79" s="49" t="s">
        <v>124</v>
      </c>
      <c r="C79" s="38">
        <v>0</v>
      </c>
      <c r="D79" s="39">
        <v>0</v>
      </c>
      <c r="E79" s="39">
        <v>0</v>
      </c>
      <c r="F79" s="39">
        <v>0</v>
      </c>
      <c r="G79" s="39">
        <v>0</v>
      </c>
      <c r="H79" s="39">
        <v>0</v>
      </c>
      <c r="I79" s="40">
        <v>0</v>
      </c>
      <c r="J79" s="40">
        <v>0</v>
      </c>
      <c r="K79" s="40">
        <v>0</v>
      </c>
      <c r="L79" s="40">
        <v>0</v>
      </c>
      <c r="M79" s="39">
        <v>0</v>
      </c>
      <c r="N79" s="39">
        <v>0</v>
      </c>
      <c r="O79" s="39">
        <v>0</v>
      </c>
      <c r="P79" s="39">
        <v>0</v>
      </c>
      <c r="Q79" s="39">
        <v>0</v>
      </c>
      <c r="R79" s="39">
        <v>0</v>
      </c>
      <c r="S79" s="39">
        <v>0</v>
      </c>
      <c r="T79" s="41">
        <v>0</v>
      </c>
      <c r="U79" s="39">
        <f t="shared" si="48"/>
        <v>0</v>
      </c>
      <c r="V79" s="41">
        <f t="shared" si="49"/>
        <v>0</v>
      </c>
      <c r="W79" s="38">
        <v>0</v>
      </c>
      <c r="X79" s="39">
        <v>0</v>
      </c>
      <c r="Y79" s="39">
        <v>0</v>
      </c>
      <c r="Z79" s="41">
        <v>0</v>
      </c>
      <c r="AA79" s="39">
        <f t="shared" si="50"/>
        <v>0</v>
      </c>
      <c r="AB79" s="41">
        <f t="shared" si="51"/>
        <v>0</v>
      </c>
      <c r="AC79" s="38">
        <v>0</v>
      </c>
      <c r="AD79" s="39">
        <v>0</v>
      </c>
      <c r="AE79" s="39">
        <v>0</v>
      </c>
      <c r="AF79" s="41">
        <v>0</v>
      </c>
      <c r="AG79" s="39">
        <f t="shared" si="52"/>
        <v>0</v>
      </c>
      <c r="AH79" s="41">
        <f t="shared" si="53"/>
        <v>0</v>
      </c>
      <c r="AI79" s="38">
        <v>0</v>
      </c>
      <c r="AJ79" s="41">
        <v>0</v>
      </c>
      <c r="AK79" s="38">
        <f t="shared" si="54"/>
        <v>0</v>
      </c>
      <c r="AL79" s="41">
        <f t="shared" si="55"/>
        <v>0</v>
      </c>
      <c r="AM79" s="38">
        <v>0</v>
      </c>
      <c r="AN79" s="41">
        <v>0</v>
      </c>
      <c r="AO79" s="38">
        <f t="shared" si="56"/>
        <v>0</v>
      </c>
      <c r="AP79" s="41">
        <f t="shared" si="57"/>
        <v>0</v>
      </c>
      <c r="AQ79" s="3"/>
      <c r="AR79" s="3"/>
    </row>
    <row r="80" spans="2:44" ht="15" customHeight="1" outlineLevel="1" x14ac:dyDescent="0.2">
      <c r="B80" s="49" t="s">
        <v>125</v>
      </c>
      <c r="C80" s="38">
        <v>0</v>
      </c>
      <c r="D80" s="39">
        <v>0</v>
      </c>
      <c r="E80" s="39">
        <v>0</v>
      </c>
      <c r="F80" s="39">
        <v>0</v>
      </c>
      <c r="G80" s="39">
        <v>0</v>
      </c>
      <c r="H80" s="39">
        <v>0</v>
      </c>
      <c r="I80" s="40">
        <v>0</v>
      </c>
      <c r="J80" s="40">
        <v>0</v>
      </c>
      <c r="K80" s="40">
        <v>0</v>
      </c>
      <c r="L80" s="40">
        <v>0</v>
      </c>
      <c r="M80" s="39">
        <v>0</v>
      </c>
      <c r="N80" s="39">
        <v>0</v>
      </c>
      <c r="O80" s="39">
        <v>0</v>
      </c>
      <c r="P80" s="39">
        <v>0</v>
      </c>
      <c r="Q80" s="39">
        <v>0</v>
      </c>
      <c r="R80" s="39">
        <v>0</v>
      </c>
      <c r="S80" s="39">
        <v>0</v>
      </c>
      <c r="T80" s="41">
        <v>0</v>
      </c>
      <c r="U80" s="39">
        <f t="shared" si="48"/>
        <v>0</v>
      </c>
      <c r="V80" s="41">
        <f t="shared" si="49"/>
        <v>0</v>
      </c>
      <c r="W80" s="38">
        <v>0</v>
      </c>
      <c r="X80" s="39">
        <v>0</v>
      </c>
      <c r="Y80" s="39">
        <v>0</v>
      </c>
      <c r="Z80" s="41">
        <v>0</v>
      </c>
      <c r="AA80" s="39">
        <f t="shared" si="50"/>
        <v>0</v>
      </c>
      <c r="AB80" s="41">
        <f t="shared" si="51"/>
        <v>0</v>
      </c>
      <c r="AC80" s="38">
        <v>0</v>
      </c>
      <c r="AD80" s="39">
        <v>0</v>
      </c>
      <c r="AE80" s="39">
        <v>0</v>
      </c>
      <c r="AF80" s="41">
        <v>0</v>
      </c>
      <c r="AG80" s="39">
        <f t="shared" si="52"/>
        <v>0</v>
      </c>
      <c r="AH80" s="41">
        <f t="shared" si="53"/>
        <v>0</v>
      </c>
      <c r="AI80" s="38">
        <v>0</v>
      </c>
      <c r="AJ80" s="41">
        <v>0</v>
      </c>
      <c r="AK80" s="38">
        <f t="shared" si="54"/>
        <v>0</v>
      </c>
      <c r="AL80" s="41">
        <f t="shared" si="55"/>
        <v>0</v>
      </c>
      <c r="AM80" s="38">
        <v>0</v>
      </c>
      <c r="AN80" s="41">
        <v>0</v>
      </c>
      <c r="AO80" s="38">
        <f t="shared" si="56"/>
        <v>0</v>
      </c>
      <c r="AP80" s="41">
        <f t="shared" si="57"/>
        <v>0</v>
      </c>
      <c r="AQ80" s="3"/>
      <c r="AR80" s="3"/>
    </row>
    <row r="81" spans="2:44" s="3" customFormat="1" ht="15" customHeight="1" x14ac:dyDescent="0.2">
      <c r="B81" s="275" t="s">
        <v>129</v>
      </c>
      <c r="C81" s="276">
        <f>SUM(C82,C98)</f>
        <v>-4832.067</v>
      </c>
      <c r="D81" s="277">
        <f>SUM(D82,D98)</f>
        <v>8552293.258828897</v>
      </c>
      <c r="E81" s="277">
        <f t="shared" ref="E81:T81" si="58">SUM(E82,E98)</f>
        <v>0</v>
      </c>
      <c r="F81" s="277">
        <f t="shared" si="58"/>
        <v>3887.2200000000003</v>
      </c>
      <c r="G81" s="277">
        <f t="shared" si="58"/>
        <v>-25079.310000000005</v>
      </c>
      <c r="H81" s="277">
        <f t="shared" si="58"/>
        <v>-22299.360000000001</v>
      </c>
      <c r="I81" s="277">
        <f t="shared" si="58"/>
        <v>0</v>
      </c>
      <c r="J81" s="277">
        <f t="shared" si="58"/>
        <v>0</v>
      </c>
      <c r="K81" s="277">
        <f t="shared" si="58"/>
        <v>0</v>
      </c>
      <c r="L81" s="277">
        <f t="shared" si="58"/>
        <v>165615.90900000001</v>
      </c>
      <c r="M81" s="277">
        <v>0</v>
      </c>
      <c r="N81" s="277">
        <v>180701.84600000002</v>
      </c>
      <c r="O81" s="277">
        <v>0</v>
      </c>
      <c r="P81" s="277">
        <v>16356.497501714781</v>
      </c>
      <c r="Q81" s="277">
        <f t="shared" si="58"/>
        <v>3.39</v>
      </c>
      <c r="R81" s="277">
        <f t="shared" si="58"/>
        <v>100446.93322800015</v>
      </c>
      <c r="S81" s="277">
        <f t="shared" si="58"/>
        <v>0</v>
      </c>
      <c r="T81" s="278">
        <f t="shared" si="58"/>
        <v>-315089.49625600001</v>
      </c>
      <c r="U81" s="277">
        <f t="shared" si="48"/>
        <v>-29907.987000000005</v>
      </c>
      <c r="V81" s="278">
        <f t="shared" si="49"/>
        <v>8681912.8083026148</v>
      </c>
      <c r="W81" s="276">
        <f t="shared" ref="W81:Z81" si="59">SUM(W82,W98)</f>
        <v>29124.225368449999</v>
      </c>
      <c r="X81" s="277">
        <f t="shared" si="59"/>
        <v>2113.3821483199004</v>
      </c>
      <c r="Y81" s="277">
        <f t="shared" si="59"/>
        <v>-53207.200999999972</v>
      </c>
      <c r="Z81" s="278">
        <f t="shared" si="59"/>
        <v>2821.5343299999995</v>
      </c>
      <c r="AA81" s="277">
        <f t="shared" si="50"/>
        <v>-24082.975631549973</v>
      </c>
      <c r="AB81" s="278">
        <f t="shared" si="51"/>
        <v>4934.9164783198994</v>
      </c>
      <c r="AC81" s="276">
        <f t="shared" ref="AC81:AF81" si="60">SUM(AC82,AC98)</f>
        <v>0</v>
      </c>
      <c r="AD81" s="277">
        <f t="shared" si="60"/>
        <v>0</v>
      </c>
      <c r="AE81" s="277">
        <f>SUM(AE82,AE98)</f>
        <v>8605090.1744672675</v>
      </c>
      <c r="AF81" s="278">
        <f t="shared" si="60"/>
        <v>0</v>
      </c>
      <c r="AG81" s="277">
        <f t="shared" si="52"/>
        <v>8605090.1744672675</v>
      </c>
      <c r="AH81" s="278">
        <f t="shared" si="53"/>
        <v>0</v>
      </c>
      <c r="AI81" s="276">
        <f t="shared" ref="AI81:AJ81" si="61">SUM(AI82,AI98)</f>
        <v>0</v>
      </c>
      <c r="AJ81" s="278">
        <f t="shared" si="61"/>
        <v>42817.742998711634</v>
      </c>
      <c r="AK81" s="276">
        <f t="shared" si="54"/>
        <v>8551099.2118357178</v>
      </c>
      <c r="AL81" s="278">
        <f t="shared" si="55"/>
        <v>8729665.4677796457</v>
      </c>
      <c r="AM81" s="276">
        <f t="shared" ref="AM81:AN81" si="62">SUM(AM82,AM98)</f>
        <v>-282.89845707291914</v>
      </c>
      <c r="AN81" s="278">
        <f t="shared" si="62"/>
        <v>-109016.30165647654</v>
      </c>
      <c r="AO81" s="276">
        <f t="shared" si="56"/>
        <v>8550816.3133786451</v>
      </c>
      <c r="AP81" s="278">
        <f t="shared" si="57"/>
        <v>8620649.1661231685</v>
      </c>
    </row>
    <row r="82" spans="2:44" s="3" customFormat="1" ht="15" customHeight="1" outlineLevel="1" x14ac:dyDescent="0.2">
      <c r="B82" s="43" t="s">
        <v>130</v>
      </c>
      <c r="C82" s="36">
        <f>SUM(C83:C97)</f>
        <v>0</v>
      </c>
      <c r="D82" s="35">
        <f>SUM(D83:D97)</f>
        <v>1361851.4283138968</v>
      </c>
      <c r="E82" s="35">
        <f t="shared" ref="E82:T82" si="63">SUM(E83:E97)</f>
        <v>0</v>
      </c>
      <c r="F82" s="35">
        <f t="shared" si="63"/>
        <v>3001.0450000000001</v>
      </c>
      <c r="G82" s="35">
        <f t="shared" si="63"/>
        <v>-16699.941000000003</v>
      </c>
      <c r="H82" s="35">
        <f t="shared" si="63"/>
        <v>-22250.633000000002</v>
      </c>
      <c r="I82" s="35">
        <f t="shared" si="63"/>
        <v>0</v>
      </c>
      <c r="J82" s="35">
        <f t="shared" si="63"/>
        <v>0</v>
      </c>
      <c r="K82" s="35">
        <f t="shared" si="63"/>
        <v>0</v>
      </c>
      <c r="L82" s="35">
        <f t="shared" si="63"/>
        <v>181773.929</v>
      </c>
      <c r="M82" s="35">
        <v>0</v>
      </c>
      <c r="N82" s="35">
        <v>77951.169000000009</v>
      </c>
      <c r="O82" s="35">
        <v>0</v>
      </c>
      <c r="P82" s="35">
        <v>4527.9700749247822</v>
      </c>
      <c r="Q82" s="35">
        <f t="shared" si="63"/>
        <v>0</v>
      </c>
      <c r="R82" s="35">
        <f t="shared" si="63"/>
        <v>7580.7925992191722</v>
      </c>
      <c r="S82" s="35">
        <f t="shared" si="63"/>
        <v>0</v>
      </c>
      <c r="T82" s="37">
        <f t="shared" si="63"/>
        <v>-175723.21866300009</v>
      </c>
      <c r="U82" s="35">
        <f t="shared" si="48"/>
        <v>-16699.941000000003</v>
      </c>
      <c r="V82" s="37">
        <f t="shared" si="49"/>
        <v>1438712.4823250407</v>
      </c>
      <c r="W82" s="36">
        <f t="shared" ref="W82:Z82" si="64">SUM(W83:W97)</f>
        <v>-414.30507994999982</v>
      </c>
      <c r="X82" s="35">
        <f t="shared" si="64"/>
        <v>426.26914716990007</v>
      </c>
      <c r="Y82" s="35">
        <f t="shared" si="64"/>
        <v>7871.7860000000001</v>
      </c>
      <c r="Z82" s="37">
        <f t="shared" si="64"/>
        <v>2475.6884359999995</v>
      </c>
      <c r="AA82" s="35">
        <f t="shared" si="50"/>
        <v>7457.4809200500003</v>
      </c>
      <c r="AB82" s="37">
        <f t="shared" si="51"/>
        <v>2901.9575831698994</v>
      </c>
      <c r="AC82" s="36">
        <f t="shared" ref="AC82:AF82" si="65">SUM(AC83:AC97)</f>
        <v>0</v>
      </c>
      <c r="AD82" s="35">
        <f t="shared" si="65"/>
        <v>0</v>
      </c>
      <c r="AE82" s="35">
        <f>SUM(AE83:AE97)</f>
        <v>1503013.6111341359</v>
      </c>
      <c r="AF82" s="37">
        <f t="shared" si="65"/>
        <v>0</v>
      </c>
      <c r="AG82" s="35">
        <f t="shared" si="52"/>
        <v>1503013.6111341359</v>
      </c>
      <c r="AH82" s="37">
        <f t="shared" si="53"/>
        <v>0</v>
      </c>
      <c r="AI82" s="36">
        <f t="shared" ref="AI82:AJ82" si="66">SUM(AI83:AI97)</f>
        <v>0</v>
      </c>
      <c r="AJ82" s="37">
        <f t="shared" si="66"/>
        <v>523.64595475204692</v>
      </c>
      <c r="AK82" s="36">
        <f t="shared" si="54"/>
        <v>1493771.1510541858</v>
      </c>
      <c r="AL82" s="37">
        <f t="shared" si="55"/>
        <v>1442138.0858629628</v>
      </c>
      <c r="AM82" s="36">
        <f t="shared" ref="AM82:AN82" si="67">SUM(AM83:AM97)</f>
        <v>0</v>
      </c>
      <c r="AN82" s="37">
        <f t="shared" si="67"/>
        <v>125607.8434055181</v>
      </c>
      <c r="AO82" s="36">
        <f t="shared" si="56"/>
        <v>1493771.1510541858</v>
      </c>
      <c r="AP82" s="37">
        <f t="shared" si="57"/>
        <v>1567745.9292684807</v>
      </c>
    </row>
    <row r="83" spans="2:44" ht="15" customHeight="1" outlineLevel="1" x14ac:dyDescent="0.2">
      <c r="B83" s="45" t="s">
        <v>112</v>
      </c>
      <c r="C83" s="38">
        <v>0</v>
      </c>
      <c r="D83" s="39">
        <v>-18671.788004999999</v>
      </c>
      <c r="E83" s="39">
        <v>0</v>
      </c>
      <c r="F83" s="39">
        <v>0</v>
      </c>
      <c r="G83" s="39">
        <v>2877.5569999999998</v>
      </c>
      <c r="H83" s="39">
        <v>0</v>
      </c>
      <c r="I83" s="40">
        <v>0</v>
      </c>
      <c r="J83" s="40">
        <v>0</v>
      </c>
      <c r="K83" s="40">
        <v>0</v>
      </c>
      <c r="L83" s="40">
        <v>10787.513999999999</v>
      </c>
      <c r="M83" s="39">
        <v>0</v>
      </c>
      <c r="N83" s="39">
        <v>1222.2079999999999</v>
      </c>
      <c r="O83" s="39">
        <v>0</v>
      </c>
      <c r="P83" s="39">
        <v>-72.552939075217253</v>
      </c>
      <c r="Q83" s="39">
        <v>0</v>
      </c>
      <c r="R83" s="39">
        <v>0</v>
      </c>
      <c r="S83" s="39">
        <v>0</v>
      </c>
      <c r="T83" s="41">
        <v>0</v>
      </c>
      <c r="U83" s="39">
        <f t="shared" si="48"/>
        <v>2877.5569999999998</v>
      </c>
      <c r="V83" s="51">
        <f t="shared" si="49"/>
        <v>-6734.6189440752169</v>
      </c>
      <c r="W83" s="38">
        <v>-981.53099999999972</v>
      </c>
      <c r="X83" s="39">
        <v>0</v>
      </c>
      <c r="Y83" s="39">
        <v>1406.0830000000001</v>
      </c>
      <c r="Z83" s="41">
        <v>0</v>
      </c>
      <c r="AA83" s="39">
        <f t="shared" si="50"/>
        <v>424.55200000000036</v>
      </c>
      <c r="AB83" s="51">
        <f t="shared" si="51"/>
        <v>0</v>
      </c>
      <c r="AC83" s="38">
        <v>0</v>
      </c>
      <c r="AD83" s="39">
        <v>0</v>
      </c>
      <c r="AE83" s="39">
        <v>1378815.8203188968</v>
      </c>
      <c r="AF83" s="41">
        <v>0</v>
      </c>
      <c r="AG83" s="39">
        <f t="shared" si="52"/>
        <v>1378815.8203188968</v>
      </c>
      <c r="AH83" s="51">
        <f t="shared" si="53"/>
        <v>0</v>
      </c>
      <c r="AI83" s="38">
        <v>0</v>
      </c>
      <c r="AJ83" s="41">
        <v>0</v>
      </c>
      <c r="AK83" s="38">
        <f t="shared" si="54"/>
        <v>1382117.9293188967</v>
      </c>
      <c r="AL83" s="41">
        <f t="shared" si="55"/>
        <v>-6734.6189440752169</v>
      </c>
      <c r="AM83" s="38">
        <v>0</v>
      </c>
      <c r="AN83" s="41">
        <v>0</v>
      </c>
      <c r="AO83" s="38">
        <f t="shared" si="56"/>
        <v>1382117.9293188967</v>
      </c>
      <c r="AP83" s="41">
        <f t="shared" si="57"/>
        <v>-6734.6189440752169</v>
      </c>
      <c r="AQ83" s="3"/>
      <c r="AR83" s="3"/>
    </row>
    <row r="84" spans="2:44" ht="15" customHeight="1" outlineLevel="1" x14ac:dyDescent="0.2">
      <c r="B84" s="45" t="s">
        <v>113</v>
      </c>
      <c r="C84" s="38">
        <v>0</v>
      </c>
      <c r="D84" s="39">
        <v>0</v>
      </c>
      <c r="E84" s="39">
        <v>0</v>
      </c>
      <c r="F84" s="39">
        <v>0</v>
      </c>
      <c r="G84" s="39">
        <v>0</v>
      </c>
      <c r="H84" s="39">
        <v>0</v>
      </c>
      <c r="I84" s="40">
        <v>0</v>
      </c>
      <c r="J84" s="40">
        <v>0</v>
      </c>
      <c r="K84" s="40">
        <v>0</v>
      </c>
      <c r="L84" s="40">
        <v>0</v>
      </c>
      <c r="M84" s="39">
        <v>0</v>
      </c>
      <c r="N84" s="39">
        <v>0</v>
      </c>
      <c r="O84" s="39">
        <v>0</v>
      </c>
      <c r="P84" s="39">
        <v>0</v>
      </c>
      <c r="Q84" s="39">
        <v>0</v>
      </c>
      <c r="R84" s="39">
        <v>0</v>
      </c>
      <c r="S84" s="39">
        <v>0</v>
      </c>
      <c r="T84" s="41">
        <v>0</v>
      </c>
      <c r="U84" s="39">
        <f t="shared" si="48"/>
        <v>0</v>
      </c>
      <c r="V84" s="41">
        <f t="shared" si="49"/>
        <v>0</v>
      </c>
      <c r="W84" s="38">
        <v>0</v>
      </c>
      <c r="X84" s="39">
        <v>0</v>
      </c>
      <c r="Y84" s="39">
        <v>13.127000000000001</v>
      </c>
      <c r="Z84" s="41">
        <v>0</v>
      </c>
      <c r="AA84" s="39">
        <f t="shared" si="50"/>
        <v>13.127000000000001</v>
      </c>
      <c r="AB84" s="41">
        <f t="shared" si="51"/>
        <v>0</v>
      </c>
      <c r="AC84" s="38">
        <v>0</v>
      </c>
      <c r="AD84" s="39">
        <v>0</v>
      </c>
      <c r="AE84" s="39">
        <v>1393.2049999999999</v>
      </c>
      <c r="AF84" s="41">
        <v>0</v>
      </c>
      <c r="AG84" s="39">
        <f t="shared" si="52"/>
        <v>1393.2049999999999</v>
      </c>
      <c r="AH84" s="41">
        <f t="shared" si="53"/>
        <v>0</v>
      </c>
      <c r="AI84" s="38">
        <v>0</v>
      </c>
      <c r="AJ84" s="41">
        <v>0</v>
      </c>
      <c r="AK84" s="38">
        <f t="shared" si="54"/>
        <v>1406.3319999999999</v>
      </c>
      <c r="AL84" s="41">
        <f t="shared" si="55"/>
        <v>0</v>
      </c>
      <c r="AM84" s="38">
        <v>0</v>
      </c>
      <c r="AN84" s="41">
        <v>0</v>
      </c>
      <c r="AO84" s="38">
        <f t="shared" si="56"/>
        <v>1406.3319999999999</v>
      </c>
      <c r="AP84" s="41">
        <f t="shared" si="57"/>
        <v>0</v>
      </c>
      <c r="AQ84" s="3"/>
      <c r="AR84" s="3"/>
    </row>
    <row r="85" spans="2:44" ht="15" customHeight="1" outlineLevel="1" x14ac:dyDescent="0.2">
      <c r="B85" s="45" t="s">
        <v>146</v>
      </c>
      <c r="C85" s="38">
        <v>0</v>
      </c>
      <c r="D85" s="39">
        <v>1282.8439999999998</v>
      </c>
      <c r="E85" s="39">
        <v>0</v>
      </c>
      <c r="F85" s="39">
        <v>1594.713</v>
      </c>
      <c r="G85" s="39">
        <v>0</v>
      </c>
      <c r="H85" s="39">
        <v>0</v>
      </c>
      <c r="I85" s="40">
        <v>0</v>
      </c>
      <c r="J85" s="40">
        <v>0</v>
      </c>
      <c r="K85" s="40">
        <v>0</v>
      </c>
      <c r="L85" s="40">
        <v>-28693.040000000001</v>
      </c>
      <c r="M85" s="39">
        <v>0</v>
      </c>
      <c r="N85" s="39">
        <v>9114.8420000000006</v>
      </c>
      <c r="O85" s="39">
        <v>0</v>
      </c>
      <c r="P85" s="39">
        <v>0</v>
      </c>
      <c r="Q85" s="39">
        <v>0</v>
      </c>
      <c r="R85" s="39">
        <v>0</v>
      </c>
      <c r="S85" s="39">
        <v>0</v>
      </c>
      <c r="T85" s="41">
        <v>0</v>
      </c>
      <c r="U85" s="39">
        <f t="shared" si="48"/>
        <v>0</v>
      </c>
      <c r="V85" s="41">
        <f t="shared" si="49"/>
        <v>-16700.641</v>
      </c>
      <c r="W85" s="38">
        <v>0</v>
      </c>
      <c r="X85" s="39">
        <v>0.7</v>
      </c>
      <c r="Y85" s="39">
        <v>0</v>
      </c>
      <c r="Z85" s="41">
        <v>0</v>
      </c>
      <c r="AA85" s="39">
        <f t="shared" si="50"/>
        <v>0</v>
      </c>
      <c r="AB85" s="41">
        <f t="shared" si="51"/>
        <v>0.7</v>
      </c>
      <c r="AC85" s="38">
        <v>0</v>
      </c>
      <c r="AD85" s="39">
        <v>0</v>
      </c>
      <c r="AE85" s="39">
        <v>-22250.633000000002</v>
      </c>
      <c r="AF85" s="41">
        <v>0</v>
      </c>
      <c r="AG85" s="39">
        <f t="shared" si="52"/>
        <v>-22250.633000000002</v>
      </c>
      <c r="AH85" s="41">
        <f t="shared" si="53"/>
        <v>0</v>
      </c>
      <c r="AI85" s="38">
        <v>0</v>
      </c>
      <c r="AJ85" s="41">
        <v>0</v>
      </c>
      <c r="AK85" s="38">
        <f t="shared" si="54"/>
        <v>-22250.633000000002</v>
      </c>
      <c r="AL85" s="41">
        <f t="shared" si="55"/>
        <v>-16699.940999999999</v>
      </c>
      <c r="AM85" s="38">
        <v>0</v>
      </c>
      <c r="AN85" s="41">
        <v>0</v>
      </c>
      <c r="AO85" s="38">
        <f t="shared" si="56"/>
        <v>-22250.633000000002</v>
      </c>
      <c r="AP85" s="41">
        <f t="shared" si="57"/>
        <v>-16699.940999999999</v>
      </c>
      <c r="AQ85" s="3"/>
      <c r="AR85" s="3"/>
    </row>
    <row r="86" spans="2:44" ht="15" customHeight="1" outlineLevel="1" x14ac:dyDescent="0.2">
      <c r="B86" s="45" t="s">
        <v>114</v>
      </c>
      <c r="C86" s="38">
        <v>0</v>
      </c>
      <c r="D86" s="39">
        <v>0</v>
      </c>
      <c r="E86" s="39">
        <v>0</v>
      </c>
      <c r="F86" s="39">
        <v>0</v>
      </c>
      <c r="G86" s="39">
        <v>0</v>
      </c>
      <c r="H86" s="39">
        <v>0</v>
      </c>
      <c r="I86" s="40">
        <v>0</v>
      </c>
      <c r="J86" s="40">
        <v>0</v>
      </c>
      <c r="K86" s="40">
        <v>0</v>
      </c>
      <c r="L86" s="40">
        <v>0</v>
      </c>
      <c r="M86" s="39">
        <v>0</v>
      </c>
      <c r="N86" s="39">
        <v>0</v>
      </c>
      <c r="O86" s="39">
        <v>0</v>
      </c>
      <c r="P86" s="39">
        <v>468.91399999999999</v>
      </c>
      <c r="Q86" s="39">
        <v>0</v>
      </c>
      <c r="R86" s="39">
        <v>38.265999999999998</v>
      </c>
      <c r="S86" s="39">
        <v>0</v>
      </c>
      <c r="T86" s="41">
        <v>0</v>
      </c>
      <c r="U86" s="39">
        <f t="shared" si="48"/>
        <v>0</v>
      </c>
      <c r="V86" s="41">
        <f t="shared" si="49"/>
        <v>507.18</v>
      </c>
      <c r="W86" s="38">
        <v>0</v>
      </c>
      <c r="X86" s="39">
        <v>0</v>
      </c>
      <c r="Y86" s="39">
        <v>6746.7749999999996</v>
      </c>
      <c r="Z86" s="41">
        <v>0</v>
      </c>
      <c r="AA86" s="39">
        <f t="shared" si="50"/>
        <v>6746.7749999999996</v>
      </c>
      <c r="AB86" s="41">
        <f t="shared" si="51"/>
        <v>0</v>
      </c>
      <c r="AC86" s="38">
        <v>0</v>
      </c>
      <c r="AD86" s="39">
        <v>0</v>
      </c>
      <c r="AE86" s="39">
        <v>856.33859921917315</v>
      </c>
      <c r="AF86" s="41">
        <v>0</v>
      </c>
      <c r="AG86" s="39">
        <f t="shared" si="52"/>
        <v>856.33859921917315</v>
      </c>
      <c r="AH86" s="41">
        <f t="shared" si="53"/>
        <v>0</v>
      </c>
      <c r="AI86" s="38">
        <v>0</v>
      </c>
      <c r="AJ86" s="41">
        <v>0</v>
      </c>
      <c r="AK86" s="38">
        <f t="shared" si="54"/>
        <v>7603.113599219173</v>
      </c>
      <c r="AL86" s="41">
        <f t="shared" si="55"/>
        <v>507.18</v>
      </c>
      <c r="AM86" s="38">
        <v>0</v>
      </c>
      <c r="AN86" s="41">
        <v>0</v>
      </c>
      <c r="AO86" s="38">
        <f t="shared" si="56"/>
        <v>7603.113599219173</v>
      </c>
      <c r="AP86" s="41">
        <f t="shared" si="57"/>
        <v>507.18</v>
      </c>
      <c r="AQ86" s="3"/>
      <c r="AR86" s="3"/>
    </row>
    <row r="87" spans="2:44" ht="15" customHeight="1" outlineLevel="1" x14ac:dyDescent="0.2">
      <c r="B87" s="45" t="s">
        <v>115</v>
      </c>
      <c r="C87" s="38">
        <v>0</v>
      </c>
      <c r="D87" s="39">
        <v>0</v>
      </c>
      <c r="E87" s="39">
        <v>0</v>
      </c>
      <c r="F87" s="39">
        <v>0</v>
      </c>
      <c r="G87" s="39">
        <v>0</v>
      </c>
      <c r="H87" s="39">
        <v>0</v>
      </c>
      <c r="I87" s="40">
        <v>0</v>
      </c>
      <c r="J87" s="40">
        <v>0</v>
      </c>
      <c r="K87" s="40">
        <v>0</v>
      </c>
      <c r="L87" s="40">
        <v>0</v>
      </c>
      <c r="M87" s="39">
        <v>0</v>
      </c>
      <c r="N87" s="39">
        <v>0</v>
      </c>
      <c r="O87" s="39">
        <v>0</v>
      </c>
      <c r="P87" s="39">
        <v>0</v>
      </c>
      <c r="Q87" s="39">
        <v>0</v>
      </c>
      <c r="R87" s="39">
        <v>0</v>
      </c>
      <c r="S87" s="39">
        <v>0</v>
      </c>
      <c r="T87" s="41">
        <v>0</v>
      </c>
      <c r="U87" s="39">
        <f t="shared" si="48"/>
        <v>0</v>
      </c>
      <c r="V87" s="41">
        <f t="shared" si="49"/>
        <v>0</v>
      </c>
      <c r="W87" s="38">
        <v>0</v>
      </c>
      <c r="X87" s="39">
        <v>0</v>
      </c>
      <c r="Y87" s="39">
        <v>0</v>
      </c>
      <c r="Z87" s="41">
        <v>0</v>
      </c>
      <c r="AA87" s="39">
        <f t="shared" si="50"/>
        <v>0</v>
      </c>
      <c r="AB87" s="41">
        <f t="shared" si="51"/>
        <v>0</v>
      </c>
      <c r="AC87" s="38">
        <v>0</v>
      </c>
      <c r="AD87" s="39">
        <v>0</v>
      </c>
      <c r="AE87" s="39">
        <v>-175471.9136630001</v>
      </c>
      <c r="AF87" s="41">
        <v>0</v>
      </c>
      <c r="AG87" s="39">
        <f t="shared" si="52"/>
        <v>-175471.9136630001</v>
      </c>
      <c r="AH87" s="41">
        <f t="shared" si="53"/>
        <v>0</v>
      </c>
      <c r="AI87" s="38">
        <v>0</v>
      </c>
      <c r="AJ87" s="41">
        <v>0</v>
      </c>
      <c r="AK87" s="38">
        <f t="shared" si="54"/>
        <v>-175471.9136630001</v>
      </c>
      <c r="AL87" s="41">
        <f t="shared" si="55"/>
        <v>0</v>
      </c>
      <c r="AM87" s="38">
        <v>0</v>
      </c>
      <c r="AN87" s="41">
        <v>0</v>
      </c>
      <c r="AO87" s="38">
        <f t="shared" si="56"/>
        <v>-175471.9136630001</v>
      </c>
      <c r="AP87" s="41">
        <f t="shared" si="57"/>
        <v>0</v>
      </c>
      <c r="AQ87" s="3"/>
      <c r="AR87" s="3"/>
    </row>
    <row r="88" spans="2:44" ht="15" customHeight="1" outlineLevel="1" x14ac:dyDescent="0.2">
      <c r="B88" s="45" t="s">
        <v>116</v>
      </c>
      <c r="C88" s="38">
        <v>0</v>
      </c>
      <c r="D88" s="39">
        <v>-981.53099999999972</v>
      </c>
      <c r="E88" s="39">
        <v>0</v>
      </c>
      <c r="F88" s="39">
        <v>0</v>
      </c>
      <c r="G88" s="39">
        <v>0.7</v>
      </c>
      <c r="H88" s="39">
        <v>0</v>
      </c>
      <c r="I88" s="40">
        <v>0</v>
      </c>
      <c r="J88" s="40">
        <v>0</v>
      </c>
      <c r="K88" s="40">
        <v>0</v>
      </c>
      <c r="L88" s="40">
        <v>71829.654999999999</v>
      </c>
      <c r="M88" s="39">
        <v>0</v>
      </c>
      <c r="N88" s="39">
        <v>-26.728999999999999</v>
      </c>
      <c r="O88" s="39">
        <v>0</v>
      </c>
      <c r="P88" s="39">
        <v>2198.3880140000001</v>
      </c>
      <c r="Q88" s="39">
        <v>0</v>
      </c>
      <c r="R88" s="39">
        <v>0</v>
      </c>
      <c r="S88" s="39">
        <v>0</v>
      </c>
      <c r="T88" s="41">
        <v>0</v>
      </c>
      <c r="U88" s="39">
        <f t="shared" si="48"/>
        <v>0.7</v>
      </c>
      <c r="V88" s="41">
        <f t="shared" si="49"/>
        <v>73019.783013999986</v>
      </c>
      <c r="W88" s="38">
        <v>0</v>
      </c>
      <c r="X88" s="39">
        <v>425.56914716990008</v>
      </c>
      <c r="Y88" s="39">
        <v>0</v>
      </c>
      <c r="Z88" s="41">
        <v>45.748193999999906</v>
      </c>
      <c r="AA88" s="39">
        <f t="shared" si="50"/>
        <v>0</v>
      </c>
      <c r="AB88" s="41">
        <f t="shared" si="51"/>
        <v>471.31734116989998</v>
      </c>
      <c r="AC88" s="38">
        <v>0</v>
      </c>
      <c r="AD88" s="39">
        <v>0</v>
      </c>
      <c r="AE88" s="39">
        <v>0</v>
      </c>
      <c r="AF88" s="41">
        <v>0</v>
      </c>
      <c r="AG88" s="39">
        <f t="shared" si="52"/>
        <v>0</v>
      </c>
      <c r="AH88" s="41">
        <f t="shared" si="53"/>
        <v>0</v>
      </c>
      <c r="AI88" s="38">
        <v>0</v>
      </c>
      <c r="AJ88" s="41">
        <v>523.46072325</v>
      </c>
      <c r="AK88" s="38">
        <f t="shared" si="54"/>
        <v>0.7</v>
      </c>
      <c r="AL88" s="41">
        <f t="shared" si="55"/>
        <v>74014.56107841988</v>
      </c>
      <c r="AM88" s="38">
        <v>0</v>
      </c>
      <c r="AN88" s="41">
        <v>0</v>
      </c>
      <c r="AO88" s="38">
        <f t="shared" si="56"/>
        <v>0.7</v>
      </c>
      <c r="AP88" s="41">
        <f t="shared" si="57"/>
        <v>74014.56107841988</v>
      </c>
      <c r="AQ88" s="3"/>
      <c r="AR88" s="3"/>
    </row>
    <row r="89" spans="2:44" ht="15" customHeight="1" outlineLevel="1" x14ac:dyDescent="0.2">
      <c r="B89" s="45" t="s">
        <v>117</v>
      </c>
      <c r="C89" s="38">
        <v>0</v>
      </c>
      <c r="D89" s="39">
        <v>1406.0830000000001</v>
      </c>
      <c r="E89" s="39">
        <v>0</v>
      </c>
      <c r="F89" s="39">
        <v>13.127000000000001</v>
      </c>
      <c r="G89" s="39">
        <v>0</v>
      </c>
      <c r="H89" s="39">
        <v>0</v>
      </c>
      <c r="I89" s="40">
        <v>0</v>
      </c>
      <c r="J89" s="40">
        <v>0</v>
      </c>
      <c r="K89" s="40">
        <v>0</v>
      </c>
      <c r="L89" s="40">
        <v>6085.2449999999999</v>
      </c>
      <c r="M89" s="39">
        <v>0</v>
      </c>
      <c r="N89" s="39">
        <v>-294.19900000000001</v>
      </c>
      <c r="O89" s="39">
        <v>0</v>
      </c>
      <c r="P89" s="39">
        <v>-2E-3</v>
      </c>
      <c r="Q89" s="39">
        <v>0</v>
      </c>
      <c r="R89" s="39">
        <v>6746.7749999999996</v>
      </c>
      <c r="S89" s="39">
        <v>0</v>
      </c>
      <c r="T89" s="41">
        <v>0</v>
      </c>
      <c r="U89" s="39">
        <f t="shared" si="48"/>
        <v>0</v>
      </c>
      <c r="V89" s="41">
        <f t="shared" si="49"/>
        <v>13957.028999999999</v>
      </c>
      <c r="W89" s="38">
        <v>45.748193999999906</v>
      </c>
      <c r="X89" s="39">
        <v>0</v>
      </c>
      <c r="Y89" s="39">
        <v>0</v>
      </c>
      <c r="Z89" s="41">
        <v>0</v>
      </c>
      <c r="AA89" s="39">
        <f t="shared" si="50"/>
        <v>45.748193999999906</v>
      </c>
      <c r="AB89" s="41">
        <f t="shared" si="51"/>
        <v>0</v>
      </c>
      <c r="AC89" s="38">
        <v>0</v>
      </c>
      <c r="AD89" s="39">
        <v>0</v>
      </c>
      <c r="AE89" s="39">
        <v>2429.9402419999997</v>
      </c>
      <c r="AF89" s="41">
        <v>0</v>
      </c>
      <c r="AG89" s="39">
        <f t="shared" si="52"/>
        <v>2429.9402419999997</v>
      </c>
      <c r="AH89" s="41">
        <f t="shared" si="53"/>
        <v>0</v>
      </c>
      <c r="AI89" s="38">
        <v>0</v>
      </c>
      <c r="AJ89" s="41">
        <v>0</v>
      </c>
      <c r="AK89" s="38">
        <f t="shared" si="54"/>
        <v>2475.6884359999995</v>
      </c>
      <c r="AL89" s="41">
        <f t="shared" si="55"/>
        <v>13957.028999999999</v>
      </c>
      <c r="AM89" s="38">
        <v>0</v>
      </c>
      <c r="AN89" s="41">
        <v>0</v>
      </c>
      <c r="AO89" s="38">
        <f t="shared" si="56"/>
        <v>2475.6884359999995</v>
      </c>
      <c r="AP89" s="41">
        <f t="shared" si="57"/>
        <v>13957.028999999999</v>
      </c>
      <c r="AQ89" s="3"/>
      <c r="AR89" s="3"/>
    </row>
    <row r="90" spans="2:44" ht="15" customHeight="1" outlineLevel="1" x14ac:dyDescent="0.2">
      <c r="B90" s="45" t="s">
        <v>118</v>
      </c>
      <c r="C90" s="38">
        <v>0</v>
      </c>
      <c r="D90" s="39">
        <v>0</v>
      </c>
      <c r="E90" s="39">
        <v>0</v>
      </c>
      <c r="F90" s="39">
        <v>0</v>
      </c>
      <c r="G90" s="39">
        <v>0</v>
      </c>
      <c r="H90" s="39">
        <v>0</v>
      </c>
      <c r="I90" s="40">
        <v>0</v>
      </c>
      <c r="J90" s="40">
        <v>0</v>
      </c>
      <c r="K90" s="40">
        <v>0</v>
      </c>
      <c r="L90" s="40">
        <v>0</v>
      </c>
      <c r="M90" s="39">
        <v>0</v>
      </c>
      <c r="N90" s="39">
        <v>0</v>
      </c>
      <c r="O90" s="39">
        <v>0</v>
      </c>
      <c r="P90" s="39">
        <v>0</v>
      </c>
      <c r="Q90" s="39">
        <v>0</v>
      </c>
      <c r="R90" s="39">
        <v>0</v>
      </c>
      <c r="S90" s="39">
        <v>0</v>
      </c>
      <c r="T90" s="41">
        <v>0</v>
      </c>
      <c r="U90" s="39">
        <f t="shared" si="48"/>
        <v>0</v>
      </c>
      <c r="V90" s="41">
        <f t="shared" si="49"/>
        <v>0</v>
      </c>
      <c r="W90" s="38">
        <v>0</v>
      </c>
      <c r="X90" s="39">
        <v>0</v>
      </c>
      <c r="Y90" s="39">
        <v>0</v>
      </c>
      <c r="Z90" s="41">
        <v>0</v>
      </c>
      <c r="AA90" s="39">
        <f t="shared" si="50"/>
        <v>0</v>
      </c>
      <c r="AB90" s="41">
        <f t="shared" si="51"/>
        <v>0</v>
      </c>
      <c r="AC90" s="38">
        <v>0</v>
      </c>
      <c r="AD90" s="39">
        <v>0</v>
      </c>
      <c r="AE90" s="39">
        <v>0</v>
      </c>
      <c r="AF90" s="41">
        <v>0</v>
      </c>
      <c r="AG90" s="39">
        <f t="shared" si="52"/>
        <v>0</v>
      </c>
      <c r="AH90" s="41">
        <f t="shared" si="53"/>
        <v>0</v>
      </c>
      <c r="AI90" s="38">
        <v>0</v>
      </c>
      <c r="AJ90" s="41">
        <v>0</v>
      </c>
      <c r="AK90" s="38">
        <f t="shared" si="54"/>
        <v>0</v>
      </c>
      <c r="AL90" s="41">
        <f t="shared" si="55"/>
        <v>0</v>
      </c>
      <c r="AM90" s="38">
        <v>0</v>
      </c>
      <c r="AN90" s="41">
        <v>0</v>
      </c>
      <c r="AO90" s="38">
        <f t="shared" si="56"/>
        <v>0</v>
      </c>
      <c r="AP90" s="41">
        <f t="shared" si="57"/>
        <v>0</v>
      </c>
      <c r="AQ90" s="3"/>
      <c r="AR90" s="3"/>
    </row>
    <row r="91" spans="2:44" ht="15" customHeight="1" outlineLevel="1" x14ac:dyDescent="0.2">
      <c r="B91" s="45" t="s">
        <v>119</v>
      </c>
      <c r="C91" s="38">
        <v>0</v>
      </c>
      <c r="D91" s="39">
        <v>1378815.8203188968</v>
      </c>
      <c r="E91" s="39">
        <v>0</v>
      </c>
      <c r="F91" s="39">
        <v>1393.2049999999999</v>
      </c>
      <c r="G91" s="39">
        <v>0</v>
      </c>
      <c r="H91" s="39">
        <v>-22250.633000000002</v>
      </c>
      <c r="I91" s="40">
        <v>0</v>
      </c>
      <c r="J91" s="40">
        <v>0</v>
      </c>
      <c r="K91" s="40">
        <v>0</v>
      </c>
      <c r="L91" s="40">
        <v>121764.55499999999</v>
      </c>
      <c r="M91" s="39">
        <v>0</v>
      </c>
      <c r="N91" s="39">
        <v>67935.047000000006</v>
      </c>
      <c r="O91" s="39">
        <v>0</v>
      </c>
      <c r="P91" s="39">
        <v>1933.223</v>
      </c>
      <c r="Q91" s="39">
        <v>0</v>
      </c>
      <c r="R91" s="39">
        <v>856.33859921917315</v>
      </c>
      <c r="S91" s="39">
        <v>0</v>
      </c>
      <c r="T91" s="41">
        <v>-175471.9136630001</v>
      </c>
      <c r="U91" s="39">
        <f t="shared" si="48"/>
        <v>0</v>
      </c>
      <c r="V91" s="41">
        <f t="shared" si="49"/>
        <v>1374975.642255116</v>
      </c>
      <c r="W91" s="38">
        <v>0</v>
      </c>
      <c r="X91" s="39">
        <v>0</v>
      </c>
      <c r="Y91" s="39">
        <v>0</v>
      </c>
      <c r="Z91" s="41">
        <v>2429.9402419999997</v>
      </c>
      <c r="AA91" s="39">
        <f t="shared" si="50"/>
        <v>0</v>
      </c>
      <c r="AB91" s="41">
        <f t="shared" si="51"/>
        <v>2429.9402419999997</v>
      </c>
      <c r="AC91" s="38">
        <v>0</v>
      </c>
      <c r="AD91" s="39">
        <v>0</v>
      </c>
      <c r="AE91" s="39">
        <v>0</v>
      </c>
      <c r="AF91" s="41">
        <v>0</v>
      </c>
      <c r="AG91" s="39">
        <f t="shared" si="52"/>
        <v>0</v>
      </c>
      <c r="AH91" s="41">
        <f t="shared" si="53"/>
        <v>0</v>
      </c>
      <c r="AI91" s="38">
        <v>0</v>
      </c>
      <c r="AJ91" s="41">
        <v>0.18523150204691774</v>
      </c>
      <c r="AK91" s="38">
        <f t="shared" si="54"/>
        <v>0</v>
      </c>
      <c r="AL91" s="41">
        <f t="shared" si="55"/>
        <v>1377405.7677286179</v>
      </c>
      <c r="AM91" s="38">
        <v>0</v>
      </c>
      <c r="AN91" s="41">
        <v>125607.8434055181</v>
      </c>
      <c r="AO91" s="38">
        <f t="shared" si="56"/>
        <v>0</v>
      </c>
      <c r="AP91" s="41">
        <f t="shared" si="57"/>
        <v>1503013.6111341361</v>
      </c>
      <c r="AQ91" s="3"/>
      <c r="AR91" s="3"/>
    </row>
    <row r="92" spans="2:44" ht="15" customHeight="1" outlineLevel="1" x14ac:dyDescent="0.2">
      <c r="B92" s="45" t="s">
        <v>120</v>
      </c>
      <c r="C92" s="38">
        <v>0</v>
      </c>
      <c r="D92" s="39">
        <v>0</v>
      </c>
      <c r="E92" s="39">
        <v>0</v>
      </c>
      <c r="F92" s="39">
        <v>0</v>
      </c>
      <c r="G92" s="39">
        <v>0</v>
      </c>
      <c r="H92" s="39">
        <v>0</v>
      </c>
      <c r="I92" s="40">
        <v>0</v>
      </c>
      <c r="J92" s="40">
        <v>0</v>
      </c>
      <c r="K92" s="40">
        <v>0</v>
      </c>
      <c r="L92" s="40">
        <v>0</v>
      </c>
      <c r="M92" s="39">
        <v>0</v>
      </c>
      <c r="N92" s="39">
        <v>0</v>
      </c>
      <c r="O92" s="39">
        <v>0</v>
      </c>
      <c r="P92" s="39">
        <v>0</v>
      </c>
      <c r="Q92" s="39">
        <v>0</v>
      </c>
      <c r="R92" s="39">
        <v>0</v>
      </c>
      <c r="S92" s="39">
        <v>0</v>
      </c>
      <c r="T92" s="41">
        <v>0</v>
      </c>
      <c r="U92" s="39">
        <f t="shared" si="48"/>
        <v>0</v>
      </c>
      <c r="V92" s="41">
        <f t="shared" si="49"/>
        <v>0</v>
      </c>
      <c r="W92" s="38">
        <v>523.46072325</v>
      </c>
      <c r="X92" s="39">
        <v>0</v>
      </c>
      <c r="Y92" s="39">
        <v>0</v>
      </c>
      <c r="Z92" s="41">
        <v>0</v>
      </c>
      <c r="AA92" s="39">
        <f t="shared" si="50"/>
        <v>523.46072325</v>
      </c>
      <c r="AB92" s="41">
        <f t="shared" si="51"/>
        <v>0</v>
      </c>
      <c r="AC92" s="38">
        <v>0</v>
      </c>
      <c r="AD92" s="39">
        <v>0</v>
      </c>
      <c r="AE92" s="39">
        <v>0.18523150204691774</v>
      </c>
      <c r="AF92" s="41">
        <v>0</v>
      </c>
      <c r="AG92" s="39">
        <f t="shared" si="52"/>
        <v>0.18523150204691774</v>
      </c>
      <c r="AH92" s="41">
        <f t="shared" si="53"/>
        <v>0</v>
      </c>
      <c r="AI92" s="38">
        <v>0</v>
      </c>
      <c r="AJ92" s="41">
        <v>0</v>
      </c>
      <c r="AK92" s="38">
        <f t="shared" si="54"/>
        <v>523.64595475204692</v>
      </c>
      <c r="AL92" s="41">
        <f t="shared" si="55"/>
        <v>0</v>
      </c>
      <c r="AM92" s="38">
        <v>0</v>
      </c>
      <c r="AN92" s="41">
        <v>0</v>
      </c>
      <c r="AO92" s="38">
        <f t="shared" si="56"/>
        <v>523.64595475204692</v>
      </c>
      <c r="AP92" s="41">
        <f t="shared" si="57"/>
        <v>0</v>
      </c>
      <c r="AQ92" s="3"/>
      <c r="AR92" s="3"/>
    </row>
    <row r="93" spans="2:44" ht="15" customHeight="1" outlineLevel="1" x14ac:dyDescent="0.2">
      <c r="B93" s="45" t="s">
        <v>121</v>
      </c>
      <c r="C93" s="38">
        <v>0</v>
      </c>
      <c r="D93" s="39">
        <v>0</v>
      </c>
      <c r="E93" s="39">
        <v>0</v>
      </c>
      <c r="F93" s="39">
        <v>0</v>
      </c>
      <c r="G93" s="39">
        <v>0</v>
      </c>
      <c r="H93" s="39">
        <v>0</v>
      </c>
      <c r="I93" s="40">
        <v>0</v>
      </c>
      <c r="J93" s="40">
        <v>0</v>
      </c>
      <c r="K93" s="40">
        <v>0</v>
      </c>
      <c r="L93" s="40">
        <v>0</v>
      </c>
      <c r="M93" s="39">
        <v>0</v>
      </c>
      <c r="N93" s="39">
        <v>0</v>
      </c>
      <c r="O93" s="39">
        <v>0</v>
      </c>
      <c r="P93" s="39">
        <v>0</v>
      </c>
      <c r="Q93" s="39">
        <v>0</v>
      </c>
      <c r="R93" s="39">
        <v>-60.587000000000003</v>
      </c>
      <c r="S93" s="39">
        <v>0</v>
      </c>
      <c r="T93" s="41">
        <v>-251.30500000000001</v>
      </c>
      <c r="U93" s="39">
        <f t="shared" si="48"/>
        <v>0</v>
      </c>
      <c r="V93" s="41">
        <f t="shared" si="49"/>
        <v>-311.892</v>
      </c>
      <c r="W93" s="38">
        <v>0</v>
      </c>
      <c r="X93" s="39">
        <v>0</v>
      </c>
      <c r="Y93" s="39">
        <v>0</v>
      </c>
      <c r="Z93" s="41">
        <v>0</v>
      </c>
      <c r="AA93" s="39">
        <f t="shared" si="50"/>
        <v>0</v>
      </c>
      <c r="AB93" s="41">
        <f t="shared" si="51"/>
        <v>0</v>
      </c>
      <c r="AC93" s="38">
        <v>0</v>
      </c>
      <c r="AD93" s="39">
        <v>0</v>
      </c>
      <c r="AE93" s="39">
        <v>125607.8434055181</v>
      </c>
      <c r="AF93" s="41">
        <v>0</v>
      </c>
      <c r="AG93" s="39">
        <f t="shared" si="52"/>
        <v>125607.8434055181</v>
      </c>
      <c r="AH93" s="41">
        <f t="shared" si="53"/>
        <v>0</v>
      </c>
      <c r="AI93" s="38">
        <v>0</v>
      </c>
      <c r="AJ93" s="41">
        <v>0</v>
      </c>
      <c r="AK93" s="38">
        <f t="shared" si="54"/>
        <v>125607.8434055181</v>
      </c>
      <c r="AL93" s="41">
        <f t="shared" si="55"/>
        <v>-311.892</v>
      </c>
      <c r="AM93" s="38">
        <v>0</v>
      </c>
      <c r="AN93" s="41">
        <v>0</v>
      </c>
      <c r="AO93" s="38">
        <f t="shared" si="56"/>
        <v>125607.8434055181</v>
      </c>
      <c r="AP93" s="41">
        <f t="shared" si="57"/>
        <v>-311.892</v>
      </c>
      <c r="AQ93" s="3"/>
      <c r="AR93" s="3"/>
    </row>
    <row r="94" spans="2:44" ht="15" customHeight="1" outlineLevel="1" x14ac:dyDescent="0.2">
      <c r="B94" s="47" t="s">
        <v>122</v>
      </c>
      <c r="C94" s="38">
        <v>0</v>
      </c>
      <c r="D94" s="39">
        <v>0</v>
      </c>
      <c r="E94" s="39">
        <v>0</v>
      </c>
      <c r="F94" s="39">
        <v>0</v>
      </c>
      <c r="G94" s="39">
        <v>-28693.040000000001</v>
      </c>
      <c r="H94" s="39">
        <v>0</v>
      </c>
      <c r="I94" s="40">
        <v>0</v>
      </c>
      <c r="J94" s="40">
        <v>0</v>
      </c>
      <c r="K94" s="40">
        <v>0</v>
      </c>
      <c r="L94" s="40">
        <v>0</v>
      </c>
      <c r="M94" s="39">
        <v>0</v>
      </c>
      <c r="N94" s="39">
        <v>0</v>
      </c>
      <c r="O94" s="39">
        <v>0</v>
      </c>
      <c r="P94" s="39">
        <v>0</v>
      </c>
      <c r="Q94" s="39">
        <v>0</v>
      </c>
      <c r="R94" s="39">
        <v>0</v>
      </c>
      <c r="S94" s="39">
        <v>0</v>
      </c>
      <c r="T94" s="41">
        <v>0</v>
      </c>
      <c r="U94" s="39">
        <f t="shared" si="48"/>
        <v>-28693.040000000001</v>
      </c>
      <c r="V94" s="41">
        <f t="shared" si="49"/>
        <v>0</v>
      </c>
      <c r="W94" s="38">
        <v>-1.9829972</v>
      </c>
      <c r="X94" s="39">
        <v>0</v>
      </c>
      <c r="Y94" s="39">
        <v>0</v>
      </c>
      <c r="Z94" s="41">
        <v>0</v>
      </c>
      <c r="AA94" s="39">
        <f t="shared" si="50"/>
        <v>-1.9829972</v>
      </c>
      <c r="AB94" s="41">
        <f t="shared" si="51"/>
        <v>0</v>
      </c>
      <c r="AC94" s="38">
        <v>0</v>
      </c>
      <c r="AD94" s="39">
        <v>0</v>
      </c>
      <c r="AE94" s="39">
        <v>121764.55499999999</v>
      </c>
      <c r="AF94" s="41">
        <v>0</v>
      </c>
      <c r="AG94" s="39">
        <f t="shared" si="52"/>
        <v>121764.55499999999</v>
      </c>
      <c r="AH94" s="41">
        <f t="shared" si="53"/>
        <v>0</v>
      </c>
      <c r="AI94" s="38">
        <v>0</v>
      </c>
      <c r="AJ94" s="41">
        <v>0</v>
      </c>
      <c r="AK94" s="38">
        <f t="shared" si="54"/>
        <v>93069.532002799999</v>
      </c>
      <c r="AL94" s="41">
        <f t="shared" si="55"/>
        <v>0</v>
      </c>
      <c r="AM94" s="38">
        <v>0</v>
      </c>
      <c r="AN94" s="41">
        <v>0</v>
      </c>
      <c r="AO94" s="38">
        <f t="shared" si="56"/>
        <v>93069.532002799999</v>
      </c>
      <c r="AP94" s="41">
        <f t="shared" si="57"/>
        <v>0</v>
      </c>
      <c r="AQ94" s="3"/>
      <c r="AR94" s="3"/>
    </row>
    <row r="95" spans="2:44" ht="15" customHeight="1" outlineLevel="1" x14ac:dyDescent="0.2">
      <c r="B95" s="47" t="s">
        <v>123</v>
      </c>
      <c r="C95" s="38">
        <v>0</v>
      </c>
      <c r="D95" s="39">
        <v>0</v>
      </c>
      <c r="E95" s="39">
        <v>0</v>
      </c>
      <c r="F95" s="39">
        <v>0</v>
      </c>
      <c r="G95" s="39">
        <v>9114.8420000000006</v>
      </c>
      <c r="H95" s="39">
        <v>0</v>
      </c>
      <c r="I95" s="40">
        <v>0</v>
      </c>
      <c r="J95" s="40">
        <v>0</v>
      </c>
      <c r="K95" s="40">
        <v>0</v>
      </c>
      <c r="L95" s="40">
        <v>0</v>
      </c>
      <c r="M95" s="39">
        <v>0</v>
      </c>
      <c r="N95" s="39">
        <v>0</v>
      </c>
      <c r="O95" s="39">
        <v>0</v>
      </c>
      <c r="P95" s="39">
        <v>0</v>
      </c>
      <c r="Q95" s="39">
        <v>0</v>
      </c>
      <c r="R95" s="39">
        <v>0</v>
      </c>
      <c r="S95" s="39">
        <v>0</v>
      </c>
      <c r="T95" s="41">
        <v>0</v>
      </c>
      <c r="U95" s="39">
        <f t="shared" si="48"/>
        <v>9114.8420000000006</v>
      </c>
      <c r="V95" s="41">
        <f t="shared" si="49"/>
        <v>0</v>
      </c>
      <c r="W95" s="38">
        <v>0</v>
      </c>
      <c r="X95" s="39">
        <v>0</v>
      </c>
      <c r="Y95" s="39">
        <v>-294.19900000000001</v>
      </c>
      <c r="Z95" s="41">
        <v>0</v>
      </c>
      <c r="AA95" s="39">
        <f t="shared" si="50"/>
        <v>-294.19900000000001</v>
      </c>
      <c r="AB95" s="41">
        <f t="shared" si="51"/>
        <v>0</v>
      </c>
      <c r="AC95" s="38">
        <v>0</v>
      </c>
      <c r="AD95" s="39">
        <v>0</v>
      </c>
      <c r="AE95" s="39">
        <v>67935.047000000006</v>
      </c>
      <c r="AF95" s="41">
        <v>0</v>
      </c>
      <c r="AG95" s="39">
        <f t="shared" si="52"/>
        <v>67935.047000000006</v>
      </c>
      <c r="AH95" s="41">
        <f t="shared" si="53"/>
        <v>0</v>
      </c>
      <c r="AI95" s="38">
        <v>0</v>
      </c>
      <c r="AJ95" s="41">
        <v>0</v>
      </c>
      <c r="AK95" s="38">
        <f t="shared" si="54"/>
        <v>76755.69</v>
      </c>
      <c r="AL95" s="41">
        <f t="shared" si="55"/>
        <v>0</v>
      </c>
      <c r="AM95" s="38">
        <v>0</v>
      </c>
      <c r="AN95" s="41">
        <v>0</v>
      </c>
      <c r="AO95" s="38">
        <f t="shared" si="56"/>
        <v>76755.69</v>
      </c>
      <c r="AP95" s="41">
        <f t="shared" si="57"/>
        <v>0</v>
      </c>
      <c r="AQ95" s="3"/>
      <c r="AR95" s="3"/>
    </row>
    <row r="96" spans="2:44" ht="15" customHeight="1" outlineLevel="1" x14ac:dyDescent="0.2">
      <c r="B96" s="47" t="s">
        <v>124</v>
      </c>
      <c r="C96" s="38">
        <v>0</v>
      </c>
      <c r="D96" s="39">
        <v>0</v>
      </c>
      <c r="E96" s="39">
        <v>0</v>
      </c>
      <c r="F96" s="39">
        <v>0</v>
      </c>
      <c r="G96" s="39">
        <v>0</v>
      </c>
      <c r="H96" s="39">
        <v>0</v>
      </c>
      <c r="I96" s="40">
        <v>0</v>
      </c>
      <c r="J96" s="40">
        <v>0</v>
      </c>
      <c r="K96" s="40">
        <v>0</v>
      </c>
      <c r="L96" s="40">
        <v>0</v>
      </c>
      <c r="M96" s="39">
        <v>0</v>
      </c>
      <c r="N96" s="39">
        <v>0</v>
      </c>
      <c r="O96" s="39">
        <v>0</v>
      </c>
      <c r="P96" s="39">
        <v>0</v>
      </c>
      <c r="Q96" s="39">
        <v>0</v>
      </c>
      <c r="R96" s="39">
        <v>0</v>
      </c>
      <c r="S96" s="39">
        <v>0</v>
      </c>
      <c r="T96" s="41">
        <v>0</v>
      </c>
      <c r="U96" s="39">
        <f t="shared" si="48"/>
        <v>0</v>
      </c>
      <c r="V96" s="41">
        <f t="shared" si="49"/>
        <v>0</v>
      </c>
      <c r="W96" s="38">
        <v>0</v>
      </c>
      <c r="X96" s="39">
        <v>0</v>
      </c>
      <c r="Y96" s="39">
        <v>0</v>
      </c>
      <c r="Z96" s="41">
        <v>0</v>
      </c>
      <c r="AA96" s="39">
        <f t="shared" si="50"/>
        <v>0</v>
      </c>
      <c r="AB96" s="41">
        <f t="shared" si="51"/>
        <v>0</v>
      </c>
      <c r="AC96" s="38">
        <v>0</v>
      </c>
      <c r="AD96" s="39">
        <v>0</v>
      </c>
      <c r="AE96" s="39">
        <v>1933.223</v>
      </c>
      <c r="AF96" s="41">
        <v>0</v>
      </c>
      <c r="AG96" s="39">
        <f t="shared" si="52"/>
        <v>1933.223</v>
      </c>
      <c r="AH96" s="41">
        <f t="shared" si="53"/>
        <v>0</v>
      </c>
      <c r="AI96" s="38">
        <v>0</v>
      </c>
      <c r="AJ96" s="41">
        <v>0</v>
      </c>
      <c r="AK96" s="38">
        <f t="shared" si="54"/>
        <v>1933.223</v>
      </c>
      <c r="AL96" s="41">
        <f t="shared" si="55"/>
        <v>0</v>
      </c>
      <c r="AM96" s="38">
        <v>0</v>
      </c>
      <c r="AN96" s="41">
        <v>0</v>
      </c>
      <c r="AO96" s="38">
        <f t="shared" si="56"/>
        <v>1933.223</v>
      </c>
      <c r="AP96" s="41">
        <f t="shared" si="57"/>
        <v>0</v>
      </c>
      <c r="AQ96" s="3"/>
      <c r="AR96" s="3"/>
    </row>
    <row r="97" spans="2:44" ht="15" customHeight="1" outlineLevel="1" x14ac:dyDescent="0.2">
      <c r="B97" s="47" t="s">
        <v>125</v>
      </c>
      <c r="C97" s="38">
        <v>0</v>
      </c>
      <c r="D97" s="39">
        <v>0</v>
      </c>
      <c r="E97" s="39">
        <v>0</v>
      </c>
      <c r="F97" s="39">
        <v>0</v>
      </c>
      <c r="G97" s="39">
        <v>0</v>
      </c>
      <c r="H97" s="39">
        <v>0</v>
      </c>
      <c r="I97" s="40">
        <v>0</v>
      </c>
      <c r="J97" s="40">
        <v>0</v>
      </c>
      <c r="K97" s="40">
        <v>0</v>
      </c>
      <c r="L97" s="40">
        <v>0</v>
      </c>
      <c r="M97" s="39">
        <v>0</v>
      </c>
      <c r="N97" s="39">
        <v>0</v>
      </c>
      <c r="O97" s="39">
        <v>0</v>
      </c>
      <c r="P97" s="39">
        <v>0</v>
      </c>
      <c r="Q97" s="39">
        <v>0</v>
      </c>
      <c r="R97" s="39">
        <v>0</v>
      </c>
      <c r="S97" s="39">
        <v>0</v>
      </c>
      <c r="T97" s="41">
        <v>0</v>
      </c>
      <c r="U97" s="39">
        <f t="shared" si="48"/>
        <v>0</v>
      </c>
      <c r="V97" s="41">
        <f t="shared" si="49"/>
        <v>0</v>
      </c>
      <c r="W97" s="38">
        <v>0</v>
      </c>
      <c r="X97" s="39">
        <v>0</v>
      </c>
      <c r="Y97" s="39">
        <v>0</v>
      </c>
      <c r="Z97" s="41">
        <v>0</v>
      </c>
      <c r="AA97" s="39">
        <f t="shared" si="50"/>
        <v>0</v>
      </c>
      <c r="AB97" s="41">
        <f t="shared" si="51"/>
        <v>0</v>
      </c>
      <c r="AC97" s="38">
        <v>0</v>
      </c>
      <c r="AD97" s="39">
        <v>0</v>
      </c>
      <c r="AE97" s="39">
        <v>0</v>
      </c>
      <c r="AF97" s="41">
        <v>0</v>
      </c>
      <c r="AG97" s="39">
        <f t="shared" si="52"/>
        <v>0</v>
      </c>
      <c r="AH97" s="41">
        <f t="shared" si="53"/>
        <v>0</v>
      </c>
      <c r="AI97" s="38">
        <v>0</v>
      </c>
      <c r="AJ97" s="41">
        <v>0</v>
      </c>
      <c r="AK97" s="38">
        <f t="shared" si="54"/>
        <v>0</v>
      </c>
      <c r="AL97" s="41">
        <f t="shared" si="55"/>
        <v>0</v>
      </c>
      <c r="AM97" s="38">
        <v>0</v>
      </c>
      <c r="AN97" s="41">
        <v>0</v>
      </c>
      <c r="AO97" s="38">
        <f t="shared" si="56"/>
        <v>0</v>
      </c>
      <c r="AP97" s="41">
        <f t="shared" si="57"/>
        <v>0</v>
      </c>
      <c r="AQ97" s="3"/>
      <c r="AR97" s="3"/>
    </row>
    <row r="98" spans="2:44" s="3" customFormat="1" ht="15" customHeight="1" outlineLevel="1" x14ac:dyDescent="0.2">
      <c r="B98" s="43" t="s">
        <v>143</v>
      </c>
      <c r="C98" s="36">
        <f>SUM(C99:C113)</f>
        <v>-4832.067</v>
      </c>
      <c r="D98" s="35">
        <f>SUM(D99:D113)</f>
        <v>7190441.830515001</v>
      </c>
      <c r="E98" s="35">
        <f t="shared" ref="E98:T98" si="68">SUM(E99:E113)</f>
        <v>0</v>
      </c>
      <c r="F98" s="35">
        <f t="shared" si="68"/>
        <v>886.17499999999995</v>
      </c>
      <c r="G98" s="35">
        <f t="shared" si="68"/>
        <v>-8379.3690000000006</v>
      </c>
      <c r="H98" s="35">
        <f t="shared" si="68"/>
        <v>-48.727000000000089</v>
      </c>
      <c r="I98" s="35">
        <f t="shared" si="68"/>
        <v>0</v>
      </c>
      <c r="J98" s="35">
        <f t="shared" si="68"/>
        <v>0</v>
      </c>
      <c r="K98" s="35">
        <f t="shared" si="68"/>
        <v>0</v>
      </c>
      <c r="L98" s="35">
        <f t="shared" si="68"/>
        <v>-16158.019999999997</v>
      </c>
      <c r="M98" s="35">
        <v>0</v>
      </c>
      <c r="N98" s="35">
        <v>102750.677</v>
      </c>
      <c r="O98" s="35">
        <v>0</v>
      </c>
      <c r="P98" s="35">
        <v>11828.527426789999</v>
      </c>
      <c r="Q98" s="35">
        <f t="shared" si="68"/>
        <v>3.39</v>
      </c>
      <c r="R98" s="35">
        <f t="shared" si="68"/>
        <v>92866.14062878098</v>
      </c>
      <c r="S98" s="35">
        <f t="shared" si="68"/>
        <v>0</v>
      </c>
      <c r="T98" s="37">
        <f t="shared" si="68"/>
        <v>-139366.27759299995</v>
      </c>
      <c r="U98" s="35">
        <f t="shared" si="48"/>
        <v>-13208.046000000002</v>
      </c>
      <c r="V98" s="37">
        <f t="shared" si="49"/>
        <v>7243200.3259775732</v>
      </c>
      <c r="W98" s="36">
        <f t="shared" ref="W98:Z98" si="69">SUM(W99:W113)</f>
        <v>29538.530448400001</v>
      </c>
      <c r="X98" s="35">
        <f t="shared" si="69"/>
        <v>1687.1130011500002</v>
      </c>
      <c r="Y98" s="35">
        <f t="shared" si="69"/>
        <v>-61078.986999999972</v>
      </c>
      <c r="Z98" s="37">
        <f t="shared" si="69"/>
        <v>345.84589399999982</v>
      </c>
      <c r="AA98" s="35">
        <f t="shared" si="50"/>
        <v>-31540.456551599971</v>
      </c>
      <c r="AB98" s="37">
        <f t="shared" si="51"/>
        <v>2032.95889515</v>
      </c>
      <c r="AC98" s="36">
        <f t="shared" ref="AC98:AF98" si="70">SUM(AC99:AC113)</f>
        <v>0</v>
      </c>
      <c r="AD98" s="35">
        <f t="shared" si="70"/>
        <v>0</v>
      </c>
      <c r="AE98" s="35">
        <f t="shared" si="70"/>
        <v>7102076.5633331323</v>
      </c>
      <c r="AF98" s="37">
        <f t="shared" si="70"/>
        <v>0</v>
      </c>
      <c r="AG98" s="35">
        <f t="shared" si="52"/>
        <v>7102076.5633331323</v>
      </c>
      <c r="AH98" s="37">
        <f t="shared" si="53"/>
        <v>0</v>
      </c>
      <c r="AI98" s="36">
        <f t="shared" ref="AI98:AJ98" si="71">SUM(AI99:AI113)</f>
        <v>0</v>
      </c>
      <c r="AJ98" s="37">
        <f t="shared" si="71"/>
        <v>42294.097043959584</v>
      </c>
      <c r="AK98" s="36">
        <f t="shared" si="54"/>
        <v>7057328.060781532</v>
      </c>
      <c r="AL98" s="37">
        <f t="shared" si="55"/>
        <v>7287527.3819166822</v>
      </c>
      <c r="AM98" s="36">
        <f t="shared" ref="AM98:AN98" si="72">SUM(AM99:AM113)</f>
        <v>-282.89845707291914</v>
      </c>
      <c r="AN98" s="37">
        <f t="shared" si="72"/>
        <v>-234624.14506199464</v>
      </c>
      <c r="AO98" s="36">
        <f t="shared" si="56"/>
        <v>7057045.1623244593</v>
      </c>
      <c r="AP98" s="37">
        <f t="shared" si="57"/>
        <v>7052903.2368546873</v>
      </c>
    </row>
    <row r="99" spans="2:44" ht="15" customHeight="1" outlineLevel="1" x14ac:dyDescent="0.2">
      <c r="B99" s="45" t="s">
        <v>112</v>
      </c>
      <c r="C99" s="38">
        <v>-3844.4290000000001</v>
      </c>
      <c r="D99" s="39">
        <v>-7111.6250000000018</v>
      </c>
      <c r="E99" s="39">
        <v>0</v>
      </c>
      <c r="F99" s="39">
        <v>-8.9830000000000005</v>
      </c>
      <c r="G99" s="39">
        <v>-6634.5860000000002</v>
      </c>
      <c r="H99" s="39">
        <v>1260.7349999999999</v>
      </c>
      <c r="I99" s="40">
        <v>0</v>
      </c>
      <c r="J99" s="40">
        <v>0</v>
      </c>
      <c r="K99" s="40">
        <v>0</v>
      </c>
      <c r="L99" s="40">
        <v>-42869.89</v>
      </c>
      <c r="M99" s="39">
        <v>0</v>
      </c>
      <c r="N99" s="39">
        <v>-3059.221</v>
      </c>
      <c r="O99" s="39">
        <v>0</v>
      </c>
      <c r="P99" s="39">
        <v>5262.8086531600002</v>
      </c>
      <c r="Q99" s="39">
        <v>0</v>
      </c>
      <c r="R99" s="39">
        <v>-1505.1420000000001</v>
      </c>
      <c r="S99" s="39">
        <v>0</v>
      </c>
      <c r="T99" s="41">
        <v>189.33799999999999</v>
      </c>
      <c r="U99" s="39">
        <f t="shared" si="48"/>
        <v>-10479.014999999999</v>
      </c>
      <c r="V99" s="51">
        <f t="shared" si="49"/>
        <v>-47841.979346839995</v>
      </c>
      <c r="W99" s="38">
        <v>12331.83</v>
      </c>
      <c r="X99" s="39">
        <v>-565.68600000000004</v>
      </c>
      <c r="Y99" s="39">
        <v>-66213.66899999998</v>
      </c>
      <c r="Z99" s="41">
        <v>-1087.354</v>
      </c>
      <c r="AA99" s="39">
        <f t="shared" si="50"/>
        <v>-53881.838999999978</v>
      </c>
      <c r="AB99" s="51">
        <f t="shared" si="51"/>
        <v>-1653.04</v>
      </c>
      <c r="AC99" s="38">
        <v>0</v>
      </c>
      <c r="AD99" s="39">
        <v>0</v>
      </c>
      <c r="AE99" s="39">
        <v>7252716.7045150008</v>
      </c>
      <c r="AF99" s="41">
        <v>0</v>
      </c>
      <c r="AG99" s="39">
        <f t="shared" si="52"/>
        <v>7252716.7045150008</v>
      </c>
      <c r="AH99" s="51">
        <f t="shared" si="53"/>
        <v>0</v>
      </c>
      <c r="AI99" s="38">
        <v>0</v>
      </c>
      <c r="AJ99" s="41">
        <v>-48.651000000000003</v>
      </c>
      <c r="AK99" s="38">
        <f t="shared" si="54"/>
        <v>7188355.8505150005</v>
      </c>
      <c r="AL99" s="41">
        <f t="shared" si="55"/>
        <v>-49543.670346839994</v>
      </c>
      <c r="AM99" s="38">
        <v>0</v>
      </c>
      <c r="AN99" s="41">
        <v>0</v>
      </c>
      <c r="AO99" s="38">
        <f t="shared" si="56"/>
        <v>7188355.8505150005</v>
      </c>
      <c r="AP99" s="41">
        <f t="shared" si="57"/>
        <v>-49543.670346839994</v>
      </c>
      <c r="AQ99" s="3"/>
      <c r="AR99" s="3"/>
    </row>
    <row r="100" spans="2:44" ht="15" customHeight="1" outlineLevel="1" x14ac:dyDescent="0.2">
      <c r="B100" s="45" t="s">
        <v>113</v>
      </c>
      <c r="C100" s="38">
        <v>0</v>
      </c>
      <c r="D100" s="39">
        <v>0</v>
      </c>
      <c r="E100" s="39">
        <v>0</v>
      </c>
      <c r="F100" s="39">
        <v>0</v>
      </c>
      <c r="G100" s="39">
        <v>0</v>
      </c>
      <c r="H100" s="39">
        <v>0</v>
      </c>
      <c r="I100" s="40">
        <v>0</v>
      </c>
      <c r="J100" s="40">
        <v>0</v>
      </c>
      <c r="K100" s="40">
        <v>0</v>
      </c>
      <c r="L100" s="40">
        <v>0</v>
      </c>
      <c r="M100" s="39">
        <v>0</v>
      </c>
      <c r="N100" s="39">
        <v>0</v>
      </c>
      <c r="O100" s="39">
        <v>0</v>
      </c>
      <c r="P100" s="39">
        <v>0</v>
      </c>
      <c r="Q100" s="39">
        <v>0</v>
      </c>
      <c r="R100" s="39">
        <v>0</v>
      </c>
      <c r="S100" s="39">
        <v>0</v>
      </c>
      <c r="T100" s="41">
        <v>0</v>
      </c>
      <c r="U100" s="39">
        <f t="shared" si="48"/>
        <v>0</v>
      </c>
      <c r="V100" s="41">
        <f t="shared" si="49"/>
        <v>0</v>
      </c>
      <c r="W100" s="38">
        <v>0</v>
      </c>
      <c r="X100" s="39">
        <v>0</v>
      </c>
      <c r="Y100" s="39">
        <v>299.42200000000003</v>
      </c>
      <c r="Z100" s="41">
        <v>0</v>
      </c>
      <c r="AA100" s="39">
        <f t="shared" si="50"/>
        <v>299.42200000000003</v>
      </c>
      <c r="AB100" s="41">
        <f t="shared" si="51"/>
        <v>0</v>
      </c>
      <c r="AC100" s="38">
        <v>0</v>
      </c>
      <c r="AD100" s="39">
        <v>0</v>
      </c>
      <c r="AE100" s="39">
        <v>595.73599999999999</v>
      </c>
      <c r="AF100" s="41">
        <v>0</v>
      </c>
      <c r="AG100" s="39">
        <f t="shared" si="52"/>
        <v>595.73599999999999</v>
      </c>
      <c r="AH100" s="41">
        <f t="shared" si="53"/>
        <v>0</v>
      </c>
      <c r="AI100" s="38">
        <v>0</v>
      </c>
      <c r="AJ100" s="41">
        <v>0</v>
      </c>
      <c r="AK100" s="38">
        <f t="shared" si="54"/>
        <v>895.15800000000002</v>
      </c>
      <c r="AL100" s="41">
        <f t="shared" si="55"/>
        <v>0</v>
      </c>
      <c r="AM100" s="38">
        <v>0</v>
      </c>
      <c r="AN100" s="41">
        <v>0</v>
      </c>
      <c r="AO100" s="38">
        <f t="shared" si="56"/>
        <v>895.15800000000002</v>
      </c>
      <c r="AP100" s="41">
        <f t="shared" si="57"/>
        <v>0</v>
      </c>
      <c r="AQ100" s="3"/>
      <c r="AR100" s="3"/>
    </row>
    <row r="101" spans="2:44" ht="15" customHeight="1" outlineLevel="1" x14ac:dyDescent="0.2">
      <c r="B101" s="45" t="s">
        <v>146</v>
      </c>
      <c r="C101" s="38">
        <v>1260.7349999999999</v>
      </c>
      <c r="D101" s="39">
        <v>-6634.5860000000002</v>
      </c>
      <c r="E101" s="39">
        <v>0</v>
      </c>
      <c r="F101" s="39">
        <v>0</v>
      </c>
      <c r="G101" s="39">
        <v>0</v>
      </c>
      <c r="H101" s="39">
        <v>0</v>
      </c>
      <c r="I101" s="40">
        <v>0</v>
      </c>
      <c r="J101" s="40">
        <v>0</v>
      </c>
      <c r="K101" s="40">
        <v>0</v>
      </c>
      <c r="L101" s="40">
        <v>-1495</v>
      </c>
      <c r="M101" s="39">
        <v>0</v>
      </c>
      <c r="N101" s="39">
        <v>-1744.7829999999999</v>
      </c>
      <c r="O101" s="39">
        <v>0</v>
      </c>
      <c r="P101" s="39">
        <v>-514.76923710000005</v>
      </c>
      <c r="Q101" s="39">
        <v>3.39</v>
      </c>
      <c r="R101" s="39">
        <v>0</v>
      </c>
      <c r="S101" s="39">
        <v>0</v>
      </c>
      <c r="T101" s="41">
        <v>0</v>
      </c>
      <c r="U101" s="39">
        <f t="shared" si="48"/>
        <v>1264.125</v>
      </c>
      <c r="V101" s="41">
        <f t="shared" si="49"/>
        <v>-10389.1382371</v>
      </c>
      <c r="W101" s="38">
        <v>0</v>
      </c>
      <c r="X101" s="39">
        <v>0</v>
      </c>
      <c r="Y101" s="39">
        <v>0</v>
      </c>
      <c r="Z101" s="41">
        <v>0</v>
      </c>
      <c r="AA101" s="39">
        <f t="shared" si="50"/>
        <v>0</v>
      </c>
      <c r="AB101" s="41">
        <f t="shared" si="51"/>
        <v>0</v>
      </c>
      <c r="AC101" s="38">
        <v>0</v>
      </c>
      <c r="AD101" s="39">
        <v>0</v>
      </c>
      <c r="AE101" s="39">
        <v>-1312.8520000000001</v>
      </c>
      <c r="AF101" s="41">
        <v>0</v>
      </c>
      <c r="AG101" s="39">
        <f t="shared" si="52"/>
        <v>-1312.8520000000001</v>
      </c>
      <c r="AH101" s="41">
        <f t="shared" si="53"/>
        <v>0</v>
      </c>
      <c r="AI101" s="38">
        <v>0</v>
      </c>
      <c r="AJ101" s="41">
        <v>0</v>
      </c>
      <c r="AK101" s="38">
        <f t="shared" si="54"/>
        <v>-48.727000000000089</v>
      </c>
      <c r="AL101" s="41">
        <f t="shared" si="55"/>
        <v>-10389.1382371</v>
      </c>
      <c r="AM101" s="38">
        <v>0</v>
      </c>
      <c r="AN101" s="41">
        <v>0</v>
      </c>
      <c r="AO101" s="38">
        <f t="shared" si="56"/>
        <v>-48.727000000000089</v>
      </c>
      <c r="AP101" s="41">
        <f t="shared" si="57"/>
        <v>-10389.1382371</v>
      </c>
      <c r="AQ101" s="3"/>
      <c r="AR101" s="3"/>
    </row>
    <row r="102" spans="2:44" ht="15" customHeight="1" outlineLevel="1" x14ac:dyDescent="0.2">
      <c r="B102" s="45" t="s">
        <v>114</v>
      </c>
      <c r="C102" s="38">
        <v>-1505.1420000000001</v>
      </c>
      <c r="D102" s="39">
        <v>0</v>
      </c>
      <c r="E102" s="39">
        <v>0</v>
      </c>
      <c r="F102" s="39">
        <v>0</v>
      </c>
      <c r="G102" s="39">
        <v>0</v>
      </c>
      <c r="H102" s="39">
        <v>3.39</v>
      </c>
      <c r="I102" s="40">
        <v>0</v>
      </c>
      <c r="J102" s="40">
        <v>0</v>
      </c>
      <c r="K102" s="40">
        <v>0</v>
      </c>
      <c r="L102" s="40">
        <v>0</v>
      </c>
      <c r="M102" s="39">
        <v>0</v>
      </c>
      <c r="N102" s="39">
        <v>0</v>
      </c>
      <c r="O102" s="39">
        <v>0</v>
      </c>
      <c r="P102" s="39">
        <v>23</v>
      </c>
      <c r="Q102" s="39">
        <v>0</v>
      </c>
      <c r="R102" s="39">
        <v>60.279000000000003</v>
      </c>
      <c r="S102" s="39">
        <v>0</v>
      </c>
      <c r="T102" s="41">
        <v>0</v>
      </c>
      <c r="U102" s="39">
        <f t="shared" si="48"/>
        <v>-1505.1420000000001</v>
      </c>
      <c r="V102" s="41">
        <f t="shared" si="49"/>
        <v>86.669000000000011</v>
      </c>
      <c r="W102" s="38">
        <v>863.28564999999992</v>
      </c>
      <c r="X102" s="39">
        <v>0</v>
      </c>
      <c r="Y102" s="39">
        <v>-1474.306</v>
      </c>
      <c r="Z102" s="41">
        <v>0</v>
      </c>
      <c r="AA102" s="39">
        <f t="shared" si="50"/>
        <v>-611.02035000000012</v>
      </c>
      <c r="AB102" s="41">
        <f t="shared" si="51"/>
        <v>0</v>
      </c>
      <c r="AC102" s="38">
        <v>0</v>
      </c>
      <c r="AD102" s="39">
        <v>0</v>
      </c>
      <c r="AE102" s="39">
        <v>94922.023978780984</v>
      </c>
      <c r="AF102" s="41">
        <v>0</v>
      </c>
      <c r="AG102" s="39">
        <f t="shared" si="52"/>
        <v>94922.023978780984</v>
      </c>
      <c r="AH102" s="41">
        <f t="shared" si="53"/>
        <v>0</v>
      </c>
      <c r="AI102" s="38">
        <v>0</v>
      </c>
      <c r="AJ102" s="41">
        <v>0</v>
      </c>
      <c r="AK102" s="38">
        <f t="shared" si="54"/>
        <v>92805.861628780985</v>
      </c>
      <c r="AL102" s="41">
        <f t="shared" si="55"/>
        <v>86.669000000000011</v>
      </c>
      <c r="AM102" s="38">
        <v>0</v>
      </c>
      <c r="AN102" s="41">
        <v>0</v>
      </c>
      <c r="AO102" s="38">
        <f t="shared" si="56"/>
        <v>92805.861628780985</v>
      </c>
      <c r="AP102" s="41">
        <f t="shared" si="57"/>
        <v>86.669000000000011</v>
      </c>
      <c r="AQ102" s="3"/>
      <c r="AR102" s="3"/>
    </row>
    <row r="103" spans="2:44" ht="15" customHeight="1" outlineLevel="1" x14ac:dyDescent="0.2">
      <c r="B103" s="45" t="s">
        <v>115</v>
      </c>
      <c r="C103" s="38">
        <v>0</v>
      </c>
      <c r="D103" s="39">
        <v>0</v>
      </c>
      <c r="E103" s="39">
        <v>0</v>
      </c>
      <c r="F103" s="39">
        <v>0</v>
      </c>
      <c r="G103" s="39">
        <v>0</v>
      </c>
      <c r="H103" s="39">
        <v>0</v>
      </c>
      <c r="I103" s="40">
        <v>0</v>
      </c>
      <c r="J103" s="40">
        <v>0</v>
      </c>
      <c r="K103" s="40">
        <v>0</v>
      </c>
      <c r="L103" s="40">
        <v>0</v>
      </c>
      <c r="M103" s="39">
        <v>0</v>
      </c>
      <c r="N103" s="39">
        <v>0</v>
      </c>
      <c r="O103" s="39">
        <v>0</v>
      </c>
      <c r="P103" s="39">
        <v>0</v>
      </c>
      <c r="Q103" s="39">
        <v>0</v>
      </c>
      <c r="R103" s="39">
        <v>0</v>
      </c>
      <c r="S103" s="39">
        <v>0</v>
      </c>
      <c r="T103" s="41">
        <v>0</v>
      </c>
      <c r="U103" s="39">
        <f t="shared" si="48"/>
        <v>0</v>
      </c>
      <c r="V103" s="41">
        <f t="shared" si="49"/>
        <v>0</v>
      </c>
      <c r="W103" s="38">
        <v>0</v>
      </c>
      <c r="X103" s="39">
        <v>0</v>
      </c>
      <c r="Y103" s="39">
        <v>0</v>
      </c>
      <c r="Z103" s="41">
        <v>0</v>
      </c>
      <c r="AA103" s="39">
        <f t="shared" si="50"/>
        <v>0</v>
      </c>
      <c r="AB103" s="41">
        <f t="shared" si="51"/>
        <v>0</v>
      </c>
      <c r="AC103" s="38">
        <v>0</v>
      </c>
      <c r="AD103" s="39">
        <v>0</v>
      </c>
      <c r="AE103" s="39">
        <v>-139555.61559299994</v>
      </c>
      <c r="AF103" s="41">
        <v>0</v>
      </c>
      <c r="AG103" s="39">
        <f t="shared" si="52"/>
        <v>-139555.61559299994</v>
      </c>
      <c r="AH103" s="41">
        <f t="shared" si="53"/>
        <v>0</v>
      </c>
      <c r="AI103" s="38">
        <v>0</v>
      </c>
      <c r="AJ103" s="41">
        <v>0</v>
      </c>
      <c r="AK103" s="38">
        <f t="shared" si="54"/>
        <v>-139555.61559299994</v>
      </c>
      <c r="AL103" s="41">
        <f t="shared" si="55"/>
        <v>0</v>
      </c>
      <c r="AM103" s="38">
        <v>0</v>
      </c>
      <c r="AN103" s="41">
        <v>0</v>
      </c>
      <c r="AO103" s="38">
        <f t="shared" si="56"/>
        <v>-139555.61559299994</v>
      </c>
      <c r="AP103" s="41">
        <f t="shared" si="57"/>
        <v>0</v>
      </c>
      <c r="AQ103" s="3"/>
      <c r="AR103" s="3"/>
    </row>
    <row r="104" spans="2:44" ht="15" customHeight="1" outlineLevel="1" x14ac:dyDescent="0.2">
      <c r="B104" s="45" t="s">
        <v>116</v>
      </c>
      <c r="C104" s="38">
        <v>-565.68600000000004</v>
      </c>
      <c r="D104" s="39">
        <v>12331.83</v>
      </c>
      <c r="E104" s="39">
        <v>0</v>
      </c>
      <c r="F104" s="39">
        <v>0</v>
      </c>
      <c r="G104" s="39">
        <v>0</v>
      </c>
      <c r="H104" s="39">
        <v>0</v>
      </c>
      <c r="I104" s="40">
        <v>0</v>
      </c>
      <c r="J104" s="40">
        <v>0</v>
      </c>
      <c r="K104" s="40">
        <v>0</v>
      </c>
      <c r="L104" s="40">
        <v>3370.7350000000001</v>
      </c>
      <c r="M104" s="39">
        <v>0</v>
      </c>
      <c r="N104" s="39">
        <v>12636.713</v>
      </c>
      <c r="O104" s="39">
        <v>0</v>
      </c>
      <c r="P104" s="39">
        <v>602.54879072999802</v>
      </c>
      <c r="Q104" s="39">
        <v>0</v>
      </c>
      <c r="R104" s="39">
        <v>863.28564999999992</v>
      </c>
      <c r="S104" s="39">
        <v>0</v>
      </c>
      <c r="T104" s="41">
        <v>0</v>
      </c>
      <c r="U104" s="39">
        <f t="shared" si="48"/>
        <v>-565.68600000000004</v>
      </c>
      <c r="V104" s="41">
        <f t="shared" si="49"/>
        <v>29805.112440729998</v>
      </c>
      <c r="W104" s="38">
        <v>2274.3052644000004</v>
      </c>
      <c r="X104" s="39">
        <v>2274.3052644000004</v>
      </c>
      <c r="Y104" s="39">
        <v>-11.122</v>
      </c>
      <c r="Z104" s="41">
        <v>1432.396534</v>
      </c>
      <c r="AA104" s="39">
        <f t="shared" si="50"/>
        <v>2263.1832644000006</v>
      </c>
      <c r="AB104" s="41">
        <f t="shared" si="51"/>
        <v>3706.7017984000004</v>
      </c>
      <c r="AC104" s="38">
        <v>0</v>
      </c>
      <c r="AD104" s="39">
        <v>0</v>
      </c>
      <c r="AE104" s="39">
        <v>-10.384263250000002</v>
      </c>
      <c r="AF104" s="41">
        <v>0</v>
      </c>
      <c r="AG104" s="39">
        <f t="shared" si="52"/>
        <v>-10.384263250000002</v>
      </c>
      <c r="AH104" s="41">
        <f t="shared" si="53"/>
        <v>0</v>
      </c>
      <c r="AI104" s="38">
        <v>0</v>
      </c>
      <c r="AJ104" s="41">
        <v>0</v>
      </c>
      <c r="AK104" s="38">
        <f t="shared" si="54"/>
        <v>1687.1130011500004</v>
      </c>
      <c r="AL104" s="41">
        <f t="shared" si="55"/>
        <v>33511.814239129999</v>
      </c>
      <c r="AM104" s="38">
        <v>-282.89845707291914</v>
      </c>
      <c r="AN104" s="41">
        <v>33382.017934604461</v>
      </c>
      <c r="AO104" s="38">
        <f t="shared" si="56"/>
        <v>1404.2145440770812</v>
      </c>
      <c r="AP104" s="41">
        <f t="shared" si="57"/>
        <v>66893.832173734467</v>
      </c>
      <c r="AQ104" s="3"/>
      <c r="AR104" s="3"/>
    </row>
    <row r="105" spans="2:44" ht="15" customHeight="1" outlineLevel="1" x14ac:dyDescent="0.2">
      <c r="B105" s="45" t="s">
        <v>117</v>
      </c>
      <c r="C105" s="38">
        <v>-1087.354</v>
      </c>
      <c r="D105" s="39">
        <v>-66213.66899999998</v>
      </c>
      <c r="E105" s="39">
        <v>0</v>
      </c>
      <c r="F105" s="39">
        <v>299.42200000000003</v>
      </c>
      <c r="G105" s="39">
        <v>0</v>
      </c>
      <c r="H105" s="39">
        <v>0</v>
      </c>
      <c r="I105" s="40">
        <v>0</v>
      </c>
      <c r="J105" s="40">
        <v>0</v>
      </c>
      <c r="K105" s="40">
        <v>0</v>
      </c>
      <c r="L105" s="40">
        <v>-1004</v>
      </c>
      <c r="M105" s="39">
        <v>0</v>
      </c>
      <c r="N105" s="39">
        <v>6145.6880000000001</v>
      </c>
      <c r="O105" s="39">
        <v>0</v>
      </c>
      <c r="P105" s="39">
        <v>710.73800000000006</v>
      </c>
      <c r="Q105" s="39">
        <v>0</v>
      </c>
      <c r="R105" s="39">
        <v>-1474.306</v>
      </c>
      <c r="S105" s="39">
        <v>0</v>
      </c>
      <c r="T105" s="41">
        <v>0</v>
      </c>
      <c r="U105" s="39">
        <f t="shared" si="48"/>
        <v>-1087.354</v>
      </c>
      <c r="V105" s="41">
        <f t="shared" si="49"/>
        <v>-61536.126999999971</v>
      </c>
      <c r="W105" s="38">
        <v>1432.396534</v>
      </c>
      <c r="X105" s="39">
        <v>-11.122</v>
      </c>
      <c r="Y105" s="39">
        <v>175</v>
      </c>
      <c r="Z105" s="41">
        <v>174.95302399999997</v>
      </c>
      <c r="AA105" s="39">
        <f t="shared" si="50"/>
        <v>1607.396534</v>
      </c>
      <c r="AB105" s="41">
        <f t="shared" si="51"/>
        <v>163.83102399999996</v>
      </c>
      <c r="AC105" s="38">
        <v>0</v>
      </c>
      <c r="AD105" s="39">
        <v>0</v>
      </c>
      <c r="AE105" s="39">
        <v>-174.14966400000003</v>
      </c>
      <c r="AF105" s="41">
        <v>0</v>
      </c>
      <c r="AG105" s="39">
        <f t="shared" si="52"/>
        <v>-174.14966400000003</v>
      </c>
      <c r="AH105" s="41">
        <f t="shared" si="53"/>
        <v>0</v>
      </c>
      <c r="AI105" s="38">
        <v>0</v>
      </c>
      <c r="AJ105" s="41">
        <v>0</v>
      </c>
      <c r="AK105" s="38">
        <f t="shared" si="54"/>
        <v>345.8928699999999</v>
      </c>
      <c r="AL105" s="41">
        <f t="shared" si="55"/>
        <v>-61372.295975999972</v>
      </c>
      <c r="AM105" s="38">
        <v>0</v>
      </c>
      <c r="AN105" s="41">
        <v>0</v>
      </c>
      <c r="AO105" s="38">
        <f t="shared" si="56"/>
        <v>345.8928699999999</v>
      </c>
      <c r="AP105" s="41">
        <f t="shared" si="57"/>
        <v>-61372.295975999972</v>
      </c>
      <c r="AQ105" s="3"/>
      <c r="AR105" s="3"/>
    </row>
    <row r="106" spans="2:44" ht="15" customHeight="1" outlineLevel="1" x14ac:dyDescent="0.2">
      <c r="B106" s="45" t="s">
        <v>118</v>
      </c>
      <c r="C106" s="38">
        <v>0</v>
      </c>
      <c r="D106" s="39">
        <v>0</v>
      </c>
      <c r="E106" s="39">
        <v>0</v>
      </c>
      <c r="F106" s="39">
        <v>0</v>
      </c>
      <c r="G106" s="39">
        <v>0</v>
      </c>
      <c r="H106" s="39">
        <v>0</v>
      </c>
      <c r="I106" s="40">
        <v>0</v>
      </c>
      <c r="J106" s="40">
        <v>0</v>
      </c>
      <c r="K106" s="40">
        <v>0</v>
      </c>
      <c r="L106" s="40">
        <v>0</v>
      </c>
      <c r="M106" s="39">
        <v>0</v>
      </c>
      <c r="N106" s="39">
        <v>0</v>
      </c>
      <c r="O106" s="39">
        <v>0</v>
      </c>
      <c r="P106" s="39">
        <v>0</v>
      </c>
      <c r="Q106" s="39">
        <v>0</v>
      </c>
      <c r="R106" s="39">
        <v>0</v>
      </c>
      <c r="S106" s="39">
        <v>0</v>
      </c>
      <c r="T106" s="41">
        <v>0</v>
      </c>
      <c r="U106" s="39">
        <f t="shared" si="48"/>
        <v>0</v>
      </c>
      <c r="V106" s="41">
        <f t="shared" si="49"/>
        <v>0</v>
      </c>
      <c r="W106" s="38">
        <v>0</v>
      </c>
      <c r="X106" s="39">
        <v>0</v>
      </c>
      <c r="Y106" s="39">
        <v>0</v>
      </c>
      <c r="Z106" s="41">
        <v>0</v>
      </c>
      <c r="AA106" s="39">
        <f t="shared" si="50"/>
        <v>0</v>
      </c>
      <c r="AB106" s="41">
        <f t="shared" si="51"/>
        <v>0</v>
      </c>
      <c r="AC106" s="38">
        <v>0</v>
      </c>
      <c r="AD106" s="39">
        <v>0</v>
      </c>
      <c r="AE106" s="39">
        <v>0</v>
      </c>
      <c r="AF106" s="41">
        <v>0</v>
      </c>
      <c r="AG106" s="39">
        <f t="shared" si="52"/>
        <v>0</v>
      </c>
      <c r="AH106" s="41">
        <f t="shared" si="53"/>
        <v>0</v>
      </c>
      <c r="AI106" s="38">
        <v>0</v>
      </c>
      <c r="AJ106" s="41">
        <v>0</v>
      </c>
      <c r="AK106" s="38">
        <f t="shared" si="54"/>
        <v>0</v>
      </c>
      <c r="AL106" s="41">
        <f t="shared" si="55"/>
        <v>0</v>
      </c>
      <c r="AM106" s="38">
        <v>0</v>
      </c>
      <c r="AN106" s="41">
        <v>0</v>
      </c>
      <c r="AO106" s="38">
        <f t="shared" si="56"/>
        <v>0</v>
      </c>
      <c r="AP106" s="41">
        <f t="shared" si="57"/>
        <v>0</v>
      </c>
      <c r="AQ106" s="3"/>
      <c r="AR106" s="3"/>
    </row>
    <row r="107" spans="2:44" ht="15" customHeight="1" outlineLevel="1" x14ac:dyDescent="0.2">
      <c r="B107" s="45" t="s">
        <v>119</v>
      </c>
      <c r="C107" s="38">
        <v>0</v>
      </c>
      <c r="D107" s="39">
        <v>7252716.7045150008</v>
      </c>
      <c r="E107" s="39">
        <v>0</v>
      </c>
      <c r="F107" s="39">
        <v>595.73599999999999</v>
      </c>
      <c r="G107" s="39">
        <v>0</v>
      </c>
      <c r="H107" s="39">
        <v>-1312.8520000000001</v>
      </c>
      <c r="I107" s="40">
        <v>0</v>
      </c>
      <c r="J107" s="40">
        <v>0</v>
      </c>
      <c r="K107" s="40">
        <v>0</v>
      </c>
      <c r="L107" s="40">
        <v>25840.135000000002</v>
      </c>
      <c r="M107" s="39">
        <v>0</v>
      </c>
      <c r="N107" s="39">
        <v>88772.28</v>
      </c>
      <c r="O107" s="39">
        <v>0</v>
      </c>
      <c r="P107" s="39">
        <v>5744.2012199999999</v>
      </c>
      <c r="Q107" s="39">
        <v>0</v>
      </c>
      <c r="R107" s="39">
        <v>94922.023978780984</v>
      </c>
      <c r="S107" s="39">
        <v>0</v>
      </c>
      <c r="T107" s="41">
        <v>-139555.61559299994</v>
      </c>
      <c r="U107" s="39">
        <f t="shared" si="48"/>
        <v>0</v>
      </c>
      <c r="V107" s="41">
        <f t="shared" si="49"/>
        <v>7327722.6131207813</v>
      </c>
      <c r="W107" s="38">
        <v>0</v>
      </c>
      <c r="X107" s="39">
        <v>-10.384263250000002</v>
      </c>
      <c r="Y107" s="39">
        <v>0</v>
      </c>
      <c r="Z107" s="41">
        <v>-174.14966400000003</v>
      </c>
      <c r="AA107" s="39">
        <f t="shared" si="50"/>
        <v>0</v>
      </c>
      <c r="AB107" s="41">
        <f t="shared" si="51"/>
        <v>-184.53392725000003</v>
      </c>
      <c r="AC107" s="38">
        <v>0</v>
      </c>
      <c r="AD107" s="39">
        <v>0</v>
      </c>
      <c r="AE107" s="39">
        <v>0</v>
      </c>
      <c r="AF107" s="41">
        <v>0</v>
      </c>
      <c r="AG107" s="39">
        <f t="shared" si="52"/>
        <v>0</v>
      </c>
      <c r="AH107" s="41">
        <f t="shared" si="53"/>
        <v>0</v>
      </c>
      <c r="AI107" s="38">
        <v>0</v>
      </c>
      <c r="AJ107" s="41">
        <v>42342.748043959582</v>
      </c>
      <c r="AK107" s="38">
        <f t="shared" si="54"/>
        <v>0</v>
      </c>
      <c r="AL107" s="41">
        <f t="shared" si="55"/>
        <v>7369880.8272374915</v>
      </c>
      <c r="AM107" s="38">
        <v>0</v>
      </c>
      <c r="AN107" s="41">
        <v>-268006.1629965991</v>
      </c>
      <c r="AO107" s="38">
        <f t="shared" si="56"/>
        <v>0</v>
      </c>
      <c r="AP107" s="41">
        <f t="shared" si="57"/>
        <v>7101874.664240892</v>
      </c>
      <c r="AQ107" s="3"/>
      <c r="AR107" s="3"/>
    </row>
    <row r="108" spans="2:44" ht="15" customHeight="1" outlineLevel="1" x14ac:dyDescent="0.2">
      <c r="B108" s="45" t="s">
        <v>120</v>
      </c>
      <c r="C108" s="38">
        <v>-48.651000000000003</v>
      </c>
      <c r="D108" s="39">
        <v>0</v>
      </c>
      <c r="E108" s="39">
        <v>0</v>
      </c>
      <c r="F108" s="39">
        <v>0</v>
      </c>
      <c r="G108" s="39">
        <v>0</v>
      </c>
      <c r="H108" s="39">
        <v>0</v>
      </c>
      <c r="I108" s="40">
        <v>0</v>
      </c>
      <c r="J108" s="40">
        <v>0</v>
      </c>
      <c r="K108" s="40">
        <v>0</v>
      </c>
      <c r="L108" s="40">
        <v>0</v>
      </c>
      <c r="M108" s="39">
        <v>0</v>
      </c>
      <c r="N108" s="39">
        <v>0</v>
      </c>
      <c r="O108" s="39">
        <v>0</v>
      </c>
      <c r="P108" s="39">
        <v>0</v>
      </c>
      <c r="Q108" s="39">
        <v>0</v>
      </c>
      <c r="R108" s="39">
        <v>0</v>
      </c>
      <c r="S108" s="39">
        <v>0</v>
      </c>
      <c r="T108" s="41">
        <v>0</v>
      </c>
      <c r="U108" s="39">
        <f t="shared" si="48"/>
        <v>-48.651000000000003</v>
      </c>
      <c r="V108" s="41">
        <f t="shared" si="49"/>
        <v>0</v>
      </c>
      <c r="W108" s="38">
        <v>0</v>
      </c>
      <c r="X108" s="39">
        <v>0</v>
      </c>
      <c r="Y108" s="39">
        <v>0</v>
      </c>
      <c r="Z108" s="41">
        <v>0</v>
      </c>
      <c r="AA108" s="39">
        <f t="shared" si="50"/>
        <v>0</v>
      </c>
      <c r="AB108" s="41">
        <f t="shared" si="51"/>
        <v>0</v>
      </c>
      <c r="AC108" s="38">
        <v>0</v>
      </c>
      <c r="AD108" s="39">
        <v>0</v>
      </c>
      <c r="AE108" s="39">
        <v>42342.748043959582</v>
      </c>
      <c r="AF108" s="41">
        <v>0</v>
      </c>
      <c r="AG108" s="39">
        <f t="shared" si="52"/>
        <v>42342.748043959582</v>
      </c>
      <c r="AH108" s="41">
        <f t="shared" si="53"/>
        <v>0</v>
      </c>
      <c r="AI108" s="38">
        <v>0</v>
      </c>
      <c r="AJ108" s="41">
        <v>0</v>
      </c>
      <c r="AK108" s="38">
        <f t="shared" si="54"/>
        <v>42294.097043959584</v>
      </c>
      <c r="AL108" s="41">
        <f t="shared" si="55"/>
        <v>0</v>
      </c>
      <c r="AM108" s="38">
        <v>0</v>
      </c>
      <c r="AN108" s="41">
        <v>0</v>
      </c>
      <c r="AO108" s="38">
        <f t="shared" si="56"/>
        <v>42294.097043959584</v>
      </c>
      <c r="AP108" s="41">
        <f t="shared" si="57"/>
        <v>0</v>
      </c>
      <c r="AQ108" s="3"/>
      <c r="AR108" s="3"/>
    </row>
    <row r="109" spans="2:44" ht="15" customHeight="1" outlineLevel="1" x14ac:dyDescent="0.2">
      <c r="B109" s="45" t="s">
        <v>121</v>
      </c>
      <c r="C109" s="38">
        <v>0</v>
      </c>
      <c r="D109" s="39">
        <v>5353.1760000000004</v>
      </c>
      <c r="E109" s="39">
        <v>0</v>
      </c>
      <c r="F109" s="39">
        <v>0</v>
      </c>
      <c r="G109" s="39">
        <v>0</v>
      </c>
      <c r="H109" s="39">
        <v>0</v>
      </c>
      <c r="I109" s="40">
        <v>0</v>
      </c>
      <c r="J109" s="40">
        <v>0</v>
      </c>
      <c r="K109" s="40">
        <v>0</v>
      </c>
      <c r="L109" s="40">
        <v>0</v>
      </c>
      <c r="M109" s="39">
        <v>0</v>
      </c>
      <c r="N109" s="39">
        <v>0</v>
      </c>
      <c r="O109" s="39">
        <v>0</v>
      </c>
      <c r="P109" s="39">
        <v>0</v>
      </c>
      <c r="Q109" s="39">
        <v>0</v>
      </c>
      <c r="R109" s="39">
        <v>0</v>
      </c>
      <c r="S109" s="39">
        <v>0</v>
      </c>
      <c r="T109" s="41">
        <v>0</v>
      </c>
      <c r="U109" s="39">
        <f t="shared" si="48"/>
        <v>0</v>
      </c>
      <c r="V109" s="41">
        <f t="shared" si="49"/>
        <v>5353.1760000000004</v>
      </c>
      <c r="W109" s="38">
        <v>0</v>
      </c>
      <c r="X109" s="39">
        <v>0</v>
      </c>
      <c r="Y109" s="39">
        <v>0</v>
      </c>
      <c r="Z109" s="41">
        <v>0</v>
      </c>
      <c r="AA109" s="39">
        <f t="shared" si="50"/>
        <v>0</v>
      </c>
      <c r="AB109" s="41">
        <f t="shared" si="51"/>
        <v>0</v>
      </c>
      <c r="AC109" s="38">
        <v>0</v>
      </c>
      <c r="AD109" s="39">
        <v>0</v>
      </c>
      <c r="AE109" s="39">
        <v>-267804.26390435954</v>
      </c>
      <c r="AF109" s="41">
        <v>0</v>
      </c>
      <c r="AG109" s="39">
        <f t="shared" si="52"/>
        <v>-267804.26390435954</v>
      </c>
      <c r="AH109" s="41">
        <f t="shared" si="53"/>
        <v>0</v>
      </c>
      <c r="AI109" s="38">
        <v>0</v>
      </c>
      <c r="AJ109" s="41">
        <v>0</v>
      </c>
      <c r="AK109" s="38">
        <f t="shared" si="54"/>
        <v>-267804.26390435954</v>
      </c>
      <c r="AL109" s="41">
        <f t="shared" si="55"/>
        <v>5353.1760000000004</v>
      </c>
      <c r="AM109" s="38">
        <v>0</v>
      </c>
      <c r="AN109" s="41">
        <v>0</v>
      </c>
      <c r="AO109" s="38">
        <f t="shared" si="56"/>
        <v>-267804.26390435954</v>
      </c>
      <c r="AP109" s="41">
        <f t="shared" si="57"/>
        <v>5353.1760000000004</v>
      </c>
      <c r="AQ109" s="3"/>
      <c r="AR109" s="3"/>
    </row>
    <row r="110" spans="2:44" ht="15" customHeight="1" outlineLevel="1" x14ac:dyDescent="0.2">
      <c r="B110" s="47" t="s">
        <v>122</v>
      </c>
      <c r="C110" s="38">
        <v>0</v>
      </c>
      <c r="D110" s="39">
        <v>0</v>
      </c>
      <c r="E110" s="39">
        <v>0</v>
      </c>
      <c r="F110" s="39">
        <v>0</v>
      </c>
      <c r="G110" s="39">
        <v>0</v>
      </c>
      <c r="H110" s="39">
        <v>0</v>
      </c>
      <c r="I110" s="40">
        <v>0</v>
      </c>
      <c r="J110" s="40">
        <v>0</v>
      </c>
      <c r="K110" s="40">
        <v>0</v>
      </c>
      <c r="L110" s="40">
        <v>0</v>
      </c>
      <c r="M110" s="39">
        <v>0</v>
      </c>
      <c r="N110" s="39">
        <v>0</v>
      </c>
      <c r="O110" s="39">
        <v>0</v>
      </c>
      <c r="P110" s="39">
        <v>0</v>
      </c>
      <c r="Q110" s="39">
        <v>0</v>
      </c>
      <c r="R110" s="39">
        <v>0</v>
      </c>
      <c r="S110" s="39">
        <v>0</v>
      </c>
      <c r="T110" s="41">
        <v>0</v>
      </c>
      <c r="U110" s="39">
        <f t="shared" si="48"/>
        <v>0</v>
      </c>
      <c r="V110" s="41">
        <f t="shared" si="49"/>
        <v>0</v>
      </c>
      <c r="W110" s="38">
        <v>0</v>
      </c>
      <c r="X110" s="39">
        <v>0</v>
      </c>
      <c r="Y110" s="39">
        <v>0</v>
      </c>
      <c r="Z110" s="41">
        <v>0</v>
      </c>
      <c r="AA110" s="39">
        <f t="shared" si="50"/>
        <v>0</v>
      </c>
      <c r="AB110" s="41">
        <f t="shared" si="51"/>
        <v>0</v>
      </c>
      <c r="AC110" s="38">
        <v>0</v>
      </c>
      <c r="AD110" s="39">
        <v>0</v>
      </c>
      <c r="AE110" s="39">
        <v>25840.135000000002</v>
      </c>
      <c r="AF110" s="41">
        <v>0</v>
      </c>
      <c r="AG110" s="39">
        <f t="shared" si="52"/>
        <v>25840.135000000002</v>
      </c>
      <c r="AH110" s="41">
        <f t="shared" si="53"/>
        <v>0</v>
      </c>
      <c r="AI110" s="38">
        <v>0</v>
      </c>
      <c r="AJ110" s="41">
        <v>0</v>
      </c>
      <c r="AK110" s="38">
        <f t="shared" si="54"/>
        <v>25840.135000000002</v>
      </c>
      <c r="AL110" s="41">
        <f t="shared" si="55"/>
        <v>0</v>
      </c>
      <c r="AM110" s="38">
        <v>0</v>
      </c>
      <c r="AN110" s="41">
        <v>0</v>
      </c>
      <c r="AO110" s="38">
        <f t="shared" si="56"/>
        <v>25840.135000000002</v>
      </c>
      <c r="AP110" s="41">
        <f t="shared" si="57"/>
        <v>0</v>
      </c>
      <c r="AQ110" s="3"/>
      <c r="AR110" s="3"/>
    </row>
    <row r="111" spans="2:44" ht="15" customHeight="1" outlineLevel="1" x14ac:dyDescent="0.2">
      <c r="B111" s="47" t="s">
        <v>123</v>
      </c>
      <c r="C111" s="38">
        <v>1254.49</v>
      </c>
      <c r="D111" s="39">
        <v>0</v>
      </c>
      <c r="E111" s="39">
        <v>0</v>
      </c>
      <c r="F111" s="39">
        <v>0</v>
      </c>
      <c r="G111" s="39">
        <v>-1744.7829999999999</v>
      </c>
      <c r="H111" s="39">
        <v>0</v>
      </c>
      <c r="I111" s="40">
        <v>0</v>
      </c>
      <c r="J111" s="40">
        <v>0</v>
      </c>
      <c r="K111" s="40">
        <v>0</v>
      </c>
      <c r="L111" s="40">
        <v>0</v>
      </c>
      <c r="M111" s="39">
        <v>0</v>
      </c>
      <c r="N111" s="39">
        <v>0</v>
      </c>
      <c r="O111" s="39">
        <v>0</v>
      </c>
      <c r="P111" s="39">
        <v>0</v>
      </c>
      <c r="Q111" s="39">
        <v>0</v>
      </c>
      <c r="R111" s="39">
        <v>0</v>
      </c>
      <c r="S111" s="39">
        <v>0</v>
      </c>
      <c r="T111" s="41">
        <v>0</v>
      </c>
      <c r="U111" s="39">
        <f t="shared" si="48"/>
        <v>-490.29299999999989</v>
      </c>
      <c r="V111" s="41">
        <f t="shared" si="49"/>
        <v>0</v>
      </c>
      <c r="W111" s="38">
        <v>12636.713</v>
      </c>
      <c r="X111" s="39">
        <v>0</v>
      </c>
      <c r="Y111" s="39">
        <v>6145.6880000000001</v>
      </c>
      <c r="Z111" s="41">
        <v>0</v>
      </c>
      <c r="AA111" s="39">
        <f t="shared" si="50"/>
        <v>18782.400999999998</v>
      </c>
      <c r="AB111" s="41">
        <f t="shared" si="51"/>
        <v>0</v>
      </c>
      <c r="AC111" s="38">
        <v>0</v>
      </c>
      <c r="AD111" s="39">
        <v>0</v>
      </c>
      <c r="AE111" s="39">
        <v>88772.28</v>
      </c>
      <c r="AF111" s="41">
        <v>0</v>
      </c>
      <c r="AG111" s="39">
        <f t="shared" si="52"/>
        <v>88772.28</v>
      </c>
      <c r="AH111" s="41">
        <f t="shared" si="53"/>
        <v>0</v>
      </c>
      <c r="AI111" s="38">
        <v>0</v>
      </c>
      <c r="AJ111" s="41">
        <v>0</v>
      </c>
      <c r="AK111" s="38">
        <f t="shared" si="54"/>
        <v>107064.38799999999</v>
      </c>
      <c r="AL111" s="41">
        <f t="shared" si="55"/>
        <v>0</v>
      </c>
      <c r="AM111" s="38">
        <v>0</v>
      </c>
      <c r="AN111" s="41">
        <v>0</v>
      </c>
      <c r="AO111" s="38">
        <f t="shared" si="56"/>
        <v>107064.38799999999</v>
      </c>
      <c r="AP111" s="41">
        <f t="shared" si="57"/>
        <v>0</v>
      </c>
      <c r="AQ111" s="3"/>
      <c r="AR111" s="3"/>
    </row>
    <row r="112" spans="2:44" ht="15" customHeight="1" outlineLevel="1" x14ac:dyDescent="0.2">
      <c r="B112" s="47" t="s">
        <v>124</v>
      </c>
      <c r="C112" s="38">
        <v>-296.02999999999997</v>
      </c>
      <c r="D112" s="39">
        <v>0</v>
      </c>
      <c r="E112" s="39">
        <v>0</v>
      </c>
      <c r="F112" s="39">
        <v>0</v>
      </c>
      <c r="G112" s="39">
        <v>0</v>
      </c>
      <c r="H112" s="39">
        <v>0</v>
      </c>
      <c r="I112" s="40">
        <v>0</v>
      </c>
      <c r="J112" s="40">
        <v>0</v>
      </c>
      <c r="K112" s="40">
        <v>0</v>
      </c>
      <c r="L112" s="40">
        <v>0</v>
      </c>
      <c r="M112" s="39">
        <v>0</v>
      </c>
      <c r="N112" s="39">
        <v>0</v>
      </c>
      <c r="O112" s="39">
        <v>0</v>
      </c>
      <c r="P112" s="39">
        <v>0</v>
      </c>
      <c r="Q112" s="39">
        <v>0</v>
      </c>
      <c r="R112" s="39">
        <v>0</v>
      </c>
      <c r="S112" s="39">
        <v>0</v>
      </c>
      <c r="T112" s="41">
        <v>0</v>
      </c>
      <c r="U112" s="39">
        <f t="shared" si="48"/>
        <v>-296.02999999999997</v>
      </c>
      <c r="V112" s="41">
        <f t="shared" si="49"/>
        <v>0</v>
      </c>
      <c r="W112" s="38">
        <v>0</v>
      </c>
      <c r="X112" s="39">
        <v>0</v>
      </c>
      <c r="Y112" s="39">
        <v>0</v>
      </c>
      <c r="Z112" s="41">
        <v>0</v>
      </c>
      <c r="AA112" s="39">
        <f t="shared" si="50"/>
        <v>0</v>
      </c>
      <c r="AB112" s="41">
        <f t="shared" si="51"/>
        <v>0</v>
      </c>
      <c r="AC112" s="38">
        <v>0</v>
      </c>
      <c r="AD112" s="39">
        <v>0</v>
      </c>
      <c r="AE112" s="39">
        <v>5744.2012199999999</v>
      </c>
      <c r="AF112" s="41">
        <v>0</v>
      </c>
      <c r="AG112" s="39">
        <f t="shared" si="52"/>
        <v>5744.2012199999999</v>
      </c>
      <c r="AH112" s="41">
        <f t="shared" si="53"/>
        <v>0</v>
      </c>
      <c r="AI112" s="38">
        <v>0</v>
      </c>
      <c r="AJ112" s="41">
        <v>0</v>
      </c>
      <c r="AK112" s="38">
        <f t="shared" si="54"/>
        <v>5448.1712200000002</v>
      </c>
      <c r="AL112" s="41">
        <f t="shared" si="55"/>
        <v>0</v>
      </c>
      <c r="AM112" s="38">
        <v>0</v>
      </c>
      <c r="AN112" s="41">
        <v>0</v>
      </c>
      <c r="AO112" s="38">
        <f t="shared" si="56"/>
        <v>5448.1712200000002</v>
      </c>
      <c r="AP112" s="41">
        <f t="shared" si="57"/>
        <v>0</v>
      </c>
      <c r="AQ112" s="3"/>
      <c r="AR112" s="3"/>
    </row>
    <row r="113" spans="2:44" ht="15" customHeight="1" outlineLevel="1" x14ac:dyDescent="0.2">
      <c r="B113" s="47" t="s">
        <v>125</v>
      </c>
      <c r="C113" s="38">
        <v>0</v>
      </c>
      <c r="D113" s="39">
        <v>0</v>
      </c>
      <c r="E113" s="39">
        <v>0</v>
      </c>
      <c r="F113" s="39">
        <v>0</v>
      </c>
      <c r="G113" s="39">
        <v>0</v>
      </c>
      <c r="H113" s="39">
        <v>0</v>
      </c>
      <c r="I113" s="40">
        <v>0</v>
      </c>
      <c r="J113" s="40">
        <v>0</v>
      </c>
      <c r="K113" s="40">
        <v>0</v>
      </c>
      <c r="L113" s="40">
        <v>0</v>
      </c>
      <c r="M113" s="39">
        <v>0</v>
      </c>
      <c r="N113" s="39">
        <v>0</v>
      </c>
      <c r="O113" s="39">
        <v>0</v>
      </c>
      <c r="P113" s="39">
        <v>0</v>
      </c>
      <c r="Q113" s="39">
        <v>0</v>
      </c>
      <c r="R113" s="39">
        <v>0</v>
      </c>
      <c r="S113" s="39">
        <v>0</v>
      </c>
      <c r="T113" s="41">
        <v>0</v>
      </c>
      <c r="U113" s="39">
        <f t="shared" si="48"/>
        <v>0</v>
      </c>
      <c r="V113" s="41">
        <f t="shared" si="49"/>
        <v>0</v>
      </c>
      <c r="W113" s="38">
        <v>0</v>
      </c>
      <c r="X113" s="39">
        <v>0</v>
      </c>
      <c r="Y113" s="39">
        <v>0</v>
      </c>
      <c r="Z113" s="41">
        <v>0</v>
      </c>
      <c r="AA113" s="39">
        <f t="shared" si="50"/>
        <v>0</v>
      </c>
      <c r="AB113" s="41">
        <f t="shared" si="51"/>
        <v>0</v>
      </c>
      <c r="AC113" s="38">
        <v>0</v>
      </c>
      <c r="AD113" s="39">
        <v>0</v>
      </c>
      <c r="AE113" s="39">
        <v>0</v>
      </c>
      <c r="AF113" s="41">
        <v>0</v>
      </c>
      <c r="AG113" s="39">
        <f t="shared" si="52"/>
        <v>0</v>
      </c>
      <c r="AH113" s="41">
        <f t="shared" si="53"/>
        <v>0</v>
      </c>
      <c r="AI113" s="38">
        <v>0</v>
      </c>
      <c r="AJ113" s="41">
        <v>0</v>
      </c>
      <c r="AK113" s="38">
        <f t="shared" si="54"/>
        <v>0</v>
      </c>
      <c r="AL113" s="41">
        <f t="shared" si="55"/>
        <v>0</v>
      </c>
      <c r="AM113" s="38">
        <v>0</v>
      </c>
      <c r="AN113" s="41">
        <v>0</v>
      </c>
      <c r="AO113" s="38">
        <f t="shared" si="56"/>
        <v>0</v>
      </c>
      <c r="AP113" s="41">
        <f t="shared" si="57"/>
        <v>0</v>
      </c>
      <c r="AQ113" s="3"/>
      <c r="AR113" s="3"/>
    </row>
    <row r="114" spans="2:44" s="3" customFormat="1" ht="15" customHeight="1" x14ac:dyDescent="0.2">
      <c r="B114" s="275" t="s">
        <v>144</v>
      </c>
      <c r="C114" s="276">
        <f>SUM(C115,C131)</f>
        <v>3302850.1465870002</v>
      </c>
      <c r="D114" s="277">
        <f>SUM(D115,D131)</f>
        <v>770938.22372399922</v>
      </c>
      <c r="E114" s="277">
        <f t="shared" ref="E114:T114" si="73">SUM(E115,E131)</f>
        <v>26145.234999999997</v>
      </c>
      <c r="F114" s="277">
        <f t="shared" si="73"/>
        <v>867.64400000000001</v>
      </c>
      <c r="G114" s="277">
        <f t="shared" si="73"/>
        <v>-15429.044</v>
      </c>
      <c r="H114" s="277">
        <f t="shared" si="73"/>
        <v>1309.1869999999999</v>
      </c>
      <c r="I114" s="277">
        <f t="shared" si="73"/>
        <v>0</v>
      </c>
      <c r="J114" s="277">
        <f t="shared" si="73"/>
        <v>0</v>
      </c>
      <c r="K114" s="277">
        <f t="shared" si="73"/>
        <v>0</v>
      </c>
      <c r="L114" s="277">
        <f t="shared" si="73"/>
        <v>0</v>
      </c>
      <c r="M114" s="277">
        <v>0</v>
      </c>
      <c r="N114" s="277">
        <v>-62.716999999999999</v>
      </c>
      <c r="O114" s="277">
        <v>0</v>
      </c>
      <c r="P114" s="277">
        <v>0</v>
      </c>
      <c r="Q114" s="277">
        <f t="shared" si="73"/>
        <v>-646.5440000000001</v>
      </c>
      <c r="R114" s="277">
        <f t="shared" si="73"/>
        <v>-22644.742956999984</v>
      </c>
      <c r="S114" s="277">
        <f t="shared" si="73"/>
        <v>2E-3</v>
      </c>
      <c r="T114" s="278">
        <f t="shared" si="73"/>
        <v>3224502.344</v>
      </c>
      <c r="U114" s="277">
        <f t="shared" si="48"/>
        <v>3312919.7955869995</v>
      </c>
      <c r="V114" s="278">
        <f t="shared" si="49"/>
        <v>3974909.9387669992</v>
      </c>
      <c r="W114" s="276">
        <f t="shared" ref="W114:Z114" si="74">SUM(W115,W131)</f>
        <v>396654.93364467256</v>
      </c>
      <c r="X114" s="277">
        <f t="shared" si="74"/>
        <v>-23752.036591038526</v>
      </c>
      <c r="Y114" s="277">
        <f t="shared" si="74"/>
        <v>172719.33122300004</v>
      </c>
      <c r="Z114" s="278">
        <f t="shared" si="74"/>
        <v>-266729.79936499998</v>
      </c>
      <c r="AA114" s="277">
        <f t="shared" si="50"/>
        <v>569374.26486767258</v>
      </c>
      <c r="AB114" s="278">
        <f t="shared" si="51"/>
        <v>-290481.8359560385</v>
      </c>
      <c r="AC114" s="276">
        <f t="shared" ref="AC114:AF114" si="75">SUM(AC115,AC131)</f>
        <v>-277182.065</v>
      </c>
      <c r="AD114" s="277">
        <f t="shared" si="75"/>
        <v>0</v>
      </c>
      <c r="AE114" s="277">
        <f t="shared" si="75"/>
        <v>-198651.69121880393</v>
      </c>
      <c r="AF114" s="278">
        <f t="shared" si="75"/>
        <v>-42965.507634999944</v>
      </c>
      <c r="AG114" s="277">
        <f t="shared" si="52"/>
        <v>-475833.75621880393</v>
      </c>
      <c r="AH114" s="278">
        <f t="shared" si="53"/>
        <v>-42965.507634999944</v>
      </c>
      <c r="AI114" s="276">
        <f t="shared" ref="AI114:AJ114" si="76">SUM(AI115,AI131)</f>
        <v>129435.39473389804</v>
      </c>
      <c r="AJ114" s="278">
        <f t="shared" si="76"/>
        <v>-31386.548654369155</v>
      </c>
      <c r="AK114" s="276">
        <f t="shared" si="54"/>
        <v>3535895.698969766</v>
      </c>
      <c r="AL114" s="278">
        <f t="shared" si="55"/>
        <v>3610076.0465215915</v>
      </c>
      <c r="AM114" s="276">
        <f t="shared" ref="AM114:AN114" si="77">SUM(AM115,AM131)</f>
        <v>2263.1876565833531</v>
      </c>
      <c r="AN114" s="278">
        <f t="shared" si="77"/>
        <v>632278.05155797407</v>
      </c>
      <c r="AO114" s="276">
        <f t="shared" si="56"/>
        <v>3538158.8866263493</v>
      </c>
      <c r="AP114" s="278">
        <f t="shared" si="57"/>
        <v>4242354.0980795659</v>
      </c>
    </row>
    <row r="115" spans="2:44" s="3" customFormat="1" ht="15" customHeight="1" outlineLevel="1" x14ac:dyDescent="0.2">
      <c r="B115" s="43" t="s">
        <v>130</v>
      </c>
      <c r="C115" s="36">
        <f>SUM(C116:C130)</f>
        <v>3416851.8388880002</v>
      </c>
      <c r="D115" s="35">
        <f>SUM(D116:D130)</f>
        <v>463108.90123999928</v>
      </c>
      <c r="E115" s="35">
        <f t="shared" ref="E115:T115" si="78">SUM(E116:E130)</f>
        <v>7252.7429999999995</v>
      </c>
      <c r="F115" s="35">
        <f t="shared" si="78"/>
        <v>563.84199999999998</v>
      </c>
      <c r="G115" s="35">
        <f t="shared" si="78"/>
        <v>-21786.341</v>
      </c>
      <c r="H115" s="35">
        <f t="shared" si="78"/>
        <v>8292.0010000000002</v>
      </c>
      <c r="I115" s="35">
        <f t="shared" si="78"/>
        <v>0</v>
      </c>
      <c r="J115" s="35">
        <f t="shared" si="78"/>
        <v>0</v>
      </c>
      <c r="K115" s="35">
        <f t="shared" si="78"/>
        <v>0</v>
      </c>
      <c r="L115" s="35">
        <f t="shared" si="78"/>
        <v>0</v>
      </c>
      <c r="M115" s="35">
        <v>0</v>
      </c>
      <c r="N115" s="35">
        <v>-62.716999999999999</v>
      </c>
      <c r="O115" s="35">
        <v>0</v>
      </c>
      <c r="P115" s="35">
        <v>0</v>
      </c>
      <c r="Q115" s="35">
        <f t="shared" si="78"/>
        <v>463.97399999999999</v>
      </c>
      <c r="R115" s="35">
        <f t="shared" si="78"/>
        <v>-811.21695699999998</v>
      </c>
      <c r="S115" s="35">
        <f t="shared" si="78"/>
        <v>0</v>
      </c>
      <c r="T115" s="37">
        <f t="shared" si="78"/>
        <v>3246297.8390000002</v>
      </c>
      <c r="U115" s="35">
        <f t="shared" si="48"/>
        <v>3402782.2148879999</v>
      </c>
      <c r="V115" s="37">
        <f t="shared" si="49"/>
        <v>3717388.6492829993</v>
      </c>
      <c r="W115" s="36">
        <f t="shared" ref="W115:Z115" si="79">SUM(W116:W130)</f>
        <v>429134.25389818609</v>
      </c>
      <c r="X115" s="35">
        <f t="shared" si="79"/>
        <v>-14778.081982299227</v>
      </c>
      <c r="Y115" s="35">
        <f t="shared" si="79"/>
        <v>-218185.55130199998</v>
      </c>
      <c r="Z115" s="37">
        <f t="shared" si="79"/>
        <v>-777.75310099999979</v>
      </c>
      <c r="AA115" s="35">
        <f t="shared" si="50"/>
        <v>210948.70259618611</v>
      </c>
      <c r="AB115" s="37">
        <f t="shared" si="51"/>
        <v>-15555.835083299227</v>
      </c>
      <c r="AC115" s="36">
        <f t="shared" ref="AC115:AF115" si="80">SUM(AC116:AC130)</f>
        <v>-320349.26299999998</v>
      </c>
      <c r="AD115" s="35">
        <f t="shared" si="80"/>
        <v>0</v>
      </c>
      <c r="AE115" s="35">
        <f t="shared" si="80"/>
        <v>232790.27292623877</v>
      </c>
      <c r="AF115" s="37">
        <f t="shared" si="80"/>
        <v>-96128.24676699999</v>
      </c>
      <c r="AG115" s="35">
        <f t="shared" si="52"/>
        <v>-87558.990073761204</v>
      </c>
      <c r="AH115" s="37">
        <f t="shared" si="53"/>
        <v>-96128.24676699999</v>
      </c>
      <c r="AI115" s="36">
        <f>SUM(AI116:AI130)</f>
        <v>-40150.429870147942</v>
      </c>
      <c r="AJ115" s="37">
        <f t="shared" ref="AJ115" si="81">SUM(AJ116:AJ130)</f>
        <v>-1257.2286766036002</v>
      </c>
      <c r="AK115" s="36">
        <f t="shared" si="54"/>
        <v>3486021.497540277</v>
      </c>
      <c r="AL115" s="37">
        <f t="shared" si="55"/>
        <v>3604447.3387560965</v>
      </c>
      <c r="AM115" s="36">
        <f t="shared" ref="AM115:AN115" si="82">SUM(AM116:AM130)</f>
        <v>0</v>
      </c>
      <c r="AN115" s="37">
        <f t="shared" si="82"/>
        <v>25177.119926238749</v>
      </c>
      <c r="AO115" s="36">
        <f t="shared" si="56"/>
        <v>3486021.497540277</v>
      </c>
      <c r="AP115" s="37">
        <f t="shared" si="57"/>
        <v>3629624.4586823354</v>
      </c>
    </row>
    <row r="116" spans="2:44" ht="15" customHeight="1" outlineLevel="1" x14ac:dyDescent="0.2">
      <c r="B116" s="45" t="s">
        <v>112</v>
      </c>
      <c r="C116" s="38">
        <v>84833.178499999995</v>
      </c>
      <c r="D116" s="39">
        <v>-121454.72649999996</v>
      </c>
      <c r="E116" s="39">
        <v>7262.7429999999995</v>
      </c>
      <c r="F116" s="39">
        <v>-91.111000000000004</v>
      </c>
      <c r="G116" s="39">
        <v>-24900.019</v>
      </c>
      <c r="H116" s="39">
        <v>2067.8620000000005</v>
      </c>
      <c r="I116" s="40">
        <v>0</v>
      </c>
      <c r="J116" s="40">
        <v>0</v>
      </c>
      <c r="K116" s="40">
        <v>0</v>
      </c>
      <c r="L116" s="40">
        <v>0</v>
      </c>
      <c r="M116" s="39">
        <v>0</v>
      </c>
      <c r="N116" s="39">
        <v>-62.804000000000002</v>
      </c>
      <c r="O116" s="39">
        <v>0</v>
      </c>
      <c r="P116" s="39">
        <v>0</v>
      </c>
      <c r="Q116" s="39">
        <v>463.97399999999999</v>
      </c>
      <c r="R116" s="39">
        <v>-784.41721899999993</v>
      </c>
      <c r="S116" s="39">
        <v>0</v>
      </c>
      <c r="T116" s="41">
        <v>3245664.3030000003</v>
      </c>
      <c r="U116" s="39">
        <f t="shared" si="48"/>
        <v>67659.876499999998</v>
      </c>
      <c r="V116" s="51">
        <f t="shared" si="49"/>
        <v>3125339.1062810002</v>
      </c>
      <c r="W116" s="38">
        <v>371879.49740999908</v>
      </c>
      <c r="X116" s="39">
        <v>0</v>
      </c>
      <c r="Y116" s="39">
        <v>-102385.768524</v>
      </c>
      <c r="Z116" s="41">
        <v>0</v>
      </c>
      <c r="AA116" s="39">
        <f t="shared" si="50"/>
        <v>269493.72888599907</v>
      </c>
      <c r="AB116" s="51">
        <f t="shared" si="51"/>
        <v>0</v>
      </c>
      <c r="AC116" s="38">
        <v>-320349.26299999998</v>
      </c>
      <c r="AD116" s="39">
        <v>0</v>
      </c>
      <c r="AE116" s="39">
        <v>207613.15300000002</v>
      </c>
      <c r="AF116" s="41">
        <v>0</v>
      </c>
      <c r="AG116" s="39">
        <f t="shared" si="52"/>
        <v>-112736.10999999996</v>
      </c>
      <c r="AH116" s="51">
        <f t="shared" si="53"/>
        <v>0</v>
      </c>
      <c r="AI116" s="38">
        <v>-15603.592976000002</v>
      </c>
      <c r="AJ116" s="41">
        <v>0</v>
      </c>
      <c r="AK116" s="38">
        <f t="shared" si="54"/>
        <v>208813.90240999911</v>
      </c>
      <c r="AL116" s="41">
        <f t="shared" si="55"/>
        <v>3125339.1062810002</v>
      </c>
      <c r="AM116" s="38">
        <v>0</v>
      </c>
      <c r="AN116" s="41">
        <v>0</v>
      </c>
      <c r="AO116" s="38">
        <f t="shared" si="56"/>
        <v>208813.90240999911</v>
      </c>
      <c r="AP116" s="41">
        <f t="shared" si="57"/>
        <v>3125339.1062810002</v>
      </c>
      <c r="AQ116" s="3"/>
      <c r="AR116" s="3"/>
    </row>
    <row r="117" spans="2:44" ht="15" customHeight="1" outlineLevel="1" x14ac:dyDescent="0.2">
      <c r="B117" s="45" t="s">
        <v>113</v>
      </c>
      <c r="C117" s="38">
        <v>-91.111000000000004</v>
      </c>
      <c r="D117" s="39">
        <v>7262.7429999999995</v>
      </c>
      <c r="E117" s="39">
        <v>0</v>
      </c>
      <c r="F117" s="39">
        <v>0</v>
      </c>
      <c r="G117" s="39">
        <v>0</v>
      </c>
      <c r="H117" s="39">
        <v>-2.214</v>
      </c>
      <c r="I117" s="40">
        <v>0</v>
      </c>
      <c r="J117" s="40">
        <v>0</v>
      </c>
      <c r="K117" s="40">
        <v>0</v>
      </c>
      <c r="L117" s="40">
        <v>0</v>
      </c>
      <c r="M117" s="39">
        <v>0</v>
      </c>
      <c r="N117" s="39">
        <v>8.6999999999999994E-2</v>
      </c>
      <c r="O117" s="39">
        <v>0</v>
      </c>
      <c r="P117" s="39">
        <v>0</v>
      </c>
      <c r="Q117" s="39">
        <v>0</v>
      </c>
      <c r="R117" s="39">
        <v>0</v>
      </c>
      <c r="S117" s="39">
        <v>0</v>
      </c>
      <c r="T117" s="41">
        <v>0</v>
      </c>
      <c r="U117" s="39">
        <f t="shared" si="48"/>
        <v>-91.111000000000004</v>
      </c>
      <c r="V117" s="41">
        <f t="shared" si="49"/>
        <v>7260.616</v>
      </c>
      <c r="W117" s="38">
        <v>647.86599999999999</v>
      </c>
      <c r="X117" s="39">
        <v>0</v>
      </c>
      <c r="Y117" s="39">
        <v>0</v>
      </c>
      <c r="Z117" s="41">
        <v>0</v>
      </c>
      <c r="AA117" s="39">
        <f t="shared" si="50"/>
        <v>647.86599999999999</v>
      </c>
      <c r="AB117" s="41">
        <f t="shared" si="51"/>
        <v>0</v>
      </c>
      <c r="AC117" s="38">
        <v>0</v>
      </c>
      <c r="AD117" s="39">
        <v>0</v>
      </c>
      <c r="AE117" s="39">
        <v>0</v>
      </c>
      <c r="AF117" s="41">
        <v>0</v>
      </c>
      <c r="AG117" s="39">
        <f t="shared" si="52"/>
        <v>0</v>
      </c>
      <c r="AH117" s="41">
        <f t="shared" si="53"/>
        <v>0</v>
      </c>
      <c r="AI117" s="38">
        <v>7.0869999999999997</v>
      </c>
      <c r="AJ117" s="41">
        <v>0</v>
      </c>
      <c r="AK117" s="38">
        <f t="shared" si="54"/>
        <v>563.84199999999998</v>
      </c>
      <c r="AL117" s="41">
        <f t="shared" si="55"/>
        <v>7260.616</v>
      </c>
      <c r="AM117" s="38">
        <v>0</v>
      </c>
      <c r="AN117" s="41">
        <v>0</v>
      </c>
      <c r="AO117" s="38">
        <f t="shared" si="56"/>
        <v>563.84199999999998</v>
      </c>
      <c r="AP117" s="41">
        <f t="shared" si="57"/>
        <v>7260.616</v>
      </c>
      <c r="AQ117" s="3"/>
      <c r="AR117" s="3"/>
    </row>
    <row r="118" spans="2:44" ht="15" customHeight="1" outlineLevel="1" x14ac:dyDescent="0.2">
      <c r="B118" s="45" t="s">
        <v>146</v>
      </c>
      <c r="C118" s="38">
        <v>2067.8620000000005</v>
      </c>
      <c r="D118" s="39">
        <v>-24900.019</v>
      </c>
      <c r="E118" s="39">
        <v>0</v>
      </c>
      <c r="F118" s="39">
        <v>0</v>
      </c>
      <c r="G118" s="39">
        <v>2480.1419999999998</v>
      </c>
      <c r="H118" s="39">
        <v>0</v>
      </c>
      <c r="I118" s="40">
        <v>0</v>
      </c>
      <c r="J118" s="40">
        <v>0</v>
      </c>
      <c r="K118" s="40">
        <v>0</v>
      </c>
      <c r="L118" s="40">
        <v>0</v>
      </c>
      <c r="M118" s="39">
        <v>0</v>
      </c>
      <c r="N118" s="39">
        <v>0</v>
      </c>
      <c r="O118" s="39">
        <v>0</v>
      </c>
      <c r="P118" s="39">
        <v>0</v>
      </c>
      <c r="Q118" s="39">
        <v>0</v>
      </c>
      <c r="R118" s="39">
        <v>0</v>
      </c>
      <c r="S118" s="39">
        <v>0</v>
      </c>
      <c r="T118" s="41">
        <v>633.53600000000006</v>
      </c>
      <c r="U118" s="39">
        <f t="shared" si="48"/>
        <v>4548.0040000000008</v>
      </c>
      <c r="V118" s="41">
        <f t="shared" si="49"/>
        <v>-24266.483</v>
      </c>
      <c r="W118" s="38">
        <v>6291.46</v>
      </c>
      <c r="X118" s="39">
        <v>0</v>
      </c>
      <c r="Y118" s="39">
        <v>-54.832000000000001</v>
      </c>
      <c r="Z118" s="41">
        <v>0</v>
      </c>
      <c r="AA118" s="39">
        <f t="shared" si="50"/>
        <v>6236.6279999999997</v>
      </c>
      <c r="AB118" s="41">
        <f t="shared" si="51"/>
        <v>0</v>
      </c>
      <c r="AC118" s="38">
        <v>0</v>
      </c>
      <c r="AD118" s="39">
        <v>0</v>
      </c>
      <c r="AE118" s="39">
        <v>0</v>
      </c>
      <c r="AF118" s="41">
        <v>0</v>
      </c>
      <c r="AG118" s="39">
        <f t="shared" si="52"/>
        <v>0</v>
      </c>
      <c r="AH118" s="41">
        <f t="shared" si="53"/>
        <v>0</v>
      </c>
      <c r="AI118" s="38">
        <v>-10.275</v>
      </c>
      <c r="AJ118" s="41">
        <v>0</v>
      </c>
      <c r="AK118" s="38">
        <f t="shared" si="54"/>
        <v>10774.357000000002</v>
      </c>
      <c r="AL118" s="41">
        <f t="shared" si="55"/>
        <v>-24266.483</v>
      </c>
      <c r="AM118" s="38">
        <v>0</v>
      </c>
      <c r="AN118" s="41">
        <v>0</v>
      </c>
      <c r="AO118" s="38">
        <f t="shared" si="56"/>
        <v>10774.357000000002</v>
      </c>
      <c r="AP118" s="41">
        <f t="shared" si="57"/>
        <v>-24266.483</v>
      </c>
      <c r="AQ118" s="3"/>
      <c r="AR118" s="3"/>
    </row>
    <row r="119" spans="2:44" ht="15" customHeight="1" outlineLevel="1" x14ac:dyDescent="0.2">
      <c r="B119" s="45" t="s">
        <v>114</v>
      </c>
      <c r="C119" s="38">
        <v>0</v>
      </c>
      <c r="D119" s="39">
        <v>463.97399999999999</v>
      </c>
      <c r="E119" s="39">
        <v>0</v>
      </c>
      <c r="F119" s="39">
        <v>0</v>
      </c>
      <c r="G119" s="39">
        <v>0</v>
      </c>
      <c r="H119" s="39">
        <v>0</v>
      </c>
      <c r="I119" s="40">
        <v>0</v>
      </c>
      <c r="J119" s="40">
        <v>0</v>
      </c>
      <c r="K119" s="40">
        <v>0</v>
      </c>
      <c r="L119" s="40">
        <v>0</v>
      </c>
      <c r="M119" s="39">
        <v>0</v>
      </c>
      <c r="N119" s="39">
        <v>0</v>
      </c>
      <c r="O119" s="39">
        <v>0</v>
      </c>
      <c r="P119" s="39">
        <v>0</v>
      </c>
      <c r="Q119" s="39">
        <v>0</v>
      </c>
      <c r="R119" s="39">
        <v>0</v>
      </c>
      <c r="S119" s="39">
        <v>0</v>
      </c>
      <c r="T119" s="41">
        <v>0</v>
      </c>
      <c r="U119" s="39">
        <f t="shared" si="48"/>
        <v>0</v>
      </c>
      <c r="V119" s="41">
        <f t="shared" si="49"/>
        <v>463.97399999999999</v>
      </c>
      <c r="W119" s="38">
        <v>0</v>
      </c>
      <c r="X119" s="39">
        <v>0</v>
      </c>
      <c r="Y119" s="39">
        <v>0</v>
      </c>
      <c r="Z119" s="41">
        <v>0</v>
      </c>
      <c r="AA119" s="39">
        <f t="shared" si="50"/>
        <v>0</v>
      </c>
      <c r="AB119" s="41">
        <f t="shared" si="51"/>
        <v>0</v>
      </c>
      <c r="AC119" s="38">
        <v>0</v>
      </c>
      <c r="AD119" s="39">
        <v>0</v>
      </c>
      <c r="AE119" s="39">
        <v>0</v>
      </c>
      <c r="AF119" s="41">
        <v>0</v>
      </c>
      <c r="AG119" s="39">
        <f t="shared" si="52"/>
        <v>0</v>
      </c>
      <c r="AH119" s="41">
        <f t="shared" si="53"/>
        <v>0</v>
      </c>
      <c r="AI119" s="38">
        <v>-26.799738000000019</v>
      </c>
      <c r="AJ119" s="41">
        <v>0</v>
      </c>
      <c r="AK119" s="38">
        <f t="shared" si="54"/>
        <v>-26.799738000000019</v>
      </c>
      <c r="AL119" s="41">
        <f t="shared" si="55"/>
        <v>463.97399999999999</v>
      </c>
      <c r="AM119" s="38">
        <v>0</v>
      </c>
      <c r="AN119" s="41">
        <v>0</v>
      </c>
      <c r="AO119" s="38">
        <f t="shared" si="56"/>
        <v>-26.799738000000019</v>
      </c>
      <c r="AP119" s="41">
        <f t="shared" si="57"/>
        <v>463.97399999999999</v>
      </c>
      <c r="AQ119" s="3"/>
      <c r="AR119" s="3"/>
    </row>
    <row r="120" spans="2:44" ht="15" customHeight="1" outlineLevel="1" x14ac:dyDescent="0.2">
      <c r="B120" s="45" t="s">
        <v>115</v>
      </c>
      <c r="C120" s="38">
        <v>3252290.8572280002</v>
      </c>
      <c r="D120" s="39">
        <v>451760.81</v>
      </c>
      <c r="E120" s="39">
        <v>0</v>
      </c>
      <c r="F120" s="39">
        <v>0</v>
      </c>
      <c r="G120" s="39">
        <v>633.53600000000006</v>
      </c>
      <c r="H120" s="39">
        <v>0</v>
      </c>
      <c r="I120" s="40">
        <v>0</v>
      </c>
      <c r="J120" s="40">
        <v>0</v>
      </c>
      <c r="K120" s="40">
        <v>0</v>
      </c>
      <c r="L120" s="40">
        <v>0</v>
      </c>
      <c r="M120" s="39">
        <v>0</v>
      </c>
      <c r="N120" s="39">
        <v>0</v>
      </c>
      <c r="O120" s="39">
        <v>0</v>
      </c>
      <c r="P120" s="39">
        <v>0</v>
      </c>
      <c r="Q120" s="39">
        <v>0</v>
      </c>
      <c r="R120" s="39">
        <v>0</v>
      </c>
      <c r="S120" s="39">
        <v>0</v>
      </c>
      <c r="T120" s="41">
        <v>0</v>
      </c>
      <c r="U120" s="39">
        <f t="shared" si="48"/>
        <v>3252924.393228</v>
      </c>
      <c r="V120" s="41">
        <f t="shared" si="49"/>
        <v>451760.81</v>
      </c>
      <c r="W120" s="38">
        <v>1168.0754496254503</v>
      </c>
      <c r="X120" s="39">
        <v>0</v>
      </c>
      <c r="Y120" s="39">
        <v>0</v>
      </c>
      <c r="Z120" s="41">
        <v>0</v>
      </c>
      <c r="AA120" s="39">
        <f t="shared" si="50"/>
        <v>1168.0754496254503</v>
      </c>
      <c r="AB120" s="41">
        <f t="shared" si="51"/>
        <v>0</v>
      </c>
      <c r="AC120" s="38">
        <v>0</v>
      </c>
      <c r="AD120" s="39">
        <v>0</v>
      </c>
      <c r="AE120" s="39">
        <v>0</v>
      </c>
      <c r="AF120" s="41">
        <v>0</v>
      </c>
      <c r="AG120" s="39">
        <f t="shared" si="52"/>
        <v>0</v>
      </c>
      <c r="AH120" s="41">
        <f t="shared" si="53"/>
        <v>0</v>
      </c>
      <c r="AI120" s="38">
        <v>0</v>
      </c>
      <c r="AJ120" s="41">
        <v>0</v>
      </c>
      <c r="AK120" s="38">
        <f t="shared" si="54"/>
        <v>3254092.4686776255</v>
      </c>
      <c r="AL120" s="41">
        <f t="shared" si="55"/>
        <v>451760.81</v>
      </c>
      <c r="AM120" s="38">
        <v>0</v>
      </c>
      <c r="AN120" s="41">
        <v>0</v>
      </c>
      <c r="AO120" s="38">
        <f t="shared" si="56"/>
        <v>3254092.4686776255</v>
      </c>
      <c r="AP120" s="41">
        <f t="shared" si="57"/>
        <v>451760.81</v>
      </c>
      <c r="AQ120" s="3"/>
      <c r="AR120" s="3"/>
    </row>
    <row r="121" spans="2:44" ht="15" customHeight="1" outlineLevel="1" x14ac:dyDescent="0.2">
      <c r="B121" s="45" t="s">
        <v>116</v>
      </c>
      <c r="C121" s="38">
        <v>0</v>
      </c>
      <c r="D121" s="39">
        <v>371879.49740999908</v>
      </c>
      <c r="E121" s="39">
        <v>0</v>
      </c>
      <c r="F121" s="39">
        <v>647.86599999999999</v>
      </c>
      <c r="G121" s="39">
        <v>0</v>
      </c>
      <c r="H121" s="39">
        <v>6291.46</v>
      </c>
      <c r="I121" s="40">
        <v>0</v>
      </c>
      <c r="J121" s="40">
        <v>0</v>
      </c>
      <c r="K121" s="40">
        <v>0</v>
      </c>
      <c r="L121" s="40">
        <v>0</v>
      </c>
      <c r="M121" s="39">
        <v>0</v>
      </c>
      <c r="N121" s="39">
        <v>0</v>
      </c>
      <c r="O121" s="39">
        <v>0</v>
      </c>
      <c r="P121" s="39">
        <v>0</v>
      </c>
      <c r="Q121" s="39">
        <v>0</v>
      </c>
      <c r="R121" s="39">
        <v>0</v>
      </c>
      <c r="S121" s="39">
        <v>0</v>
      </c>
      <c r="T121" s="41">
        <v>0</v>
      </c>
      <c r="U121" s="39">
        <f t="shared" si="48"/>
        <v>0</v>
      </c>
      <c r="V121" s="41">
        <f t="shared" si="49"/>
        <v>378818.82340999908</v>
      </c>
      <c r="W121" s="38">
        <v>26848.53297784871</v>
      </c>
      <c r="X121" s="39">
        <v>26848.53297784871</v>
      </c>
      <c r="Y121" s="39">
        <v>-19264.373851999997</v>
      </c>
      <c r="Z121" s="41">
        <v>1696.2292360000001</v>
      </c>
      <c r="AA121" s="39">
        <f t="shared" si="50"/>
        <v>7584.1591258487133</v>
      </c>
      <c r="AB121" s="41">
        <f t="shared" si="51"/>
        <v>28544.76221384871</v>
      </c>
      <c r="AC121" s="38">
        <v>0</v>
      </c>
      <c r="AD121" s="39">
        <v>0</v>
      </c>
      <c r="AE121" s="39">
        <v>0</v>
      </c>
      <c r="AF121" s="41">
        <v>0</v>
      </c>
      <c r="AG121" s="39">
        <f t="shared" si="52"/>
        <v>0</v>
      </c>
      <c r="AH121" s="41">
        <f t="shared" si="53"/>
        <v>0</v>
      </c>
      <c r="AI121" s="38">
        <v>-22362.24110814794</v>
      </c>
      <c r="AJ121" s="41">
        <v>-1257.2286766036002</v>
      </c>
      <c r="AK121" s="38">
        <f t="shared" si="54"/>
        <v>-14778.081982299227</v>
      </c>
      <c r="AL121" s="41">
        <f t="shared" si="55"/>
        <v>406106.3569472442</v>
      </c>
      <c r="AM121" s="38">
        <v>0</v>
      </c>
      <c r="AN121" s="41">
        <v>0</v>
      </c>
      <c r="AO121" s="38">
        <f t="shared" si="56"/>
        <v>-14778.081982299227</v>
      </c>
      <c r="AP121" s="41">
        <f t="shared" si="57"/>
        <v>406106.3569472442</v>
      </c>
      <c r="AQ121" s="3"/>
      <c r="AR121" s="3"/>
    </row>
    <row r="122" spans="2:44" ht="15" customHeight="1" outlineLevel="1" x14ac:dyDescent="0.2">
      <c r="B122" s="45" t="s">
        <v>117</v>
      </c>
      <c r="C122" s="38">
        <v>0</v>
      </c>
      <c r="D122" s="39">
        <v>-102385.768524</v>
      </c>
      <c r="E122" s="39">
        <v>0</v>
      </c>
      <c r="F122" s="39">
        <v>0</v>
      </c>
      <c r="G122" s="39">
        <v>0</v>
      </c>
      <c r="H122" s="39">
        <v>-54.832000000000001</v>
      </c>
      <c r="I122" s="40">
        <v>0</v>
      </c>
      <c r="J122" s="40">
        <v>0</v>
      </c>
      <c r="K122" s="40">
        <v>0</v>
      </c>
      <c r="L122" s="40">
        <v>0</v>
      </c>
      <c r="M122" s="39">
        <v>0</v>
      </c>
      <c r="N122" s="39">
        <v>0</v>
      </c>
      <c r="O122" s="39">
        <v>0</v>
      </c>
      <c r="P122" s="39">
        <v>0</v>
      </c>
      <c r="Q122" s="39">
        <v>0</v>
      </c>
      <c r="R122" s="39">
        <v>0</v>
      </c>
      <c r="S122" s="39">
        <v>0</v>
      </c>
      <c r="T122" s="41">
        <v>0</v>
      </c>
      <c r="U122" s="39">
        <f t="shared" si="48"/>
        <v>0</v>
      </c>
      <c r="V122" s="41">
        <f t="shared" si="49"/>
        <v>-102440.60052399999</v>
      </c>
      <c r="W122" s="38">
        <v>1696.2292360000001</v>
      </c>
      <c r="X122" s="39">
        <v>-19264.373851999997</v>
      </c>
      <c r="Y122" s="39">
        <v>-321.46499999999997</v>
      </c>
      <c r="Z122" s="41">
        <v>-321</v>
      </c>
      <c r="AA122" s="39">
        <f t="shared" si="50"/>
        <v>1374.7642360000002</v>
      </c>
      <c r="AB122" s="41">
        <f t="shared" si="51"/>
        <v>-19585.373851999997</v>
      </c>
      <c r="AC122" s="38">
        <v>0</v>
      </c>
      <c r="AD122" s="39">
        <v>0</v>
      </c>
      <c r="AE122" s="39">
        <v>0</v>
      </c>
      <c r="AF122" s="41">
        <v>-96126.621055999989</v>
      </c>
      <c r="AG122" s="39">
        <f t="shared" si="52"/>
        <v>0</v>
      </c>
      <c r="AH122" s="41">
        <f t="shared" si="53"/>
        <v>-96126.621055999989</v>
      </c>
      <c r="AI122" s="38">
        <v>-2152.9823369999999</v>
      </c>
      <c r="AJ122" s="41">
        <v>0</v>
      </c>
      <c r="AK122" s="38">
        <f t="shared" si="54"/>
        <v>-778.21810099999971</v>
      </c>
      <c r="AL122" s="41">
        <f t="shared" si="55"/>
        <v>-218152.595432</v>
      </c>
      <c r="AM122" s="38">
        <v>0</v>
      </c>
      <c r="AN122" s="41">
        <v>0</v>
      </c>
      <c r="AO122" s="38">
        <f t="shared" si="56"/>
        <v>-778.21810099999971</v>
      </c>
      <c r="AP122" s="41">
        <f t="shared" si="57"/>
        <v>-218152.595432</v>
      </c>
      <c r="AQ122" s="3"/>
      <c r="AR122" s="3"/>
    </row>
    <row r="123" spans="2:44" ht="15" customHeight="1" outlineLevel="1" x14ac:dyDescent="0.2">
      <c r="B123" s="45" t="s">
        <v>118</v>
      </c>
      <c r="C123" s="38">
        <v>0</v>
      </c>
      <c r="D123" s="39">
        <v>-320349.26299999998</v>
      </c>
      <c r="E123" s="39">
        <v>0</v>
      </c>
      <c r="F123" s="39">
        <v>0</v>
      </c>
      <c r="G123" s="39">
        <v>0</v>
      </c>
      <c r="H123" s="39">
        <v>0</v>
      </c>
      <c r="I123" s="40">
        <v>0</v>
      </c>
      <c r="J123" s="40">
        <v>0</v>
      </c>
      <c r="K123" s="40">
        <v>0</v>
      </c>
      <c r="L123" s="40">
        <v>0</v>
      </c>
      <c r="M123" s="39">
        <v>0</v>
      </c>
      <c r="N123" s="39">
        <v>0</v>
      </c>
      <c r="O123" s="39">
        <v>0</v>
      </c>
      <c r="P123" s="39">
        <v>0</v>
      </c>
      <c r="Q123" s="39">
        <v>0</v>
      </c>
      <c r="R123" s="39">
        <v>0</v>
      </c>
      <c r="S123" s="39">
        <v>0</v>
      </c>
      <c r="T123" s="41">
        <v>0</v>
      </c>
      <c r="U123" s="39">
        <f t="shared" si="48"/>
        <v>0</v>
      </c>
      <c r="V123" s="41">
        <f t="shared" si="49"/>
        <v>-320349.26299999998</v>
      </c>
      <c r="W123" s="38">
        <v>0</v>
      </c>
      <c r="X123" s="39">
        <v>0</v>
      </c>
      <c r="Y123" s="39">
        <v>0</v>
      </c>
      <c r="Z123" s="41">
        <v>0</v>
      </c>
      <c r="AA123" s="39">
        <f t="shared" si="50"/>
        <v>0</v>
      </c>
      <c r="AB123" s="41">
        <f t="shared" si="51"/>
        <v>0</v>
      </c>
      <c r="AC123" s="38">
        <v>0</v>
      </c>
      <c r="AD123" s="39">
        <v>0</v>
      </c>
      <c r="AE123" s="39">
        <v>0</v>
      </c>
      <c r="AF123" s="41">
        <v>0</v>
      </c>
      <c r="AG123" s="39">
        <f t="shared" si="52"/>
        <v>0</v>
      </c>
      <c r="AH123" s="41">
        <f t="shared" si="53"/>
        <v>0</v>
      </c>
      <c r="AI123" s="38">
        <v>0</v>
      </c>
      <c r="AJ123" s="41">
        <v>0</v>
      </c>
      <c r="AK123" s="38">
        <f t="shared" si="54"/>
        <v>0</v>
      </c>
      <c r="AL123" s="41">
        <f t="shared" si="55"/>
        <v>-320349.26299999998</v>
      </c>
      <c r="AM123" s="38">
        <v>0</v>
      </c>
      <c r="AN123" s="41">
        <v>0</v>
      </c>
      <c r="AO123" s="38">
        <f t="shared" si="56"/>
        <v>0</v>
      </c>
      <c r="AP123" s="41">
        <f t="shared" si="57"/>
        <v>-320349.26299999998</v>
      </c>
      <c r="AQ123" s="3"/>
      <c r="AR123" s="3"/>
    </row>
    <row r="124" spans="2:44" ht="15" customHeight="1" outlineLevel="1" x14ac:dyDescent="0.2">
      <c r="B124" s="45" t="s">
        <v>119</v>
      </c>
      <c r="C124" s="38">
        <v>0</v>
      </c>
      <c r="D124" s="39">
        <v>207613.15300000002</v>
      </c>
      <c r="E124" s="39">
        <v>0</v>
      </c>
      <c r="F124" s="39">
        <v>0</v>
      </c>
      <c r="G124" s="39">
        <v>0</v>
      </c>
      <c r="H124" s="39">
        <v>0</v>
      </c>
      <c r="I124" s="40">
        <v>0</v>
      </c>
      <c r="J124" s="40">
        <v>0</v>
      </c>
      <c r="K124" s="40">
        <v>0</v>
      </c>
      <c r="L124" s="40">
        <v>0</v>
      </c>
      <c r="M124" s="39">
        <v>0</v>
      </c>
      <c r="N124" s="39">
        <v>0</v>
      </c>
      <c r="O124" s="39">
        <v>0</v>
      </c>
      <c r="P124" s="39">
        <v>0</v>
      </c>
      <c r="Q124" s="39">
        <v>0</v>
      </c>
      <c r="R124" s="39">
        <v>0</v>
      </c>
      <c r="S124" s="39">
        <v>0</v>
      </c>
      <c r="T124" s="41">
        <v>0</v>
      </c>
      <c r="U124" s="39">
        <f t="shared" si="48"/>
        <v>0</v>
      </c>
      <c r="V124" s="41">
        <f t="shared" si="49"/>
        <v>207613.15300000002</v>
      </c>
      <c r="W124" s="38">
        <v>0</v>
      </c>
      <c r="X124" s="39">
        <v>0</v>
      </c>
      <c r="Y124" s="39">
        <v>-96126.621055999989</v>
      </c>
      <c r="Z124" s="41">
        <v>0</v>
      </c>
      <c r="AA124" s="39">
        <f t="shared" si="50"/>
        <v>-96126.621055999989</v>
      </c>
      <c r="AB124" s="41">
        <f t="shared" si="51"/>
        <v>0</v>
      </c>
      <c r="AC124" s="38">
        <v>0</v>
      </c>
      <c r="AD124" s="39">
        <v>0</v>
      </c>
      <c r="AE124" s="39">
        <v>0</v>
      </c>
      <c r="AF124" s="41">
        <v>0</v>
      </c>
      <c r="AG124" s="39">
        <f t="shared" si="52"/>
        <v>0</v>
      </c>
      <c r="AH124" s="41">
        <f t="shared" si="53"/>
        <v>0</v>
      </c>
      <c r="AI124" s="38">
        <v>-1.6257109999999921</v>
      </c>
      <c r="AJ124" s="41">
        <v>0</v>
      </c>
      <c r="AK124" s="38">
        <f t="shared" si="54"/>
        <v>-96128.24676699999</v>
      </c>
      <c r="AL124" s="41">
        <f t="shared" si="55"/>
        <v>207613.15300000002</v>
      </c>
      <c r="AM124" s="38">
        <v>0</v>
      </c>
      <c r="AN124" s="41">
        <v>25177.119926238749</v>
      </c>
      <c r="AO124" s="38">
        <f t="shared" si="56"/>
        <v>-96128.24676699999</v>
      </c>
      <c r="AP124" s="41">
        <f t="shared" si="57"/>
        <v>232790.27292623877</v>
      </c>
      <c r="AQ124" s="3"/>
      <c r="AR124" s="3"/>
    </row>
    <row r="125" spans="2:44" ht="15" customHeight="1" outlineLevel="1" x14ac:dyDescent="0.2">
      <c r="B125" s="45" t="s">
        <v>120</v>
      </c>
      <c r="C125" s="38">
        <v>0</v>
      </c>
      <c r="D125" s="39">
        <v>-15603.592976000002</v>
      </c>
      <c r="E125" s="39">
        <v>-10</v>
      </c>
      <c r="F125" s="39">
        <v>7.0869999999999997</v>
      </c>
      <c r="G125" s="39">
        <v>0</v>
      </c>
      <c r="H125" s="39">
        <v>-10.275</v>
      </c>
      <c r="I125" s="40">
        <v>0</v>
      </c>
      <c r="J125" s="40">
        <v>0</v>
      </c>
      <c r="K125" s="40">
        <v>0</v>
      </c>
      <c r="L125" s="40">
        <v>0</v>
      </c>
      <c r="M125" s="39">
        <v>0</v>
      </c>
      <c r="N125" s="39">
        <v>0</v>
      </c>
      <c r="O125" s="39">
        <v>0</v>
      </c>
      <c r="P125" s="39">
        <v>0</v>
      </c>
      <c r="Q125" s="39">
        <v>0</v>
      </c>
      <c r="R125" s="39">
        <v>-26.799738000000019</v>
      </c>
      <c r="S125" s="39">
        <v>0</v>
      </c>
      <c r="T125" s="41">
        <v>0</v>
      </c>
      <c r="U125" s="39">
        <f t="shared" si="48"/>
        <v>-10</v>
      </c>
      <c r="V125" s="41">
        <f t="shared" si="49"/>
        <v>-15633.580714000002</v>
      </c>
      <c r="W125" s="38">
        <v>-1257.2286766036002</v>
      </c>
      <c r="X125" s="39">
        <v>-22362.24110814794</v>
      </c>
      <c r="Y125" s="39">
        <v>0</v>
      </c>
      <c r="Z125" s="41">
        <v>-2152.9823369999999</v>
      </c>
      <c r="AA125" s="39">
        <f t="shared" si="50"/>
        <v>-1257.2286766036002</v>
      </c>
      <c r="AB125" s="41">
        <f t="shared" si="51"/>
        <v>-24515.223445147942</v>
      </c>
      <c r="AC125" s="38">
        <v>0</v>
      </c>
      <c r="AD125" s="39">
        <v>0</v>
      </c>
      <c r="AE125" s="39">
        <v>0</v>
      </c>
      <c r="AF125" s="41">
        <v>-1.6257109999999921</v>
      </c>
      <c r="AG125" s="39">
        <f t="shared" si="52"/>
        <v>0</v>
      </c>
      <c r="AH125" s="41">
        <f t="shared" si="53"/>
        <v>-1.6257109999999921</v>
      </c>
      <c r="AI125" s="38">
        <v>0</v>
      </c>
      <c r="AJ125" s="41">
        <v>0</v>
      </c>
      <c r="AK125" s="38">
        <f t="shared" si="54"/>
        <v>-1267.2286766036002</v>
      </c>
      <c r="AL125" s="41">
        <f t="shared" si="55"/>
        <v>-40150.429870147942</v>
      </c>
      <c r="AM125" s="38">
        <v>0</v>
      </c>
      <c r="AN125" s="41">
        <v>0</v>
      </c>
      <c r="AO125" s="38">
        <f t="shared" si="56"/>
        <v>-1267.2286766036002</v>
      </c>
      <c r="AP125" s="41">
        <f t="shared" si="57"/>
        <v>-40150.429870147942</v>
      </c>
      <c r="AQ125" s="3"/>
      <c r="AR125" s="3"/>
    </row>
    <row r="126" spans="2:44" ht="15" customHeight="1" outlineLevel="1" x14ac:dyDescent="0.2">
      <c r="B126" s="45" t="s">
        <v>121</v>
      </c>
      <c r="C126" s="38">
        <v>77751.052159999948</v>
      </c>
      <c r="D126" s="39">
        <v>8822.0938300000234</v>
      </c>
      <c r="E126" s="39">
        <v>0</v>
      </c>
      <c r="F126" s="39">
        <v>0</v>
      </c>
      <c r="G126" s="39">
        <v>0</v>
      </c>
      <c r="H126" s="39">
        <v>0</v>
      </c>
      <c r="I126" s="40">
        <v>0</v>
      </c>
      <c r="J126" s="40">
        <v>0</v>
      </c>
      <c r="K126" s="40">
        <v>0</v>
      </c>
      <c r="L126" s="40">
        <v>0</v>
      </c>
      <c r="M126" s="39">
        <v>0</v>
      </c>
      <c r="N126" s="39">
        <v>0</v>
      </c>
      <c r="O126" s="39">
        <v>0</v>
      </c>
      <c r="P126" s="39">
        <v>0</v>
      </c>
      <c r="Q126" s="39">
        <v>0</v>
      </c>
      <c r="R126" s="39">
        <v>0</v>
      </c>
      <c r="S126" s="39">
        <v>0</v>
      </c>
      <c r="T126" s="41">
        <v>0</v>
      </c>
      <c r="U126" s="39">
        <f t="shared" si="48"/>
        <v>77751.052159999948</v>
      </c>
      <c r="V126" s="41">
        <f t="shared" si="49"/>
        <v>8822.0938300000234</v>
      </c>
      <c r="W126" s="38">
        <v>25332.044785416456</v>
      </c>
      <c r="X126" s="39">
        <v>0</v>
      </c>
      <c r="Y126" s="39">
        <v>0</v>
      </c>
      <c r="Z126" s="41">
        <v>0</v>
      </c>
      <c r="AA126" s="39">
        <f t="shared" si="50"/>
        <v>25332.044785416456</v>
      </c>
      <c r="AB126" s="41">
        <f t="shared" si="51"/>
        <v>0</v>
      </c>
      <c r="AC126" s="38">
        <v>0</v>
      </c>
      <c r="AD126" s="39">
        <v>0</v>
      </c>
      <c r="AE126" s="39">
        <v>25177.119926238749</v>
      </c>
      <c r="AF126" s="41">
        <v>0</v>
      </c>
      <c r="AG126" s="39">
        <f t="shared" si="52"/>
        <v>25177.119926238749</v>
      </c>
      <c r="AH126" s="41">
        <f t="shared" si="53"/>
        <v>0</v>
      </c>
      <c r="AI126" s="38">
        <v>0</v>
      </c>
      <c r="AJ126" s="41">
        <v>0</v>
      </c>
      <c r="AK126" s="38">
        <f t="shared" si="54"/>
        <v>128260.21687165515</v>
      </c>
      <c r="AL126" s="41">
        <f t="shared" si="55"/>
        <v>8822.0938300000234</v>
      </c>
      <c r="AM126" s="38">
        <v>0</v>
      </c>
      <c r="AN126" s="41">
        <v>0</v>
      </c>
      <c r="AO126" s="38">
        <f t="shared" si="56"/>
        <v>128260.21687165515</v>
      </c>
      <c r="AP126" s="41">
        <f t="shared" si="57"/>
        <v>8822.0938300000234</v>
      </c>
      <c r="AQ126" s="3"/>
      <c r="AR126" s="3"/>
    </row>
    <row r="127" spans="2:44" ht="15" customHeight="1" outlineLevel="1" x14ac:dyDescent="0.2">
      <c r="B127" s="47" t="s">
        <v>122</v>
      </c>
      <c r="C127" s="38">
        <v>0</v>
      </c>
      <c r="D127" s="39">
        <v>0</v>
      </c>
      <c r="E127" s="39">
        <v>0</v>
      </c>
      <c r="F127" s="39">
        <v>0</v>
      </c>
      <c r="G127" s="39">
        <v>0</v>
      </c>
      <c r="H127" s="39">
        <v>0</v>
      </c>
      <c r="I127" s="40">
        <v>0</v>
      </c>
      <c r="J127" s="40">
        <v>0</v>
      </c>
      <c r="K127" s="40">
        <v>0</v>
      </c>
      <c r="L127" s="40">
        <v>0</v>
      </c>
      <c r="M127" s="39">
        <v>0</v>
      </c>
      <c r="N127" s="39">
        <v>0</v>
      </c>
      <c r="O127" s="39">
        <v>0</v>
      </c>
      <c r="P127" s="39">
        <v>0</v>
      </c>
      <c r="Q127" s="39">
        <v>0</v>
      </c>
      <c r="R127" s="39">
        <v>0</v>
      </c>
      <c r="S127" s="39">
        <v>0</v>
      </c>
      <c r="T127" s="41">
        <v>0</v>
      </c>
      <c r="U127" s="39">
        <f t="shared" si="48"/>
        <v>0</v>
      </c>
      <c r="V127" s="41">
        <f t="shared" si="49"/>
        <v>0</v>
      </c>
      <c r="W127" s="38">
        <v>-3472.2232841</v>
      </c>
      <c r="X127" s="39">
        <v>0</v>
      </c>
      <c r="Y127" s="39">
        <v>0</v>
      </c>
      <c r="Z127" s="41">
        <v>0</v>
      </c>
      <c r="AA127" s="39">
        <f t="shared" si="50"/>
        <v>-3472.2232841</v>
      </c>
      <c r="AB127" s="41">
        <f t="shared" si="51"/>
        <v>0</v>
      </c>
      <c r="AC127" s="38">
        <v>0</v>
      </c>
      <c r="AD127" s="39">
        <v>0</v>
      </c>
      <c r="AE127" s="39">
        <v>0</v>
      </c>
      <c r="AF127" s="41">
        <v>0</v>
      </c>
      <c r="AG127" s="39">
        <f t="shared" si="52"/>
        <v>0</v>
      </c>
      <c r="AH127" s="41">
        <f t="shared" si="53"/>
        <v>0</v>
      </c>
      <c r="AI127" s="38">
        <v>0</v>
      </c>
      <c r="AJ127" s="41">
        <v>0</v>
      </c>
      <c r="AK127" s="38">
        <f t="shared" si="54"/>
        <v>-3472.2232841</v>
      </c>
      <c r="AL127" s="41">
        <f t="shared" si="55"/>
        <v>0</v>
      </c>
      <c r="AM127" s="38">
        <v>0</v>
      </c>
      <c r="AN127" s="41">
        <v>0</v>
      </c>
      <c r="AO127" s="38">
        <f t="shared" si="56"/>
        <v>-3472.2232841</v>
      </c>
      <c r="AP127" s="41">
        <f t="shared" si="57"/>
        <v>0</v>
      </c>
      <c r="AQ127" s="3"/>
      <c r="AR127" s="3"/>
    </row>
    <row r="128" spans="2:44" ht="15" customHeight="1" outlineLevel="1" x14ac:dyDescent="0.2">
      <c r="B128" s="47" t="s">
        <v>123</v>
      </c>
      <c r="C128" s="38">
        <v>0</v>
      </c>
      <c r="D128" s="39">
        <v>0</v>
      </c>
      <c r="E128" s="39">
        <v>0</v>
      </c>
      <c r="F128" s="39">
        <v>0</v>
      </c>
      <c r="G128" s="39">
        <v>0</v>
      </c>
      <c r="H128" s="39">
        <v>0</v>
      </c>
      <c r="I128" s="40">
        <v>0</v>
      </c>
      <c r="J128" s="40">
        <v>0</v>
      </c>
      <c r="K128" s="40">
        <v>0</v>
      </c>
      <c r="L128" s="40">
        <v>0</v>
      </c>
      <c r="M128" s="39">
        <v>0</v>
      </c>
      <c r="N128" s="39">
        <v>0</v>
      </c>
      <c r="O128" s="39">
        <v>0</v>
      </c>
      <c r="P128" s="39">
        <v>0</v>
      </c>
      <c r="Q128" s="39">
        <v>0</v>
      </c>
      <c r="R128" s="39">
        <v>0</v>
      </c>
      <c r="S128" s="39">
        <v>0</v>
      </c>
      <c r="T128" s="41">
        <v>0</v>
      </c>
      <c r="U128" s="39">
        <f t="shared" si="48"/>
        <v>0</v>
      </c>
      <c r="V128" s="41">
        <f t="shared" si="49"/>
        <v>0</v>
      </c>
      <c r="W128" s="38">
        <v>0</v>
      </c>
      <c r="X128" s="39">
        <v>0</v>
      </c>
      <c r="Y128" s="39">
        <v>0</v>
      </c>
      <c r="Z128" s="41">
        <v>0</v>
      </c>
      <c r="AA128" s="39">
        <f t="shared" si="50"/>
        <v>0</v>
      </c>
      <c r="AB128" s="41">
        <f t="shared" si="51"/>
        <v>0</v>
      </c>
      <c r="AC128" s="38">
        <v>0</v>
      </c>
      <c r="AD128" s="39">
        <v>0</v>
      </c>
      <c r="AE128" s="39">
        <v>0</v>
      </c>
      <c r="AF128" s="41">
        <v>0</v>
      </c>
      <c r="AG128" s="39">
        <f t="shared" si="52"/>
        <v>0</v>
      </c>
      <c r="AH128" s="41">
        <f t="shared" si="53"/>
        <v>0</v>
      </c>
      <c r="AI128" s="38">
        <v>0</v>
      </c>
      <c r="AJ128" s="41">
        <v>0</v>
      </c>
      <c r="AK128" s="38">
        <f t="shared" si="54"/>
        <v>0</v>
      </c>
      <c r="AL128" s="41">
        <f t="shared" si="55"/>
        <v>0</v>
      </c>
      <c r="AM128" s="38">
        <v>0</v>
      </c>
      <c r="AN128" s="41">
        <v>0</v>
      </c>
      <c r="AO128" s="38">
        <f t="shared" si="56"/>
        <v>0</v>
      </c>
      <c r="AP128" s="41">
        <f t="shared" si="57"/>
        <v>0</v>
      </c>
      <c r="AQ128" s="3"/>
      <c r="AR128" s="3"/>
    </row>
    <row r="129" spans="2:44" ht="15" customHeight="1" outlineLevel="1" x14ac:dyDescent="0.2">
      <c r="B129" s="47" t="s">
        <v>124</v>
      </c>
      <c r="C129" s="38">
        <v>0</v>
      </c>
      <c r="D129" s="39">
        <v>0</v>
      </c>
      <c r="E129" s="39">
        <v>0</v>
      </c>
      <c r="F129" s="39">
        <v>0</v>
      </c>
      <c r="G129" s="39">
        <v>0</v>
      </c>
      <c r="H129" s="39">
        <v>0</v>
      </c>
      <c r="I129" s="40">
        <v>0</v>
      </c>
      <c r="J129" s="40">
        <v>0</v>
      </c>
      <c r="K129" s="40">
        <v>0</v>
      </c>
      <c r="L129" s="40">
        <v>0</v>
      </c>
      <c r="M129" s="39">
        <v>0</v>
      </c>
      <c r="N129" s="39">
        <v>0</v>
      </c>
      <c r="O129" s="39">
        <v>0</v>
      </c>
      <c r="P129" s="39">
        <v>0</v>
      </c>
      <c r="Q129" s="39">
        <v>0</v>
      </c>
      <c r="R129" s="39">
        <v>0</v>
      </c>
      <c r="S129" s="39">
        <v>0</v>
      </c>
      <c r="T129" s="41">
        <v>0</v>
      </c>
      <c r="U129" s="39">
        <f t="shared" si="48"/>
        <v>0</v>
      </c>
      <c r="V129" s="41">
        <f t="shared" si="49"/>
        <v>0</v>
      </c>
      <c r="W129" s="38">
        <v>0</v>
      </c>
      <c r="X129" s="39">
        <v>0</v>
      </c>
      <c r="Y129" s="39">
        <v>-32.490870000000001</v>
      </c>
      <c r="Z129" s="41">
        <v>0</v>
      </c>
      <c r="AA129" s="39">
        <f t="shared" si="50"/>
        <v>-32.490870000000001</v>
      </c>
      <c r="AB129" s="41">
        <f t="shared" si="51"/>
        <v>0</v>
      </c>
      <c r="AC129" s="38">
        <v>0</v>
      </c>
      <c r="AD129" s="39">
        <v>0</v>
      </c>
      <c r="AE129" s="39">
        <v>0</v>
      </c>
      <c r="AF129" s="41">
        <v>0</v>
      </c>
      <c r="AG129" s="39">
        <f t="shared" si="52"/>
        <v>0</v>
      </c>
      <c r="AH129" s="41">
        <f t="shared" si="53"/>
        <v>0</v>
      </c>
      <c r="AI129" s="38">
        <v>0</v>
      </c>
      <c r="AJ129" s="41">
        <v>0</v>
      </c>
      <c r="AK129" s="38">
        <f t="shared" si="54"/>
        <v>-32.490870000000001</v>
      </c>
      <c r="AL129" s="41">
        <f t="shared" si="55"/>
        <v>0</v>
      </c>
      <c r="AM129" s="38">
        <v>0</v>
      </c>
      <c r="AN129" s="41">
        <v>0</v>
      </c>
      <c r="AO129" s="38">
        <f t="shared" si="56"/>
        <v>-32.490870000000001</v>
      </c>
      <c r="AP129" s="41">
        <f t="shared" si="57"/>
        <v>0</v>
      </c>
      <c r="AQ129" s="3"/>
      <c r="AR129" s="3"/>
    </row>
    <row r="130" spans="2:44" ht="15" customHeight="1" outlineLevel="1" x14ac:dyDescent="0.2">
      <c r="B130" s="47" t="s">
        <v>125</v>
      </c>
      <c r="C130" s="38">
        <v>0</v>
      </c>
      <c r="D130" s="39">
        <v>0</v>
      </c>
      <c r="E130" s="39">
        <v>0</v>
      </c>
      <c r="F130" s="39">
        <v>0</v>
      </c>
      <c r="G130" s="39">
        <v>0</v>
      </c>
      <c r="H130" s="39">
        <v>0</v>
      </c>
      <c r="I130" s="40">
        <v>0</v>
      </c>
      <c r="J130" s="40">
        <v>0</v>
      </c>
      <c r="K130" s="40">
        <v>0</v>
      </c>
      <c r="L130" s="40">
        <v>0</v>
      </c>
      <c r="M130" s="39">
        <v>0</v>
      </c>
      <c r="N130" s="39">
        <v>0</v>
      </c>
      <c r="O130" s="39">
        <v>0</v>
      </c>
      <c r="P130" s="39">
        <v>0</v>
      </c>
      <c r="Q130" s="39">
        <v>0</v>
      </c>
      <c r="R130" s="39">
        <v>0</v>
      </c>
      <c r="S130" s="39">
        <v>0</v>
      </c>
      <c r="T130" s="41">
        <v>0</v>
      </c>
      <c r="U130" s="39">
        <f t="shared" si="48"/>
        <v>0</v>
      </c>
      <c r="V130" s="41">
        <f t="shared" si="49"/>
        <v>0</v>
      </c>
      <c r="W130" s="38">
        <v>0</v>
      </c>
      <c r="X130" s="39">
        <v>0</v>
      </c>
      <c r="Y130" s="39">
        <v>0</v>
      </c>
      <c r="Z130" s="41">
        <v>0</v>
      </c>
      <c r="AA130" s="39">
        <f t="shared" si="50"/>
        <v>0</v>
      </c>
      <c r="AB130" s="41">
        <f t="shared" si="51"/>
        <v>0</v>
      </c>
      <c r="AC130" s="38">
        <v>0</v>
      </c>
      <c r="AD130" s="39">
        <v>0</v>
      </c>
      <c r="AE130" s="39">
        <v>0</v>
      </c>
      <c r="AF130" s="41">
        <v>0</v>
      </c>
      <c r="AG130" s="39">
        <f t="shared" si="52"/>
        <v>0</v>
      </c>
      <c r="AH130" s="41">
        <f t="shared" si="53"/>
        <v>0</v>
      </c>
      <c r="AI130" s="38">
        <v>0</v>
      </c>
      <c r="AJ130" s="41">
        <v>0</v>
      </c>
      <c r="AK130" s="38">
        <f t="shared" si="54"/>
        <v>0</v>
      </c>
      <c r="AL130" s="41">
        <f t="shared" si="55"/>
        <v>0</v>
      </c>
      <c r="AM130" s="38">
        <v>0</v>
      </c>
      <c r="AN130" s="41">
        <v>0</v>
      </c>
      <c r="AO130" s="38">
        <f t="shared" si="56"/>
        <v>0</v>
      </c>
      <c r="AP130" s="41">
        <f t="shared" si="57"/>
        <v>0</v>
      </c>
      <c r="AQ130" s="3"/>
      <c r="AR130" s="3"/>
    </row>
    <row r="131" spans="2:44" s="3" customFormat="1" ht="15" customHeight="1" outlineLevel="1" x14ac:dyDescent="0.2">
      <c r="B131" s="43" t="s">
        <v>143</v>
      </c>
      <c r="C131" s="36">
        <f>SUM(C132:C146)</f>
        <v>-114001.692301</v>
      </c>
      <c r="D131" s="35">
        <f>SUM(D132:D146)</f>
        <v>307829.322484</v>
      </c>
      <c r="E131" s="35">
        <f t="shared" ref="E131:T131" si="83">SUM(E132:E146)</f>
        <v>18892.491999999998</v>
      </c>
      <c r="F131" s="35">
        <f t="shared" si="83"/>
        <v>303.80199999999996</v>
      </c>
      <c r="G131" s="35">
        <f t="shared" si="83"/>
        <v>6357.2970000000005</v>
      </c>
      <c r="H131" s="35">
        <f t="shared" si="83"/>
        <v>-6982.8140000000003</v>
      </c>
      <c r="I131" s="35">
        <f t="shared" si="83"/>
        <v>0</v>
      </c>
      <c r="J131" s="35">
        <f t="shared" si="83"/>
        <v>0</v>
      </c>
      <c r="K131" s="35">
        <f t="shared" si="83"/>
        <v>0</v>
      </c>
      <c r="L131" s="35">
        <f t="shared" si="83"/>
        <v>0</v>
      </c>
      <c r="M131" s="35">
        <v>0</v>
      </c>
      <c r="N131" s="35">
        <v>0</v>
      </c>
      <c r="O131" s="35">
        <v>0</v>
      </c>
      <c r="P131" s="35">
        <v>0</v>
      </c>
      <c r="Q131" s="35">
        <f t="shared" si="83"/>
        <v>-1110.518</v>
      </c>
      <c r="R131" s="35">
        <f t="shared" si="83"/>
        <v>-21833.525999999983</v>
      </c>
      <c r="S131" s="35">
        <f t="shared" si="83"/>
        <v>2E-3</v>
      </c>
      <c r="T131" s="37">
        <f t="shared" si="83"/>
        <v>-21795.495000000003</v>
      </c>
      <c r="U131" s="35">
        <f t="shared" si="48"/>
        <v>-89862.419301000002</v>
      </c>
      <c r="V131" s="37">
        <f t="shared" si="49"/>
        <v>257521.28948400007</v>
      </c>
      <c r="W131" s="36">
        <f t="shared" ref="W131:Z131" si="84">SUM(W132:W146)</f>
        <v>-32479.32025351351</v>
      </c>
      <c r="X131" s="35">
        <f t="shared" si="84"/>
        <v>-8973.9546087392991</v>
      </c>
      <c r="Y131" s="35">
        <f t="shared" si="84"/>
        <v>390904.88252500002</v>
      </c>
      <c r="Z131" s="37">
        <f t="shared" si="84"/>
        <v>-265952.046264</v>
      </c>
      <c r="AA131" s="35">
        <f t="shared" si="50"/>
        <v>358425.5622714865</v>
      </c>
      <c r="AB131" s="37">
        <f t="shared" si="51"/>
        <v>-274926.0008727393</v>
      </c>
      <c r="AC131" s="36">
        <f t="shared" ref="AC131:AF131" si="85">SUM(AC132:AC146)</f>
        <v>43167.197999999997</v>
      </c>
      <c r="AD131" s="35">
        <f t="shared" si="85"/>
        <v>0</v>
      </c>
      <c r="AE131" s="35">
        <f t="shared" si="85"/>
        <v>-431441.9641450427</v>
      </c>
      <c r="AF131" s="37">
        <f t="shared" si="85"/>
        <v>53162.739132000046</v>
      </c>
      <c r="AG131" s="35">
        <f t="shared" si="52"/>
        <v>-388274.76614504273</v>
      </c>
      <c r="AH131" s="37">
        <f t="shared" si="53"/>
        <v>53162.739132000046</v>
      </c>
      <c r="AI131" s="36">
        <f t="shared" ref="AI131:AJ131" si="86">SUM(AI132:AI146)</f>
        <v>169585.82460404598</v>
      </c>
      <c r="AJ131" s="37">
        <f t="shared" si="86"/>
        <v>-30129.319977765554</v>
      </c>
      <c r="AK131" s="36">
        <f t="shared" si="54"/>
        <v>49874.201429489738</v>
      </c>
      <c r="AL131" s="37">
        <f t="shared" si="55"/>
        <v>5628.7077654952591</v>
      </c>
      <c r="AM131" s="36">
        <f t="shared" ref="AM131:AN131" si="87">SUM(AM132:AM146)</f>
        <v>2263.1876565833531</v>
      </c>
      <c r="AN131" s="37">
        <f t="shared" si="87"/>
        <v>607100.93163173529</v>
      </c>
      <c r="AO131" s="36">
        <f t="shared" si="56"/>
        <v>52137.38908607309</v>
      </c>
      <c r="AP131" s="37">
        <f t="shared" si="57"/>
        <v>612729.63939723058</v>
      </c>
    </row>
    <row r="132" spans="2:44" ht="15" customHeight="1" outlineLevel="1" x14ac:dyDescent="0.2">
      <c r="B132" s="45" t="s">
        <v>112</v>
      </c>
      <c r="C132" s="38">
        <v>-83546.255000000005</v>
      </c>
      <c r="D132" s="39">
        <v>-15381.932000000001</v>
      </c>
      <c r="E132" s="39">
        <v>18965.37</v>
      </c>
      <c r="F132" s="39">
        <v>-11.063000000000001</v>
      </c>
      <c r="G132" s="39">
        <v>8906.8960000000006</v>
      </c>
      <c r="H132" s="39">
        <v>-3066.5190000000002</v>
      </c>
      <c r="I132" s="40">
        <v>0</v>
      </c>
      <c r="J132" s="40">
        <v>0</v>
      </c>
      <c r="K132" s="40">
        <v>0</v>
      </c>
      <c r="L132" s="40">
        <v>0</v>
      </c>
      <c r="M132" s="39">
        <v>0</v>
      </c>
      <c r="N132" s="39">
        <v>0</v>
      </c>
      <c r="O132" s="39">
        <v>0</v>
      </c>
      <c r="P132" s="39">
        <v>0</v>
      </c>
      <c r="Q132" s="39">
        <v>-1104.5989999999999</v>
      </c>
      <c r="R132" s="39">
        <v>0</v>
      </c>
      <c r="S132" s="39">
        <v>0</v>
      </c>
      <c r="T132" s="41">
        <v>-112.91299999999865</v>
      </c>
      <c r="U132" s="39">
        <f t="shared" si="48"/>
        <v>-56778.588000000011</v>
      </c>
      <c r="V132" s="51">
        <f t="shared" si="49"/>
        <v>-18572.427000000003</v>
      </c>
      <c r="W132" s="38">
        <v>63006.392858999978</v>
      </c>
      <c r="X132" s="39">
        <v>0</v>
      </c>
      <c r="Y132" s="39">
        <v>35106.536000000007</v>
      </c>
      <c r="Z132" s="41">
        <v>0</v>
      </c>
      <c r="AA132" s="39">
        <f t="shared" si="50"/>
        <v>98112.928858999978</v>
      </c>
      <c r="AB132" s="51">
        <f t="shared" si="51"/>
        <v>0</v>
      </c>
      <c r="AC132" s="38">
        <v>43167.197999999997</v>
      </c>
      <c r="AD132" s="39">
        <v>0</v>
      </c>
      <c r="AE132" s="39">
        <v>-21839.507000000001</v>
      </c>
      <c r="AF132" s="41">
        <v>-31179.937999999998</v>
      </c>
      <c r="AG132" s="39">
        <f t="shared" si="52"/>
        <v>21327.690999999995</v>
      </c>
      <c r="AH132" s="51">
        <f t="shared" si="53"/>
        <v>-31179.937999999998</v>
      </c>
      <c r="AI132" s="38">
        <v>176973.48462500004</v>
      </c>
      <c r="AJ132" s="41">
        <v>0</v>
      </c>
      <c r="AK132" s="38">
        <f t="shared" si="54"/>
        <v>239635.51648400002</v>
      </c>
      <c r="AL132" s="41">
        <f t="shared" si="55"/>
        <v>-49752.365000000005</v>
      </c>
      <c r="AM132" s="38">
        <v>0</v>
      </c>
      <c r="AN132" s="41">
        <v>70724.61426822978</v>
      </c>
      <c r="AO132" s="38">
        <f t="shared" si="56"/>
        <v>239635.51648400002</v>
      </c>
      <c r="AP132" s="41">
        <f t="shared" si="57"/>
        <v>20972.249268229774</v>
      </c>
      <c r="AQ132" s="3"/>
      <c r="AR132" s="3"/>
    </row>
    <row r="133" spans="2:44" ht="15" customHeight="1" outlineLevel="1" x14ac:dyDescent="0.2">
      <c r="B133" s="45" t="s">
        <v>113</v>
      </c>
      <c r="C133" s="38">
        <v>-23.751000000000001</v>
      </c>
      <c r="D133" s="39">
        <v>18965.37</v>
      </c>
      <c r="E133" s="39">
        <v>0</v>
      </c>
      <c r="F133" s="39">
        <v>0</v>
      </c>
      <c r="G133" s="39">
        <v>0</v>
      </c>
      <c r="H133" s="39">
        <v>0</v>
      </c>
      <c r="I133" s="40">
        <v>0</v>
      </c>
      <c r="J133" s="40">
        <v>0</v>
      </c>
      <c r="K133" s="40">
        <v>0</v>
      </c>
      <c r="L133" s="40">
        <v>0</v>
      </c>
      <c r="M133" s="39">
        <v>0</v>
      </c>
      <c r="N133" s="39">
        <v>0</v>
      </c>
      <c r="O133" s="39">
        <v>0</v>
      </c>
      <c r="P133" s="39">
        <v>0</v>
      </c>
      <c r="Q133" s="39">
        <v>0</v>
      </c>
      <c r="R133" s="39">
        <v>0</v>
      </c>
      <c r="S133" s="39">
        <v>0</v>
      </c>
      <c r="T133" s="41">
        <v>0</v>
      </c>
      <c r="U133" s="39">
        <f t="shared" si="48"/>
        <v>-23.751000000000001</v>
      </c>
      <c r="V133" s="41">
        <f t="shared" si="49"/>
        <v>18965.37</v>
      </c>
      <c r="W133" s="38">
        <v>18.064</v>
      </c>
      <c r="X133" s="39">
        <v>0</v>
      </c>
      <c r="Y133" s="39">
        <v>0</v>
      </c>
      <c r="Z133" s="41">
        <v>0</v>
      </c>
      <c r="AA133" s="39">
        <f t="shared" si="50"/>
        <v>18.064</v>
      </c>
      <c r="AB133" s="41">
        <f t="shared" si="51"/>
        <v>0</v>
      </c>
      <c r="AC133" s="38">
        <v>0</v>
      </c>
      <c r="AD133" s="39">
        <v>0</v>
      </c>
      <c r="AE133" s="39">
        <v>0</v>
      </c>
      <c r="AF133" s="41">
        <v>0</v>
      </c>
      <c r="AG133" s="39">
        <f t="shared" si="52"/>
        <v>0</v>
      </c>
      <c r="AH133" s="41">
        <f t="shared" si="53"/>
        <v>0</v>
      </c>
      <c r="AI133" s="38">
        <v>296.80099999999999</v>
      </c>
      <c r="AJ133" s="41">
        <v>0</v>
      </c>
      <c r="AK133" s="38">
        <f t="shared" si="54"/>
        <v>291.11399999999998</v>
      </c>
      <c r="AL133" s="41">
        <f t="shared" si="55"/>
        <v>18965.37</v>
      </c>
      <c r="AM133" s="38">
        <v>0</v>
      </c>
      <c r="AN133" s="41">
        <v>0</v>
      </c>
      <c r="AO133" s="38">
        <f t="shared" si="56"/>
        <v>291.11399999999998</v>
      </c>
      <c r="AP133" s="41">
        <f t="shared" si="57"/>
        <v>18965.37</v>
      </c>
      <c r="AQ133" s="3"/>
      <c r="AR133" s="3"/>
    </row>
    <row r="134" spans="2:44" ht="15" customHeight="1" outlineLevel="1" x14ac:dyDescent="0.2">
      <c r="B134" s="45" t="s">
        <v>146</v>
      </c>
      <c r="C134" s="38">
        <v>-3066.5190000000002</v>
      </c>
      <c r="D134" s="39">
        <v>8906.8960000000006</v>
      </c>
      <c r="E134" s="39">
        <v>0</v>
      </c>
      <c r="F134" s="39">
        <v>0</v>
      </c>
      <c r="G134" s="39">
        <v>-1977.3960000000002</v>
      </c>
      <c r="H134" s="39">
        <v>-2699.2550000000001</v>
      </c>
      <c r="I134" s="40">
        <v>0</v>
      </c>
      <c r="J134" s="40">
        <v>0</v>
      </c>
      <c r="K134" s="40">
        <v>0</v>
      </c>
      <c r="L134" s="40">
        <v>0</v>
      </c>
      <c r="M134" s="39">
        <v>0</v>
      </c>
      <c r="N134" s="39">
        <v>0</v>
      </c>
      <c r="O134" s="39">
        <v>0</v>
      </c>
      <c r="P134" s="39">
        <v>0</v>
      </c>
      <c r="Q134" s="39">
        <v>0</v>
      </c>
      <c r="R134" s="39">
        <v>0</v>
      </c>
      <c r="S134" s="39">
        <v>0</v>
      </c>
      <c r="T134" s="41">
        <v>0</v>
      </c>
      <c r="U134" s="39">
        <f t="shared" si="48"/>
        <v>-5043.9150000000009</v>
      </c>
      <c r="V134" s="41">
        <f t="shared" si="49"/>
        <v>6207.6410000000005</v>
      </c>
      <c r="W134" s="38">
        <v>1051.614</v>
      </c>
      <c r="X134" s="39">
        <v>0</v>
      </c>
      <c r="Y134" s="39">
        <v>-83.460999999999999</v>
      </c>
      <c r="Z134" s="41">
        <v>0</v>
      </c>
      <c r="AA134" s="39">
        <f t="shared" si="50"/>
        <v>968.15300000000002</v>
      </c>
      <c r="AB134" s="41">
        <f t="shared" si="51"/>
        <v>0</v>
      </c>
      <c r="AC134" s="38">
        <v>0</v>
      </c>
      <c r="AD134" s="39">
        <v>0</v>
      </c>
      <c r="AE134" s="39">
        <v>0</v>
      </c>
      <c r="AF134" s="41">
        <v>-572.20299999999997</v>
      </c>
      <c r="AG134" s="39">
        <f t="shared" si="52"/>
        <v>0</v>
      </c>
      <c r="AH134" s="41">
        <f t="shared" si="53"/>
        <v>-572.20299999999997</v>
      </c>
      <c r="AI134" s="38">
        <v>-2185.1930000000002</v>
      </c>
      <c r="AJ134" s="41">
        <v>0</v>
      </c>
      <c r="AK134" s="38">
        <f t="shared" si="54"/>
        <v>-6260.9550000000008</v>
      </c>
      <c r="AL134" s="41">
        <f t="shared" si="55"/>
        <v>5635.4380000000001</v>
      </c>
      <c r="AM134" s="38">
        <v>0</v>
      </c>
      <c r="AN134" s="41">
        <v>0</v>
      </c>
      <c r="AO134" s="38">
        <f t="shared" si="56"/>
        <v>-6260.9550000000008</v>
      </c>
      <c r="AP134" s="41">
        <f t="shared" si="57"/>
        <v>5635.4380000000001</v>
      </c>
      <c r="AQ134" s="3"/>
      <c r="AR134" s="3"/>
    </row>
    <row r="135" spans="2:44" ht="15" customHeight="1" outlineLevel="1" x14ac:dyDescent="0.2">
      <c r="B135" s="45" t="s">
        <v>114</v>
      </c>
      <c r="C135" s="38">
        <v>0</v>
      </c>
      <c r="D135" s="39">
        <v>-1104.5989999999999</v>
      </c>
      <c r="E135" s="39">
        <v>-18.878</v>
      </c>
      <c r="F135" s="39">
        <v>0</v>
      </c>
      <c r="G135" s="39">
        <v>0</v>
      </c>
      <c r="H135" s="39">
        <v>0</v>
      </c>
      <c r="I135" s="40">
        <v>0</v>
      </c>
      <c r="J135" s="40">
        <v>0</v>
      </c>
      <c r="K135" s="40">
        <v>0</v>
      </c>
      <c r="L135" s="40">
        <v>0</v>
      </c>
      <c r="M135" s="39">
        <v>0</v>
      </c>
      <c r="N135" s="39">
        <v>0</v>
      </c>
      <c r="O135" s="39">
        <v>0</v>
      </c>
      <c r="P135" s="39">
        <v>0</v>
      </c>
      <c r="Q135" s="39">
        <v>0</v>
      </c>
      <c r="R135" s="39">
        <v>0</v>
      </c>
      <c r="S135" s="39">
        <v>0</v>
      </c>
      <c r="T135" s="41">
        <v>0</v>
      </c>
      <c r="U135" s="39">
        <f t="shared" si="48"/>
        <v>-18.878</v>
      </c>
      <c r="V135" s="41">
        <f t="shared" si="49"/>
        <v>-1104.5989999999999</v>
      </c>
      <c r="W135" s="38">
        <v>0</v>
      </c>
      <c r="X135" s="39">
        <v>0</v>
      </c>
      <c r="Y135" s="39">
        <v>0</v>
      </c>
      <c r="Z135" s="41">
        <v>0</v>
      </c>
      <c r="AA135" s="39">
        <f t="shared" si="50"/>
        <v>0</v>
      </c>
      <c r="AB135" s="41">
        <f t="shared" si="51"/>
        <v>0</v>
      </c>
      <c r="AC135" s="38">
        <v>0</v>
      </c>
      <c r="AD135" s="39">
        <v>0</v>
      </c>
      <c r="AE135" s="39">
        <v>0</v>
      </c>
      <c r="AF135" s="41">
        <v>0</v>
      </c>
      <c r="AG135" s="39">
        <f t="shared" si="52"/>
        <v>0</v>
      </c>
      <c r="AH135" s="41">
        <f t="shared" si="53"/>
        <v>0</v>
      </c>
      <c r="AI135" s="38">
        <v>-21833.525999999983</v>
      </c>
      <c r="AJ135" s="41">
        <v>0</v>
      </c>
      <c r="AK135" s="38">
        <f t="shared" si="54"/>
        <v>-21852.403999999984</v>
      </c>
      <c r="AL135" s="41">
        <f t="shared" si="55"/>
        <v>-1104.5989999999999</v>
      </c>
      <c r="AM135" s="38">
        <v>0</v>
      </c>
      <c r="AN135" s="41">
        <v>0</v>
      </c>
      <c r="AO135" s="38">
        <f t="shared" si="56"/>
        <v>-21852.403999999984</v>
      </c>
      <c r="AP135" s="41">
        <f t="shared" si="57"/>
        <v>-1104.5989999999999</v>
      </c>
      <c r="AQ135" s="3"/>
      <c r="AR135" s="3"/>
    </row>
    <row r="136" spans="2:44" ht="15" customHeight="1" outlineLevel="1" x14ac:dyDescent="0.2">
      <c r="B136" s="45" t="s">
        <v>115</v>
      </c>
      <c r="C136" s="38">
        <v>-16667.205300999984</v>
      </c>
      <c r="D136" s="39">
        <v>0</v>
      </c>
      <c r="E136" s="39">
        <v>-54</v>
      </c>
      <c r="F136" s="39">
        <v>0</v>
      </c>
      <c r="G136" s="39">
        <v>0</v>
      </c>
      <c r="H136" s="39">
        <v>0</v>
      </c>
      <c r="I136" s="40">
        <v>0</v>
      </c>
      <c r="J136" s="40">
        <v>0</v>
      </c>
      <c r="K136" s="40">
        <v>0</v>
      </c>
      <c r="L136" s="40">
        <v>0</v>
      </c>
      <c r="M136" s="39">
        <v>0</v>
      </c>
      <c r="N136" s="39">
        <v>0</v>
      </c>
      <c r="O136" s="39">
        <v>0</v>
      </c>
      <c r="P136" s="39">
        <v>0</v>
      </c>
      <c r="Q136" s="39">
        <v>0</v>
      </c>
      <c r="R136" s="39">
        <v>0</v>
      </c>
      <c r="S136" s="39">
        <v>0</v>
      </c>
      <c r="T136" s="41">
        <v>0</v>
      </c>
      <c r="U136" s="39">
        <f t="shared" si="48"/>
        <v>-16721.205300999984</v>
      </c>
      <c r="V136" s="41">
        <f t="shared" si="49"/>
        <v>0</v>
      </c>
      <c r="W136" s="38">
        <v>-733.76431465000007</v>
      </c>
      <c r="X136" s="39">
        <v>0</v>
      </c>
      <c r="Y136" s="39">
        <v>0</v>
      </c>
      <c r="Z136" s="41">
        <v>0</v>
      </c>
      <c r="AA136" s="39">
        <f t="shared" si="50"/>
        <v>-733.76431465000007</v>
      </c>
      <c r="AB136" s="41">
        <f t="shared" si="51"/>
        <v>0</v>
      </c>
      <c r="AC136" s="38">
        <v>0</v>
      </c>
      <c r="AD136" s="39">
        <v>0</v>
      </c>
      <c r="AE136" s="39">
        <v>-31924.826000000001</v>
      </c>
      <c r="AF136" s="41">
        <v>0</v>
      </c>
      <c r="AG136" s="39">
        <f t="shared" si="52"/>
        <v>-31924.826000000001</v>
      </c>
      <c r="AH136" s="41">
        <f t="shared" si="53"/>
        <v>0</v>
      </c>
      <c r="AI136" s="38">
        <v>10242.244000000001</v>
      </c>
      <c r="AJ136" s="41">
        <v>0</v>
      </c>
      <c r="AK136" s="38">
        <f t="shared" si="54"/>
        <v>-39137.551615649987</v>
      </c>
      <c r="AL136" s="41">
        <f t="shared" si="55"/>
        <v>0</v>
      </c>
      <c r="AM136" s="38">
        <v>0</v>
      </c>
      <c r="AN136" s="41">
        <v>609363.27653506782</v>
      </c>
      <c r="AO136" s="38">
        <f t="shared" si="56"/>
        <v>-39137.551615649987</v>
      </c>
      <c r="AP136" s="41">
        <f t="shared" si="57"/>
        <v>609363.27653506782</v>
      </c>
      <c r="AQ136" s="3"/>
      <c r="AR136" s="3"/>
    </row>
    <row r="137" spans="2:44" ht="15" customHeight="1" outlineLevel="1" x14ac:dyDescent="0.2">
      <c r="B137" s="45" t="s">
        <v>116</v>
      </c>
      <c r="C137" s="38">
        <v>0</v>
      </c>
      <c r="D137" s="39">
        <v>63006.392858999978</v>
      </c>
      <c r="E137" s="39">
        <v>0</v>
      </c>
      <c r="F137" s="39">
        <v>18.064</v>
      </c>
      <c r="G137" s="39">
        <v>0</v>
      </c>
      <c r="H137" s="39">
        <v>1051.614</v>
      </c>
      <c r="I137" s="40">
        <v>0</v>
      </c>
      <c r="J137" s="40">
        <v>0</v>
      </c>
      <c r="K137" s="40">
        <v>0</v>
      </c>
      <c r="L137" s="40">
        <v>0</v>
      </c>
      <c r="M137" s="39">
        <v>0</v>
      </c>
      <c r="N137" s="39">
        <v>0</v>
      </c>
      <c r="O137" s="39">
        <v>0</v>
      </c>
      <c r="P137" s="39">
        <v>0</v>
      </c>
      <c r="Q137" s="39">
        <v>0</v>
      </c>
      <c r="R137" s="39">
        <v>0</v>
      </c>
      <c r="S137" s="39">
        <v>0</v>
      </c>
      <c r="T137" s="41">
        <v>0</v>
      </c>
      <c r="U137" s="39">
        <f t="shared" si="48"/>
        <v>0</v>
      </c>
      <c r="V137" s="41">
        <f t="shared" si="49"/>
        <v>64076.070858999978</v>
      </c>
      <c r="W137" s="38">
        <v>-8947.40377812925</v>
      </c>
      <c r="X137" s="39">
        <v>-8947.40377812925</v>
      </c>
      <c r="Y137" s="39">
        <v>-334.185</v>
      </c>
      <c r="Z137" s="41">
        <v>-123251.82843000001</v>
      </c>
      <c r="AA137" s="39">
        <f t="shared" si="50"/>
        <v>-9281.5887781292495</v>
      </c>
      <c r="AB137" s="41">
        <f t="shared" si="51"/>
        <v>-132199.23220812925</v>
      </c>
      <c r="AC137" s="38">
        <v>0</v>
      </c>
      <c r="AD137" s="39">
        <v>0</v>
      </c>
      <c r="AE137" s="39">
        <v>0</v>
      </c>
      <c r="AF137" s="41">
        <v>0</v>
      </c>
      <c r="AG137" s="39">
        <f t="shared" si="52"/>
        <v>0</v>
      </c>
      <c r="AH137" s="41">
        <f t="shared" si="53"/>
        <v>0</v>
      </c>
      <c r="AI137" s="38">
        <v>1591.8985990459003</v>
      </c>
      <c r="AJ137" s="41">
        <v>-17071.044795765552</v>
      </c>
      <c r="AK137" s="38">
        <f t="shared" si="54"/>
        <v>-7689.690179083349</v>
      </c>
      <c r="AL137" s="41">
        <f t="shared" si="55"/>
        <v>-85194.206144894837</v>
      </c>
      <c r="AM137" s="38">
        <v>0</v>
      </c>
      <c r="AN137" s="41">
        <v>145409.80693548045</v>
      </c>
      <c r="AO137" s="38">
        <f t="shared" si="56"/>
        <v>-7689.690179083349</v>
      </c>
      <c r="AP137" s="41">
        <f t="shared" si="57"/>
        <v>60215.60079058561</v>
      </c>
      <c r="AQ137" s="3"/>
      <c r="AR137" s="3"/>
    </row>
    <row r="138" spans="2:44" ht="15" customHeight="1" outlineLevel="1" x14ac:dyDescent="0.2">
      <c r="B138" s="45" t="s">
        <v>117</v>
      </c>
      <c r="C138" s="38">
        <v>0</v>
      </c>
      <c r="D138" s="39">
        <v>35106.536000000007</v>
      </c>
      <c r="E138" s="39">
        <v>0</v>
      </c>
      <c r="F138" s="39">
        <v>0</v>
      </c>
      <c r="G138" s="39">
        <v>0</v>
      </c>
      <c r="H138" s="39">
        <v>-83.460999999999999</v>
      </c>
      <c r="I138" s="40">
        <v>0</v>
      </c>
      <c r="J138" s="40">
        <v>0</v>
      </c>
      <c r="K138" s="40">
        <v>0</v>
      </c>
      <c r="L138" s="40">
        <v>0</v>
      </c>
      <c r="M138" s="39">
        <v>0</v>
      </c>
      <c r="N138" s="39">
        <v>0</v>
      </c>
      <c r="O138" s="39">
        <v>0</v>
      </c>
      <c r="P138" s="39">
        <v>0</v>
      </c>
      <c r="Q138" s="39">
        <v>0</v>
      </c>
      <c r="R138" s="39">
        <v>0</v>
      </c>
      <c r="S138" s="39">
        <v>0</v>
      </c>
      <c r="T138" s="41">
        <v>0</v>
      </c>
      <c r="U138" s="39">
        <f t="shared" ref="U138:U201" si="88">+C138+E138+G138+I138+K138+M138+O138+Q138+S138</f>
        <v>0</v>
      </c>
      <c r="V138" s="41">
        <f t="shared" ref="V138:V201" si="89">+D138+F138+H138+J138+L138+N138+P138+R138+T138</f>
        <v>35023.075000000004</v>
      </c>
      <c r="W138" s="38">
        <v>-123251.82843000001</v>
      </c>
      <c r="X138" s="39">
        <v>-334.185</v>
      </c>
      <c r="Y138" s="39">
        <v>12055.707254000001</v>
      </c>
      <c r="Z138" s="41">
        <v>12055.889412</v>
      </c>
      <c r="AA138" s="39">
        <f t="shared" ref="AA138:AA201" si="90">+W138+Y138</f>
        <v>-111196.12117600002</v>
      </c>
      <c r="AB138" s="41">
        <f t="shared" ref="AB138:AB201" si="91">+X138+Z138</f>
        <v>11721.704412000001</v>
      </c>
      <c r="AC138" s="38">
        <v>0</v>
      </c>
      <c r="AD138" s="39">
        <v>0</v>
      </c>
      <c r="AE138" s="39">
        <v>-159280.86503799999</v>
      </c>
      <c r="AF138" s="41">
        <v>84939.657506000047</v>
      </c>
      <c r="AG138" s="39">
        <f t="shared" ref="AG138:AG201" si="92">+AC138+AE138</f>
        <v>-159280.86503799999</v>
      </c>
      <c r="AH138" s="41">
        <f t="shared" ref="AH138:AH201" si="93">+AD138+AF138</f>
        <v>84939.657506000047</v>
      </c>
      <c r="AI138" s="38">
        <v>4524.8927540000004</v>
      </c>
      <c r="AJ138" s="41">
        <v>-13058.275181999999</v>
      </c>
      <c r="AK138" s="38">
        <f t="shared" ref="AK138:AK201" si="94">U138+AA138+AG138+AI138</f>
        <v>-265952.09346</v>
      </c>
      <c r="AL138" s="41">
        <f t="shared" ref="AL138:AL201" si="95">V138+AB138+AH138+AJ138</f>
        <v>118626.16173600005</v>
      </c>
      <c r="AM138" s="38">
        <v>0</v>
      </c>
      <c r="AN138" s="41">
        <v>0</v>
      </c>
      <c r="AO138" s="38">
        <f t="shared" ref="AO138:AO201" si="96">+AK138+AM138</f>
        <v>-265952.09346</v>
      </c>
      <c r="AP138" s="41">
        <f t="shared" ref="AP138:AP201" si="97">+AL138+AN138</f>
        <v>118626.16173600005</v>
      </c>
      <c r="AQ138" s="3"/>
      <c r="AR138" s="3"/>
    </row>
    <row r="139" spans="2:44" ht="15" customHeight="1" outlineLevel="1" x14ac:dyDescent="0.2">
      <c r="B139" s="45" t="s">
        <v>118</v>
      </c>
      <c r="C139" s="38">
        <v>3138.152</v>
      </c>
      <c r="D139" s="39">
        <v>43167.197999999997</v>
      </c>
      <c r="E139" s="39">
        <v>0</v>
      </c>
      <c r="F139" s="39">
        <v>0</v>
      </c>
      <c r="G139" s="39">
        <v>0</v>
      </c>
      <c r="H139" s="39">
        <v>0</v>
      </c>
      <c r="I139" s="40">
        <v>0</v>
      </c>
      <c r="J139" s="40">
        <v>0</v>
      </c>
      <c r="K139" s="40">
        <v>0</v>
      </c>
      <c r="L139" s="40">
        <v>0</v>
      </c>
      <c r="M139" s="39">
        <v>0</v>
      </c>
      <c r="N139" s="39">
        <v>0</v>
      </c>
      <c r="O139" s="39">
        <v>0</v>
      </c>
      <c r="P139" s="39">
        <v>0</v>
      </c>
      <c r="Q139" s="39">
        <v>0</v>
      </c>
      <c r="R139" s="39">
        <v>0</v>
      </c>
      <c r="S139" s="39">
        <v>0</v>
      </c>
      <c r="T139" s="41">
        <v>0</v>
      </c>
      <c r="U139" s="39">
        <f t="shared" si="88"/>
        <v>3138.152</v>
      </c>
      <c r="V139" s="41">
        <f t="shared" si="89"/>
        <v>43167.197999999997</v>
      </c>
      <c r="W139" s="38">
        <v>0</v>
      </c>
      <c r="X139" s="39">
        <v>0</v>
      </c>
      <c r="Y139" s="39">
        <v>0</v>
      </c>
      <c r="Z139" s="41">
        <v>0</v>
      </c>
      <c r="AA139" s="39">
        <f t="shared" si="90"/>
        <v>0</v>
      </c>
      <c r="AB139" s="41">
        <f t="shared" si="91"/>
        <v>0</v>
      </c>
      <c r="AC139" s="38">
        <v>0</v>
      </c>
      <c r="AD139" s="39">
        <v>0</v>
      </c>
      <c r="AE139" s="39">
        <v>0</v>
      </c>
      <c r="AF139" s="41">
        <v>0</v>
      </c>
      <c r="AG139" s="39">
        <f t="shared" si="92"/>
        <v>0</v>
      </c>
      <c r="AH139" s="41">
        <f t="shared" si="93"/>
        <v>0</v>
      </c>
      <c r="AI139" s="38">
        <v>0</v>
      </c>
      <c r="AJ139" s="41">
        <v>0</v>
      </c>
      <c r="AK139" s="38">
        <f t="shared" si="94"/>
        <v>3138.152</v>
      </c>
      <c r="AL139" s="41">
        <f t="shared" si="95"/>
        <v>43167.197999999997</v>
      </c>
      <c r="AM139" s="38">
        <v>0</v>
      </c>
      <c r="AN139" s="41">
        <v>0</v>
      </c>
      <c r="AO139" s="38">
        <f t="shared" si="96"/>
        <v>3138.152</v>
      </c>
      <c r="AP139" s="41">
        <f t="shared" si="97"/>
        <v>43167.197999999997</v>
      </c>
      <c r="AQ139" s="3"/>
      <c r="AR139" s="3"/>
    </row>
    <row r="140" spans="2:44" ht="15" customHeight="1" outlineLevel="1" x14ac:dyDescent="0.2">
      <c r="B140" s="45" t="s">
        <v>119</v>
      </c>
      <c r="C140" s="38">
        <v>-31179.937999999998</v>
      </c>
      <c r="D140" s="39">
        <v>-21839.507000000001</v>
      </c>
      <c r="E140" s="39">
        <v>0</v>
      </c>
      <c r="F140" s="39">
        <v>0</v>
      </c>
      <c r="G140" s="39">
        <v>-572.20299999999997</v>
      </c>
      <c r="H140" s="39">
        <v>0</v>
      </c>
      <c r="I140" s="40">
        <v>0</v>
      </c>
      <c r="J140" s="40">
        <v>0</v>
      </c>
      <c r="K140" s="40">
        <v>0</v>
      </c>
      <c r="L140" s="40">
        <v>0</v>
      </c>
      <c r="M140" s="39">
        <v>0</v>
      </c>
      <c r="N140" s="39">
        <v>0</v>
      </c>
      <c r="O140" s="39">
        <v>0</v>
      </c>
      <c r="P140" s="39">
        <v>0</v>
      </c>
      <c r="Q140" s="39">
        <v>0</v>
      </c>
      <c r="R140" s="39">
        <v>0</v>
      </c>
      <c r="S140" s="39">
        <v>0</v>
      </c>
      <c r="T140" s="41">
        <v>-31924.826000000001</v>
      </c>
      <c r="U140" s="39">
        <f t="shared" si="88"/>
        <v>-31752.141</v>
      </c>
      <c r="V140" s="41">
        <f t="shared" si="89"/>
        <v>-53764.332999999999</v>
      </c>
      <c r="W140" s="38">
        <v>0</v>
      </c>
      <c r="X140" s="39">
        <v>0</v>
      </c>
      <c r="Y140" s="39">
        <v>84939.657506000047</v>
      </c>
      <c r="Z140" s="41">
        <v>-159281</v>
      </c>
      <c r="AA140" s="39">
        <f t="shared" si="90"/>
        <v>84939.657506000047</v>
      </c>
      <c r="AB140" s="41">
        <f t="shared" si="91"/>
        <v>-159281</v>
      </c>
      <c r="AC140" s="38">
        <v>0</v>
      </c>
      <c r="AD140" s="39">
        <v>0</v>
      </c>
      <c r="AE140" s="39">
        <v>0</v>
      </c>
      <c r="AF140" s="41">
        <v>0</v>
      </c>
      <c r="AG140" s="39">
        <f t="shared" si="92"/>
        <v>0</v>
      </c>
      <c r="AH140" s="41">
        <f t="shared" si="93"/>
        <v>0</v>
      </c>
      <c r="AI140" s="38">
        <v>-24.777374000000002</v>
      </c>
      <c r="AJ140" s="41">
        <v>0</v>
      </c>
      <c r="AK140" s="38">
        <f t="shared" si="94"/>
        <v>53162.739132000046</v>
      </c>
      <c r="AL140" s="41">
        <f t="shared" si="95"/>
        <v>-213045.33299999998</v>
      </c>
      <c r="AM140" s="38">
        <v>2263.1876565833531</v>
      </c>
      <c r="AN140" s="41">
        <v>-218396.76610704276</v>
      </c>
      <c r="AO140" s="38">
        <f t="shared" si="96"/>
        <v>55425.926788583398</v>
      </c>
      <c r="AP140" s="41">
        <f t="shared" si="97"/>
        <v>-431442.09910704277</v>
      </c>
      <c r="AQ140" s="3"/>
      <c r="AR140" s="3"/>
    </row>
    <row r="141" spans="2:44" ht="15" customHeight="1" outlineLevel="1" x14ac:dyDescent="0.2">
      <c r="B141" s="45" t="s">
        <v>120</v>
      </c>
      <c r="C141" s="38">
        <v>0</v>
      </c>
      <c r="D141" s="39">
        <v>176973.48462500004</v>
      </c>
      <c r="E141" s="39">
        <v>0</v>
      </c>
      <c r="F141" s="39">
        <v>296.80099999999999</v>
      </c>
      <c r="G141" s="39">
        <v>0</v>
      </c>
      <c r="H141" s="39">
        <v>-2185.1930000000002</v>
      </c>
      <c r="I141" s="40">
        <v>0</v>
      </c>
      <c r="J141" s="40">
        <v>0</v>
      </c>
      <c r="K141" s="40">
        <v>0</v>
      </c>
      <c r="L141" s="40">
        <v>0</v>
      </c>
      <c r="M141" s="39">
        <v>0</v>
      </c>
      <c r="N141" s="39">
        <v>0</v>
      </c>
      <c r="O141" s="39">
        <v>0</v>
      </c>
      <c r="P141" s="39">
        <v>0</v>
      </c>
      <c r="Q141" s="39">
        <v>0</v>
      </c>
      <c r="R141" s="39">
        <v>-21833.525999999983</v>
      </c>
      <c r="S141" s="39">
        <v>0</v>
      </c>
      <c r="T141" s="41">
        <v>10242.244000000001</v>
      </c>
      <c r="U141" s="39">
        <f t="shared" si="88"/>
        <v>0</v>
      </c>
      <c r="V141" s="41">
        <f t="shared" si="89"/>
        <v>163493.81062500007</v>
      </c>
      <c r="W141" s="38">
        <v>-17071.044795765552</v>
      </c>
      <c r="X141" s="39">
        <v>1591.8985990459003</v>
      </c>
      <c r="Y141" s="39">
        <v>-13058.275181999999</v>
      </c>
      <c r="Z141" s="41">
        <v>4524.8927540000004</v>
      </c>
      <c r="AA141" s="39">
        <f t="shared" si="90"/>
        <v>-30129.319977765554</v>
      </c>
      <c r="AB141" s="41">
        <f t="shared" si="91"/>
        <v>6116.7913530459009</v>
      </c>
      <c r="AC141" s="38">
        <v>0</v>
      </c>
      <c r="AD141" s="39">
        <v>0</v>
      </c>
      <c r="AE141" s="39">
        <v>0</v>
      </c>
      <c r="AF141" s="41">
        <v>-24.777374000000002</v>
      </c>
      <c r="AG141" s="39">
        <f t="shared" si="92"/>
        <v>0</v>
      </c>
      <c r="AH141" s="41">
        <f t="shared" si="93"/>
        <v>-24.777374000000002</v>
      </c>
      <c r="AI141" s="38">
        <v>0</v>
      </c>
      <c r="AJ141" s="41">
        <v>0</v>
      </c>
      <c r="AK141" s="38">
        <f t="shared" si="94"/>
        <v>-30129.319977765554</v>
      </c>
      <c r="AL141" s="41">
        <f t="shared" si="95"/>
        <v>169585.82460404598</v>
      </c>
      <c r="AM141" s="38">
        <v>0</v>
      </c>
      <c r="AN141" s="41">
        <v>0</v>
      </c>
      <c r="AO141" s="38">
        <f t="shared" si="96"/>
        <v>-30129.319977765554</v>
      </c>
      <c r="AP141" s="41">
        <f t="shared" si="97"/>
        <v>169585.82460404598</v>
      </c>
      <c r="AQ141" s="3"/>
      <c r="AR141" s="3"/>
    </row>
    <row r="142" spans="2:44" ht="15" customHeight="1" outlineLevel="1" x14ac:dyDescent="0.2">
      <c r="B142" s="45" t="s">
        <v>121</v>
      </c>
      <c r="C142" s="38">
        <v>17343.824000000001</v>
      </c>
      <c r="D142" s="39">
        <v>0</v>
      </c>
      <c r="E142" s="39">
        <v>0</v>
      </c>
      <c r="F142" s="39">
        <v>0</v>
      </c>
      <c r="G142" s="39">
        <v>0</v>
      </c>
      <c r="H142" s="39">
        <v>0</v>
      </c>
      <c r="I142" s="40">
        <v>0</v>
      </c>
      <c r="J142" s="40">
        <v>0</v>
      </c>
      <c r="K142" s="40">
        <v>0</v>
      </c>
      <c r="L142" s="40">
        <v>0</v>
      </c>
      <c r="M142" s="39">
        <v>0</v>
      </c>
      <c r="N142" s="39">
        <v>0</v>
      </c>
      <c r="O142" s="39">
        <v>0</v>
      </c>
      <c r="P142" s="39">
        <v>0</v>
      </c>
      <c r="Q142" s="39">
        <v>-5.9189999999999996</v>
      </c>
      <c r="R142" s="39">
        <v>0</v>
      </c>
      <c r="S142" s="39">
        <v>2E-3</v>
      </c>
      <c r="T142" s="41">
        <v>0</v>
      </c>
      <c r="U142" s="39">
        <f t="shared" si="88"/>
        <v>17337.906999999999</v>
      </c>
      <c r="V142" s="41">
        <f t="shared" si="89"/>
        <v>0</v>
      </c>
      <c r="W142" s="38">
        <v>53084.547219282133</v>
      </c>
      <c r="X142" s="39">
        <v>-1284.2644296559502</v>
      </c>
      <c r="Y142" s="39">
        <v>179605.26131500001</v>
      </c>
      <c r="Z142" s="41">
        <v>0</v>
      </c>
      <c r="AA142" s="39">
        <f t="shared" si="90"/>
        <v>232689.80853428214</v>
      </c>
      <c r="AB142" s="41">
        <f t="shared" si="91"/>
        <v>-1284.2644296559502</v>
      </c>
      <c r="AC142" s="38">
        <v>0</v>
      </c>
      <c r="AD142" s="39">
        <v>0</v>
      </c>
      <c r="AE142" s="39">
        <v>-218396.76610704276</v>
      </c>
      <c r="AF142" s="41">
        <v>0</v>
      </c>
      <c r="AG142" s="39">
        <f t="shared" si="92"/>
        <v>-218396.76610704276</v>
      </c>
      <c r="AH142" s="41">
        <f t="shared" si="93"/>
        <v>0</v>
      </c>
      <c r="AI142" s="38">
        <v>0</v>
      </c>
      <c r="AJ142" s="41">
        <v>0</v>
      </c>
      <c r="AK142" s="38">
        <f t="shared" si="94"/>
        <v>31630.949427239393</v>
      </c>
      <c r="AL142" s="41">
        <f t="shared" si="95"/>
        <v>-1284.2644296559502</v>
      </c>
      <c r="AM142" s="38">
        <v>0</v>
      </c>
      <c r="AN142" s="41">
        <v>0</v>
      </c>
      <c r="AO142" s="38">
        <f t="shared" si="96"/>
        <v>31630.949427239393</v>
      </c>
      <c r="AP142" s="41">
        <f t="shared" si="97"/>
        <v>-1284.2644296559502</v>
      </c>
      <c r="AQ142" s="3"/>
      <c r="AR142" s="3"/>
    </row>
    <row r="143" spans="2:44" ht="15" customHeight="1" outlineLevel="1" x14ac:dyDescent="0.2">
      <c r="B143" s="47" t="s">
        <v>122</v>
      </c>
      <c r="C143" s="38">
        <v>0</v>
      </c>
      <c r="D143" s="39">
        <v>29.483000000000001</v>
      </c>
      <c r="E143" s="39">
        <v>0</v>
      </c>
      <c r="F143" s="39">
        <v>0</v>
      </c>
      <c r="G143" s="39">
        <v>0</v>
      </c>
      <c r="H143" s="39">
        <v>0</v>
      </c>
      <c r="I143" s="40">
        <v>0</v>
      </c>
      <c r="J143" s="40">
        <v>0</v>
      </c>
      <c r="K143" s="40">
        <v>0</v>
      </c>
      <c r="L143" s="40">
        <v>0</v>
      </c>
      <c r="M143" s="39">
        <v>0</v>
      </c>
      <c r="N143" s="39">
        <v>0</v>
      </c>
      <c r="O143" s="39">
        <v>0</v>
      </c>
      <c r="P143" s="39">
        <v>0</v>
      </c>
      <c r="Q143" s="39">
        <v>0</v>
      </c>
      <c r="R143" s="39">
        <v>0</v>
      </c>
      <c r="S143" s="39">
        <v>0</v>
      </c>
      <c r="T143" s="41">
        <v>0</v>
      </c>
      <c r="U143" s="39">
        <f t="shared" si="88"/>
        <v>0</v>
      </c>
      <c r="V143" s="41">
        <f t="shared" si="89"/>
        <v>29.483000000000001</v>
      </c>
      <c r="W143" s="38">
        <v>0</v>
      </c>
      <c r="X143" s="39">
        <v>0</v>
      </c>
      <c r="Y143" s="39">
        <v>0</v>
      </c>
      <c r="Z143" s="41">
        <v>0</v>
      </c>
      <c r="AA143" s="39">
        <f t="shared" si="90"/>
        <v>0</v>
      </c>
      <c r="AB143" s="41">
        <f t="shared" si="91"/>
        <v>0</v>
      </c>
      <c r="AC143" s="38">
        <v>0</v>
      </c>
      <c r="AD143" s="39">
        <v>0</v>
      </c>
      <c r="AE143" s="39">
        <v>0</v>
      </c>
      <c r="AF143" s="41">
        <v>0</v>
      </c>
      <c r="AG143" s="39">
        <f t="shared" si="92"/>
        <v>0</v>
      </c>
      <c r="AH143" s="41">
        <f t="shared" si="93"/>
        <v>0</v>
      </c>
      <c r="AI143" s="38">
        <v>0</v>
      </c>
      <c r="AJ143" s="41">
        <v>0</v>
      </c>
      <c r="AK143" s="38">
        <f t="shared" si="94"/>
        <v>0</v>
      </c>
      <c r="AL143" s="41">
        <f t="shared" si="95"/>
        <v>29.483000000000001</v>
      </c>
      <c r="AM143" s="38">
        <v>0</v>
      </c>
      <c r="AN143" s="41">
        <v>0</v>
      </c>
      <c r="AO143" s="38">
        <f t="shared" si="96"/>
        <v>0</v>
      </c>
      <c r="AP143" s="41">
        <f t="shared" si="97"/>
        <v>29.483000000000001</v>
      </c>
      <c r="AQ143" s="3"/>
      <c r="AR143" s="3"/>
    </row>
    <row r="144" spans="2:44" ht="15" customHeight="1" outlineLevel="1" x14ac:dyDescent="0.2">
      <c r="B144" s="47" t="s">
        <v>123</v>
      </c>
      <c r="C144" s="38">
        <v>0</v>
      </c>
      <c r="D144" s="39">
        <v>0</v>
      </c>
      <c r="E144" s="39">
        <v>0</v>
      </c>
      <c r="F144" s="39">
        <v>0</v>
      </c>
      <c r="G144" s="39">
        <v>0</v>
      </c>
      <c r="H144" s="39">
        <v>0</v>
      </c>
      <c r="I144" s="40">
        <v>0</v>
      </c>
      <c r="J144" s="40">
        <v>0</v>
      </c>
      <c r="K144" s="40">
        <v>0</v>
      </c>
      <c r="L144" s="40">
        <v>0</v>
      </c>
      <c r="M144" s="39">
        <v>0</v>
      </c>
      <c r="N144" s="39">
        <v>0</v>
      </c>
      <c r="O144" s="39">
        <v>0</v>
      </c>
      <c r="P144" s="39">
        <v>0</v>
      </c>
      <c r="Q144" s="39">
        <v>0</v>
      </c>
      <c r="R144" s="39">
        <v>0</v>
      </c>
      <c r="S144" s="39">
        <v>0</v>
      </c>
      <c r="T144" s="41">
        <v>0</v>
      </c>
      <c r="U144" s="39">
        <f t="shared" si="88"/>
        <v>0</v>
      </c>
      <c r="V144" s="41">
        <f t="shared" si="89"/>
        <v>0</v>
      </c>
      <c r="W144" s="38">
        <v>0</v>
      </c>
      <c r="X144" s="39">
        <v>0</v>
      </c>
      <c r="Y144" s="39">
        <v>0</v>
      </c>
      <c r="Z144" s="41">
        <v>0</v>
      </c>
      <c r="AA144" s="39">
        <f t="shared" si="90"/>
        <v>0</v>
      </c>
      <c r="AB144" s="41">
        <f t="shared" si="91"/>
        <v>0</v>
      </c>
      <c r="AC144" s="38">
        <v>0</v>
      </c>
      <c r="AD144" s="39">
        <v>0</v>
      </c>
      <c r="AE144" s="39">
        <v>0</v>
      </c>
      <c r="AF144" s="41">
        <v>0</v>
      </c>
      <c r="AG144" s="39">
        <f t="shared" si="92"/>
        <v>0</v>
      </c>
      <c r="AH144" s="41">
        <f t="shared" si="93"/>
        <v>0</v>
      </c>
      <c r="AI144" s="38">
        <v>0</v>
      </c>
      <c r="AJ144" s="41">
        <v>0</v>
      </c>
      <c r="AK144" s="38">
        <f t="shared" si="94"/>
        <v>0</v>
      </c>
      <c r="AL144" s="41">
        <f t="shared" si="95"/>
        <v>0</v>
      </c>
      <c r="AM144" s="38">
        <v>0</v>
      </c>
      <c r="AN144" s="41">
        <v>0</v>
      </c>
      <c r="AO144" s="38">
        <f t="shared" si="96"/>
        <v>0</v>
      </c>
      <c r="AP144" s="41">
        <f t="shared" si="97"/>
        <v>0</v>
      </c>
      <c r="AQ144" s="3"/>
      <c r="AR144" s="3"/>
    </row>
    <row r="145" spans="2:44" ht="15" customHeight="1" outlineLevel="1" x14ac:dyDescent="0.2">
      <c r="B145" s="47" t="s">
        <v>124</v>
      </c>
      <c r="C145" s="38">
        <v>0</v>
      </c>
      <c r="D145" s="39">
        <v>0</v>
      </c>
      <c r="E145" s="39">
        <v>0</v>
      </c>
      <c r="F145" s="39">
        <v>0</v>
      </c>
      <c r="G145" s="39">
        <v>0</v>
      </c>
      <c r="H145" s="39">
        <v>0</v>
      </c>
      <c r="I145" s="40">
        <v>0</v>
      </c>
      <c r="J145" s="40">
        <v>0</v>
      </c>
      <c r="K145" s="40">
        <v>0</v>
      </c>
      <c r="L145" s="40">
        <v>0</v>
      </c>
      <c r="M145" s="39">
        <v>0</v>
      </c>
      <c r="N145" s="39">
        <v>0</v>
      </c>
      <c r="O145" s="39">
        <v>0</v>
      </c>
      <c r="P145" s="39">
        <v>0</v>
      </c>
      <c r="Q145" s="39">
        <v>0</v>
      </c>
      <c r="R145" s="39">
        <v>0</v>
      </c>
      <c r="S145" s="39">
        <v>0</v>
      </c>
      <c r="T145" s="41">
        <v>0</v>
      </c>
      <c r="U145" s="39">
        <f t="shared" si="88"/>
        <v>0</v>
      </c>
      <c r="V145" s="41">
        <f t="shared" si="89"/>
        <v>0</v>
      </c>
      <c r="W145" s="38">
        <v>364.1029867492</v>
      </c>
      <c r="X145" s="39">
        <v>0</v>
      </c>
      <c r="Y145" s="39">
        <v>92673.641631999984</v>
      </c>
      <c r="Z145" s="41">
        <v>0</v>
      </c>
      <c r="AA145" s="39">
        <f t="shared" si="90"/>
        <v>93037.744618749188</v>
      </c>
      <c r="AB145" s="41">
        <f t="shared" si="91"/>
        <v>0</v>
      </c>
      <c r="AC145" s="38">
        <v>0</v>
      </c>
      <c r="AD145" s="39">
        <v>0</v>
      </c>
      <c r="AE145" s="39">
        <v>0</v>
      </c>
      <c r="AF145" s="41">
        <v>0</v>
      </c>
      <c r="AG145" s="39">
        <f t="shared" si="92"/>
        <v>0</v>
      </c>
      <c r="AH145" s="41">
        <f t="shared" si="93"/>
        <v>0</v>
      </c>
      <c r="AI145" s="38">
        <v>0</v>
      </c>
      <c r="AJ145" s="41">
        <v>0</v>
      </c>
      <c r="AK145" s="38">
        <f t="shared" si="94"/>
        <v>93037.744618749188</v>
      </c>
      <c r="AL145" s="41">
        <f t="shared" si="95"/>
        <v>0</v>
      </c>
      <c r="AM145" s="38">
        <v>0</v>
      </c>
      <c r="AN145" s="41">
        <v>0</v>
      </c>
      <c r="AO145" s="38">
        <f t="shared" si="96"/>
        <v>93037.744618749188</v>
      </c>
      <c r="AP145" s="41">
        <f t="shared" si="97"/>
        <v>0</v>
      </c>
      <c r="AQ145" s="3"/>
      <c r="AR145" s="3"/>
    </row>
    <row r="146" spans="2:44" ht="15" customHeight="1" outlineLevel="1" x14ac:dyDescent="0.2">
      <c r="B146" s="47" t="s">
        <v>125</v>
      </c>
      <c r="C146" s="38">
        <v>0</v>
      </c>
      <c r="D146" s="39">
        <v>0</v>
      </c>
      <c r="E146" s="39">
        <v>0</v>
      </c>
      <c r="F146" s="39">
        <v>0</v>
      </c>
      <c r="G146" s="39">
        <v>0</v>
      </c>
      <c r="H146" s="39">
        <v>0</v>
      </c>
      <c r="I146" s="40">
        <v>0</v>
      </c>
      <c r="J146" s="40">
        <v>0</v>
      </c>
      <c r="K146" s="40">
        <v>0</v>
      </c>
      <c r="L146" s="40">
        <v>0</v>
      </c>
      <c r="M146" s="39">
        <v>0</v>
      </c>
      <c r="N146" s="39">
        <v>0</v>
      </c>
      <c r="O146" s="39">
        <v>0</v>
      </c>
      <c r="P146" s="39">
        <v>0</v>
      </c>
      <c r="Q146" s="39">
        <v>0</v>
      </c>
      <c r="R146" s="39">
        <v>0</v>
      </c>
      <c r="S146" s="39">
        <v>0</v>
      </c>
      <c r="T146" s="41">
        <v>0</v>
      </c>
      <c r="U146" s="39">
        <f t="shared" si="88"/>
        <v>0</v>
      </c>
      <c r="V146" s="41">
        <f t="shared" si="89"/>
        <v>0</v>
      </c>
      <c r="W146" s="38">
        <v>0</v>
      </c>
      <c r="X146" s="39">
        <v>0</v>
      </c>
      <c r="Y146" s="39">
        <v>0</v>
      </c>
      <c r="Z146" s="41">
        <v>0</v>
      </c>
      <c r="AA146" s="39">
        <f t="shared" si="90"/>
        <v>0</v>
      </c>
      <c r="AB146" s="41">
        <f t="shared" si="91"/>
        <v>0</v>
      </c>
      <c r="AC146" s="38">
        <v>0</v>
      </c>
      <c r="AD146" s="39">
        <v>0</v>
      </c>
      <c r="AE146" s="39">
        <v>0</v>
      </c>
      <c r="AF146" s="41">
        <v>0</v>
      </c>
      <c r="AG146" s="39">
        <f t="shared" si="92"/>
        <v>0</v>
      </c>
      <c r="AH146" s="41">
        <f t="shared" si="93"/>
        <v>0</v>
      </c>
      <c r="AI146" s="38">
        <v>0</v>
      </c>
      <c r="AJ146" s="41">
        <v>0</v>
      </c>
      <c r="AK146" s="38">
        <f t="shared" si="94"/>
        <v>0</v>
      </c>
      <c r="AL146" s="41">
        <f t="shared" si="95"/>
        <v>0</v>
      </c>
      <c r="AM146" s="38">
        <v>0</v>
      </c>
      <c r="AN146" s="41">
        <v>0</v>
      </c>
      <c r="AO146" s="38">
        <f t="shared" si="96"/>
        <v>0</v>
      </c>
      <c r="AP146" s="41">
        <f t="shared" si="97"/>
        <v>0</v>
      </c>
      <c r="AQ146" s="3"/>
      <c r="AR146" s="3"/>
    </row>
    <row r="147" spans="2:44" s="3" customFormat="1" ht="15" customHeight="1" x14ac:dyDescent="0.2">
      <c r="B147" s="275" t="s">
        <v>139</v>
      </c>
      <c r="C147" s="276">
        <f>SUM(C148:C162)</f>
        <v>63028.662779999991</v>
      </c>
      <c r="D147" s="277">
        <f>SUM(D148:D162)</f>
        <v>-16517.070999999993</v>
      </c>
      <c r="E147" s="277">
        <f t="shared" ref="E147:T147" si="98">SUM(E148:E162)</f>
        <v>20057.608833000002</v>
      </c>
      <c r="F147" s="277">
        <f t="shared" si="98"/>
        <v>14448.643820000001</v>
      </c>
      <c r="G147" s="277">
        <f t="shared" si="98"/>
        <v>-32246.538</v>
      </c>
      <c r="H147" s="277">
        <f t="shared" si="98"/>
        <v>3278.5833122707545</v>
      </c>
      <c r="I147" s="277">
        <f t="shared" si="98"/>
        <v>0</v>
      </c>
      <c r="J147" s="277">
        <f t="shared" si="98"/>
        <v>0</v>
      </c>
      <c r="K147" s="277">
        <f t="shared" si="98"/>
        <v>328350.08700000006</v>
      </c>
      <c r="L147" s="277">
        <f t="shared" si="98"/>
        <v>0</v>
      </c>
      <c r="M147" s="277">
        <v>237816.64300000001</v>
      </c>
      <c r="N147" s="277">
        <v>13092.772999999997</v>
      </c>
      <c r="O147" s="277">
        <v>14150.479175805542</v>
      </c>
      <c r="P147" s="277">
        <v>1834.4787603499997</v>
      </c>
      <c r="Q147" s="277">
        <f t="shared" si="98"/>
        <v>818.02253000000337</v>
      </c>
      <c r="R147" s="277">
        <f t="shared" si="98"/>
        <v>169078.35593181677</v>
      </c>
      <c r="S147" s="277">
        <f t="shared" si="98"/>
        <v>0</v>
      </c>
      <c r="T147" s="278">
        <f t="shared" si="98"/>
        <v>27336.739999999998</v>
      </c>
      <c r="U147" s="277">
        <f t="shared" si="88"/>
        <v>631974.96531880565</v>
      </c>
      <c r="V147" s="278">
        <f t="shared" si="89"/>
        <v>212552.50382443753</v>
      </c>
      <c r="W147" s="276">
        <f t="shared" ref="W147:Z147" si="99">SUM(W148:W162)</f>
        <v>921696.00631870504</v>
      </c>
      <c r="X147" s="277">
        <f t="shared" si="99"/>
        <v>471064.31550696987</v>
      </c>
      <c r="Y147" s="277">
        <f t="shared" si="99"/>
        <v>119921.74356860998</v>
      </c>
      <c r="Z147" s="278">
        <f t="shared" si="99"/>
        <v>95501.286426000006</v>
      </c>
      <c r="AA147" s="277">
        <f t="shared" si="90"/>
        <v>1041617.749887315</v>
      </c>
      <c r="AB147" s="278">
        <f t="shared" si="91"/>
        <v>566565.60193296988</v>
      </c>
      <c r="AC147" s="276">
        <f t="shared" ref="AC147:AF147" si="100">SUM(AC148:AC162)</f>
        <v>0</v>
      </c>
      <c r="AD147" s="277">
        <f t="shared" si="100"/>
        <v>4485.3950000000004</v>
      </c>
      <c r="AE147" s="277">
        <f t="shared" si="100"/>
        <v>0</v>
      </c>
      <c r="AF147" s="278">
        <f t="shared" si="100"/>
        <v>-220.12409999999994</v>
      </c>
      <c r="AG147" s="277">
        <f t="shared" si="92"/>
        <v>0</v>
      </c>
      <c r="AH147" s="278">
        <f t="shared" si="93"/>
        <v>4265.2709000000004</v>
      </c>
      <c r="AI147" s="276">
        <f t="shared" ref="AI147:AJ147" si="101">SUM(AI148:AI162)</f>
        <v>0</v>
      </c>
      <c r="AJ147" s="278">
        <f t="shared" si="101"/>
        <v>250901.991527526</v>
      </c>
      <c r="AK147" s="276">
        <f t="shared" si="94"/>
        <v>1673592.7152061206</v>
      </c>
      <c r="AL147" s="278">
        <f t="shared" si="95"/>
        <v>1034285.3681849334</v>
      </c>
      <c r="AM147" s="276">
        <f t="shared" ref="AM147:AN147" si="102">SUM(AM148:AM162)</f>
        <v>60823.168270677619</v>
      </c>
      <c r="AN147" s="278">
        <f t="shared" si="102"/>
        <v>664628.88782406156</v>
      </c>
      <c r="AO147" s="276">
        <f t="shared" si="96"/>
        <v>1734415.8834767982</v>
      </c>
      <c r="AP147" s="278">
        <f t="shared" si="97"/>
        <v>1698914.256008995</v>
      </c>
    </row>
    <row r="148" spans="2:44" ht="15" customHeight="1" outlineLevel="1" x14ac:dyDescent="0.2">
      <c r="B148" s="45" t="s">
        <v>112</v>
      </c>
      <c r="C148" s="38">
        <v>16153.530920000003</v>
      </c>
      <c r="D148" s="39">
        <v>-14354.268999999997</v>
      </c>
      <c r="E148" s="39">
        <v>12733.311833000002</v>
      </c>
      <c r="F148" s="39">
        <v>16921.897820000002</v>
      </c>
      <c r="G148" s="39">
        <v>-18495.422999999999</v>
      </c>
      <c r="H148" s="39">
        <v>3111.2580499999999</v>
      </c>
      <c r="I148" s="40">
        <v>0</v>
      </c>
      <c r="J148" s="40">
        <v>0</v>
      </c>
      <c r="K148" s="40">
        <v>11583.771000000001</v>
      </c>
      <c r="L148" s="40">
        <v>0</v>
      </c>
      <c r="M148" s="39">
        <v>-15354.712000000001</v>
      </c>
      <c r="N148" s="39">
        <v>-5178.8879999999999</v>
      </c>
      <c r="O148" s="39">
        <v>0</v>
      </c>
      <c r="P148" s="39">
        <v>-0.2</v>
      </c>
      <c r="Q148" s="39">
        <v>-528.89200000000005</v>
      </c>
      <c r="R148" s="39">
        <v>-918.03441000000021</v>
      </c>
      <c r="S148" s="39">
        <v>0</v>
      </c>
      <c r="T148" s="41">
        <v>28697.78</v>
      </c>
      <c r="U148" s="39">
        <f t="shared" si="88"/>
        <v>6091.586753000005</v>
      </c>
      <c r="V148" s="51">
        <f t="shared" si="89"/>
        <v>28279.544460000005</v>
      </c>
      <c r="W148" s="38">
        <v>-9987.8098329999993</v>
      </c>
      <c r="X148" s="39">
        <v>-97.189469999999801</v>
      </c>
      <c r="Y148" s="39">
        <v>4860.518</v>
      </c>
      <c r="Z148" s="41">
        <v>4000.1210000000001</v>
      </c>
      <c r="AA148" s="39">
        <f t="shared" si="90"/>
        <v>-5127.2918329999993</v>
      </c>
      <c r="AB148" s="51">
        <f t="shared" si="91"/>
        <v>3902.9315300000003</v>
      </c>
      <c r="AC148" s="38">
        <v>0</v>
      </c>
      <c r="AD148" s="39">
        <v>4485.3950000000004</v>
      </c>
      <c r="AE148" s="39">
        <v>0</v>
      </c>
      <c r="AF148" s="41">
        <v>99.99499999999999</v>
      </c>
      <c r="AG148" s="39">
        <f t="shared" si="92"/>
        <v>0</v>
      </c>
      <c r="AH148" s="51">
        <f t="shared" si="93"/>
        <v>4585.3900000000003</v>
      </c>
      <c r="AI148" s="38">
        <v>0</v>
      </c>
      <c r="AJ148" s="41">
        <v>39460.324980000005</v>
      </c>
      <c r="AK148" s="38">
        <f t="shared" si="94"/>
        <v>964.29492000000573</v>
      </c>
      <c r="AL148" s="41">
        <f t="shared" si="95"/>
        <v>76228.190970000011</v>
      </c>
      <c r="AM148" s="38">
        <v>0</v>
      </c>
      <c r="AN148" s="41">
        <v>0</v>
      </c>
      <c r="AO148" s="38">
        <f t="shared" si="96"/>
        <v>964.29492000000573</v>
      </c>
      <c r="AP148" s="41">
        <f t="shared" si="97"/>
        <v>76228.190970000011</v>
      </c>
      <c r="AQ148" s="3"/>
      <c r="AR148" s="3"/>
    </row>
    <row r="149" spans="2:44" ht="15" customHeight="1" outlineLevel="1" x14ac:dyDescent="0.2">
      <c r="B149" s="45" t="s">
        <v>113</v>
      </c>
      <c r="C149" s="38">
        <v>80.686000000000007</v>
      </c>
      <c r="D149" s="39">
        <v>12058.321833000002</v>
      </c>
      <c r="E149" s="39">
        <v>0</v>
      </c>
      <c r="F149" s="39">
        <v>0</v>
      </c>
      <c r="G149" s="39">
        <v>-2881.558</v>
      </c>
      <c r="H149" s="39">
        <v>1171.2040000000002</v>
      </c>
      <c r="I149" s="40">
        <v>0</v>
      </c>
      <c r="J149" s="40">
        <v>0</v>
      </c>
      <c r="K149" s="40">
        <v>0</v>
      </c>
      <c r="L149" s="40">
        <v>0</v>
      </c>
      <c r="M149" s="39">
        <v>0</v>
      </c>
      <c r="N149" s="39">
        <v>0</v>
      </c>
      <c r="O149" s="39">
        <v>0</v>
      </c>
      <c r="P149" s="39">
        <v>0</v>
      </c>
      <c r="Q149" s="39">
        <v>0</v>
      </c>
      <c r="R149" s="39">
        <v>42.175249999999991</v>
      </c>
      <c r="S149" s="39">
        <v>0</v>
      </c>
      <c r="T149" s="41">
        <v>0</v>
      </c>
      <c r="U149" s="39">
        <f t="shared" si="88"/>
        <v>-2800.8719999999998</v>
      </c>
      <c r="V149" s="41">
        <f t="shared" si="89"/>
        <v>13271.701083000002</v>
      </c>
      <c r="W149" s="38">
        <v>4850.2309999999998</v>
      </c>
      <c r="X149" s="39">
        <v>-1339.432</v>
      </c>
      <c r="Y149" s="39">
        <v>-4551.8410000000003</v>
      </c>
      <c r="Z149" s="41">
        <v>0</v>
      </c>
      <c r="AA149" s="39">
        <f t="shared" si="90"/>
        <v>298.38999999999942</v>
      </c>
      <c r="AB149" s="41">
        <f t="shared" si="91"/>
        <v>-1339.432</v>
      </c>
      <c r="AC149" s="38">
        <v>0</v>
      </c>
      <c r="AD149" s="39">
        <v>0</v>
      </c>
      <c r="AE149" s="39">
        <v>0</v>
      </c>
      <c r="AF149" s="41">
        <v>4.7E-2</v>
      </c>
      <c r="AG149" s="39">
        <f t="shared" si="92"/>
        <v>0</v>
      </c>
      <c r="AH149" s="41">
        <f t="shared" si="93"/>
        <v>4.7E-2</v>
      </c>
      <c r="AI149" s="38">
        <v>0</v>
      </c>
      <c r="AJ149" s="41">
        <v>7628.4989999999998</v>
      </c>
      <c r="AK149" s="38">
        <f t="shared" si="94"/>
        <v>-2502.4820000000004</v>
      </c>
      <c r="AL149" s="41">
        <f t="shared" si="95"/>
        <v>19560.815083000001</v>
      </c>
      <c r="AM149" s="38">
        <v>0</v>
      </c>
      <c r="AN149" s="41">
        <v>0</v>
      </c>
      <c r="AO149" s="38">
        <f t="shared" si="96"/>
        <v>-2502.4820000000004</v>
      </c>
      <c r="AP149" s="41">
        <f t="shared" si="97"/>
        <v>19560.815083000001</v>
      </c>
      <c r="AQ149" s="3"/>
      <c r="AR149" s="3"/>
    </row>
    <row r="150" spans="2:44" ht="15" customHeight="1" outlineLevel="1" x14ac:dyDescent="0.2">
      <c r="B150" s="45" t="s">
        <v>146</v>
      </c>
      <c r="C150" s="38">
        <v>3111.2580499999999</v>
      </c>
      <c r="D150" s="39">
        <v>-18495.422999999999</v>
      </c>
      <c r="E150" s="39">
        <v>1171.2040000000002</v>
      </c>
      <c r="F150" s="39">
        <v>-2881.558</v>
      </c>
      <c r="G150" s="39">
        <v>-3449.6910000000003</v>
      </c>
      <c r="H150" s="39">
        <v>8.1269999999999989</v>
      </c>
      <c r="I150" s="40">
        <v>0</v>
      </c>
      <c r="J150" s="40">
        <v>0</v>
      </c>
      <c r="K150" s="40">
        <v>41055.529000000002</v>
      </c>
      <c r="L150" s="40">
        <v>0</v>
      </c>
      <c r="M150" s="39">
        <v>35338.084999999999</v>
      </c>
      <c r="N150" s="39">
        <v>-5545.1540000000005</v>
      </c>
      <c r="O150" s="39">
        <v>-185.93873772924601</v>
      </c>
      <c r="P150" s="39">
        <v>0</v>
      </c>
      <c r="Q150" s="39">
        <v>67.617000000000004</v>
      </c>
      <c r="R150" s="39">
        <v>58.853999999999999</v>
      </c>
      <c r="S150" s="39">
        <v>0</v>
      </c>
      <c r="T150" s="41">
        <v>-1361.04</v>
      </c>
      <c r="U150" s="39">
        <f t="shared" si="88"/>
        <v>77108.063312270766</v>
      </c>
      <c r="V150" s="41">
        <f t="shared" si="89"/>
        <v>-28216.194000000003</v>
      </c>
      <c r="W150" s="38">
        <v>-800.90899999999999</v>
      </c>
      <c r="X150" s="39">
        <v>-819.45399999999995</v>
      </c>
      <c r="Y150" s="39">
        <v>-92.774999999999991</v>
      </c>
      <c r="Z150" s="41">
        <v>0</v>
      </c>
      <c r="AA150" s="39">
        <f t="shared" si="90"/>
        <v>-893.68399999999997</v>
      </c>
      <c r="AB150" s="41">
        <f t="shared" si="91"/>
        <v>-819.45399999999995</v>
      </c>
      <c r="AC150" s="38">
        <v>0</v>
      </c>
      <c r="AD150" s="39">
        <v>0</v>
      </c>
      <c r="AE150" s="39">
        <v>0</v>
      </c>
      <c r="AF150" s="41">
        <v>0</v>
      </c>
      <c r="AG150" s="39">
        <f t="shared" si="92"/>
        <v>0</v>
      </c>
      <c r="AH150" s="41">
        <f t="shared" si="93"/>
        <v>0</v>
      </c>
      <c r="AI150" s="38">
        <v>0</v>
      </c>
      <c r="AJ150" s="41">
        <v>266.21199999999999</v>
      </c>
      <c r="AK150" s="38">
        <f t="shared" si="94"/>
        <v>76214.379312270772</v>
      </c>
      <c r="AL150" s="41">
        <f t="shared" si="95"/>
        <v>-28769.436000000005</v>
      </c>
      <c r="AM150" s="38">
        <v>0</v>
      </c>
      <c r="AN150" s="41">
        <v>0</v>
      </c>
      <c r="AO150" s="38">
        <f t="shared" si="96"/>
        <v>76214.379312270772</v>
      </c>
      <c r="AP150" s="41">
        <f t="shared" si="97"/>
        <v>-28769.436000000005</v>
      </c>
      <c r="AQ150" s="3"/>
      <c r="AR150" s="3"/>
    </row>
    <row r="151" spans="2:44" ht="15" customHeight="1" outlineLevel="1" x14ac:dyDescent="0.2">
      <c r="B151" s="45" t="s">
        <v>114</v>
      </c>
      <c r="C151" s="38">
        <v>-839.72741000000019</v>
      </c>
      <c r="D151" s="39">
        <v>-638.80600000000004</v>
      </c>
      <c r="E151" s="39">
        <v>-128.18899999999999</v>
      </c>
      <c r="F151" s="39">
        <v>109.914</v>
      </c>
      <c r="G151" s="39">
        <v>58.853999999999999</v>
      </c>
      <c r="H151" s="39">
        <v>67.617000000000004</v>
      </c>
      <c r="I151" s="40">
        <v>0</v>
      </c>
      <c r="J151" s="40">
        <v>0</v>
      </c>
      <c r="K151" s="40">
        <v>34604.377</v>
      </c>
      <c r="L151" s="40">
        <v>0</v>
      </c>
      <c r="M151" s="39">
        <v>-10501.78</v>
      </c>
      <c r="N151" s="39">
        <v>-155.297</v>
      </c>
      <c r="O151" s="39">
        <v>0</v>
      </c>
      <c r="P151" s="39">
        <v>0</v>
      </c>
      <c r="Q151" s="39">
        <v>567.45043999999996</v>
      </c>
      <c r="R151" s="39">
        <v>2246.1705778300002</v>
      </c>
      <c r="S151" s="39">
        <v>0</v>
      </c>
      <c r="T151" s="41">
        <v>0</v>
      </c>
      <c r="U151" s="39">
        <f t="shared" si="88"/>
        <v>23760.985030000003</v>
      </c>
      <c r="V151" s="41">
        <f t="shared" si="89"/>
        <v>1629.5985778300001</v>
      </c>
      <c r="W151" s="38">
        <v>24385.184301199999</v>
      </c>
      <c r="X151" s="39">
        <v>-107.09110999999777</v>
      </c>
      <c r="Y151" s="39">
        <v>120621.21589029998</v>
      </c>
      <c r="Z151" s="41">
        <v>-315.74028999999911</v>
      </c>
      <c r="AA151" s="39">
        <f t="shared" si="90"/>
        <v>145006.40019149997</v>
      </c>
      <c r="AB151" s="41">
        <f t="shared" si="91"/>
        <v>-422.83139999999685</v>
      </c>
      <c r="AC151" s="38">
        <v>0</v>
      </c>
      <c r="AD151" s="39">
        <v>0</v>
      </c>
      <c r="AE151" s="39">
        <v>0</v>
      </c>
      <c r="AF151" s="41">
        <v>1799.9989</v>
      </c>
      <c r="AG151" s="39">
        <f t="shared" si="92"/>
        <v>0</v>
      </c>
      <c r="AH151" s="41">
        <f t="shared" si="93"/>
        <v>1799.9989</v>
      </c>
      <c r="AI151" s="38">
        <v>0</v>
      </c>
      <c r="AJ151" s="41">
        <v>1608.3925900000004</v>
      </c>
      <c r="AK151" s="38">
        <f t="shared" si="94"/>
        <v>168767.38522149998</v>
      </c>
      <c r="AL151" s="41">
        <f t="shared" si="95"/>
        <v>4615.1586678300037</v>
      </c>
      <c r="AM151" s="38">
        <v>0</v>
      </c>
      <c r="AN151" s="41">
        <v>0</v>
      </c>
      <c r="AO151" s="38">
        <f t="shared" si="96"/>
        <v>168767.38522149998</v>
      </c>
      <c r="AP151" s="41">
        <f t="shared" si="97"/>
        <v>4615.1586678300037</v>
      </c>
      <c r="AQ151" s="3"/>
      <c r="AR151" s="3"/>
    </row>
    <row r="152" spans="2:44" ht="15" customHeight="1" outlineLevel="1" x14ac:dyDescent="0.2">
      <c r="B152" s="45" t="s">
        <v>115</v>
      </c>
      <c r="C152" s="38">
        <v>0</v>
      </c>
      <c r="D152" s="39">
        <v>0</v>
      </c>
      <c r="E152" s="39">
        <v>0</v>
      </c>
      <c r="F152" s="39">
        <v>0</v>
      </c>
      <c r="G152" s="39">
        <v>-1361.04</v>
      </c>
      <c r="H152" s="39">
        <v>0</v>
      </c>
      <c r="I152" s="40">
        <v>0</v>
      </c>
      <c r="J152" s="40">
        <v>0</v>
      </c>
      <c r="K152" s="40">
        <v>0</v>
      </c>
      <c r="L152" s="40">
        <v>0</v>
      </c>
      <c r="M152" s="39">
        <v>0</v>
      </c>
      <c r="N152" s="39">
        <v>0</v>
      </c>
      <c r="O152" s="39">
        <v>0</v>
      </c>
      <c r="P152" s="39">
        <v>0</v>
      </c>
      <c r="Q152" s="39">
        <v>0</v>
      </c>
      <c r="R152" s="39">
        <v>0</v>
      </c>
      <c r="S152" s="39">
        <v>0</v>
      </c>
      <c r="T152" s="41">
        <v>0</v>
      </c>
      <c r="U152" s="39">
        <f t="shared" si="88"/>
        <v>-1361.04</v>
      </c>
      <c r="V152" s="41">
        <f t="shared" si="89"/>
        <v>0</v>
      </c>
      <c r="W152" s="38">
        <v>0</v>
      </c>
      <c r="X152" s="39">
        <v>0</v>
      </c>
      <c r="Y152" s="39">
        <v>0</v>
      </c>
      <c r="Z152" s="41">
        <v>0</v>
      </c>
      <c r="AA152" s="39">
        <f t="shared" si="90"/>
        <v>0</v>
      </c>
      <c r="AB152" s="41">
        <f t="shared" si="91"/>
        <v>0</v>
      </c>
      <c r="AC152" s="38">
        <v>0</v>
      </c>
      <c r="AD152" s="39">
        <v>0</v>
      </c>
      <c r="AE152" s="39">
        <v>0</v>
      </c>
      <c r="AF152" s="41">
        <v>0</v>
      </c>
      <c r="AG152" s="39">
        <f t="shared" si="92"/>
        <v>0</v>
      </c>
      <c r="AH152" s="41">
        <f t="shared" si="93"/>
        <v>0</v>
      </c>
      <c r="AI152" s="38">
        <v>0</v>
      </c>
      <c r="AJ152" s="41">
        <v>0</v>
      </c>
      <c r="AK152" s="38">
        <f t="shared" si="94"/>
        <v>-1361.04</v>
      </c>
      <c r="AL152" s="41">
        <f t="shared" si="95"/>
        <v>0</v>
      </c>
      <c r="AM152" s="38">
        <v>0</v>
      </c>
      <c r="AN152" s="41">
        <v>0</v>
      </c>
      <c r="AO152" s="38">
        <f t="shared" si="96"/>
        <v>-1361.04</v>
      </c>
      <c r="AP152" s="41">
        <f t="shared" si="97"/>
        <v>0</v>
      </c>
      <c r="AQ152" s="3"/>
      <c r="AR152" s="3"/>
    </row>
    <row r="153" spans="2:44" ht="15" customHeight="1" outlineLevel="1" x14ac:dyDescent="0.2">
      <c r="B153" s="45" t="s">
        <v>116</v>
      </c>
      <c r="C153" s="38">
        <v>-97.189469999999801</v>
      </c>
      <c r="D153" s="39">
        <v>-9987.8098329999993</v>
      </c>
      <c r="E153" s="39">
        <v>-1339.432</v>
      </c>
      <c r="F153" s="39">
        <v>4850.2309999999998</v>
      </c>
      <c r="G153" s="39">
        <v>-819.45399999999995</v>
      </c>
      <c r="H153" s="39">
        <v>-800.90899999999999</v>
      </c>
      <c r="I153" s="40">
        <v>0</v>
      </c>
      <c r="J153" s="40">
        <v>0</v>
      </c>
      <c r="K153" s="40">
        <v>195956.255</v>
      </c>
      <c r="L153" s="40">
        <v>0</v>
      </c>
      <c r="M153" s="39">
        <v>105034.023</v>
      </c>
      <c r="N153" s="39">
        <v>13396.370999999999</v>
      </c>
      <c r="O153" s="39">
        <v>0</v>
      </c>
      <c r="P153" s="39">
        <v>4723.8994501599991</v>
      </c>
      <c r="Q153" s="39">
        <v>-107.09110999999777</v>
      </c>
      <c r="R153" s="39">
        <v>24385.184301199999</v>
      </c>
      <c r="S153" s="39">
        <v>0</v>
      </c>
      <c r="T153" s="41">
        <v>0</v>
      </c>
      <c r="U153" s="39">
        <f t="shared" si="88"/>
        <v>298627.11142000003</v>
      </c>
      <c r="V153" s="41">
        <f t="shared" si="89"/>
        <v>36566.966918359998</v>
      </c>
      <c r="W153" s="38">
        <v>111614.03581629229</v>
      </c>
      <c r="X153" s="39">
        <v>111614.03581629229</v>
      </c>
      <c r="Y153" s="39">
        <v>0</v>
      </c>
      <c r="Z153" s="41">
        <v>100922.30371600001</v>
      </c>
      <c r="AA153" s="39">
        <f t="shared" si="90"/>
        <v>111614.03581629229</v>
      </c>
      <c r="AB153" s="41">
        <f t="shared" si="91"/>
        <v>212536.3395322923</v>
      </c>
      <c r="AC153" s="38">
        <v>0</v>
      </c>
      <c r="AD153" s="39">
        <v>0</v>
      </c>
      <c r="AE153" s="39">
        <v>0</v>
      </c>
      <c r="AF153" s="41">
        <v>0</v>
      </c>
      <c r="AG153" s="39">
        <f t="shared" si="92"/>
        <v>0</v>
      </c>
      <c r="AH153" s="41">
        <f t="shared" si="93"/>
        <v>0</v>
      </c>
      <c r="AI153" s="38">
        <v>0</v>
      </c>
      <c r="AJ153" s="41">
        <v>7963.8120439911827</v>
      </c>
      <c r="AK153" s="38">
        <f t="shared" si="94"/>
        <v>410241.14723629231</v>
      </c>
      <c r="AL153" s="41">
        <f t="shared" si="95"/>
        <v>257067.11849464348</v>
      </c>
      <c r="AM153" s="38">
        <v>60823.168270677619</v>
      </c>
      <c r="AN153" s="41">
        <v>664628.88782406156</v>
      </c>
      <c r="AO153" s="38">
        <f t="shared" si="96"/>
        <v>471064.31550696993</v>
      </c>
      <c r="AP153" s="41">
        <f t="shared" si="97"/>
        <v>921696.00631870504</v>
      </c>
      <c r="AQ153" s="3"/>
      <c r="AR153" s="3"/>
    </row>
    <row r="154" spans="2:44" ht="15" customHeight="1" outlineLevel="1" x14ac:dyDescent="0.2">
      <c r="B154" s="45" t="s">
        <v>117</v>
      </c>
      <c r="C154" s="38">
        <v>4000.1210000000001</v>
      </c>
      <c r="D154" s="39">
        <v>4860.518</v>
      </c>
      <c r="E154" s="39">
        <v>0</v>
      </c>
      <c r="F154" s="39">
        <v>-4551.8410000000003</v>
      </c>
      <c r="G154" s="39">
        <v>-30.553999999999998</v>
      </c>
      <c r="H154" s="39">
        <v>-92.774999999999991</v>
      </c>
      <c r="I154" s="40">
        <v>0</v>
      </c>
      <c r="J154" s="40">
        <v>0</v>
      </c>
      <c r="K154" s="40">
        <v>-22499.481</v>
      </c>
      <c r="L154" s="40">
        <v>0</v>
      </c>
      <c r="M154" s="39">
        <v>13394.083000000001</v>
      </c>
      <c r="N154" s="39">
        <v>10579.296</v>
      </c>
      <c r="O154" s="39">
        <v>0</v>
      </c>
      <c r="P154" s="39">
        <v>-915.37432168999965</v>
      </c>
      <c r="Q154" s="39">
        <v>-315.74028999999911</v>
      </c>
      <c r="R154" s="39">
        <v>120621.21589029998</v>
      </c>
      <c r="S154" s="39">
        <v>0</v>
      </c>
      <c r="T154" s="41">
        <v>0</v>
      </c>
      <c r="U154" s="39">
        <f t="shared" si="88"/>
        <v>-5451.571289999999</v>
      </c>
      <c r="V154" s="41">
        <f t="shared" si="89"/>
        <v>130501.03956860998</v>
      </c>
      <c r="W154" s="38">
        <v>100922.30371600001</v>
      </c>
      <c r="X154" s="39">
        <v>0</v>
      </c>
      <c r="Y154" s="39">
        <v>0</v>
      </c>
      <c r="Z154" s="41">
        <v>0</v>
      </c>
      <c r="AA154" s="39">
        <f t="shared" si="90"/>
        <v>100922.30371600001</v>
      </c>
      <c r="AB154" s="41">
        <f t="shared" si="91"/>
        <v>0</v>
      </c>
      <c r="AC154" s="38">
        <v>0</v>
      </c>
      <c r="AD154" s="39">
        <v>0</v>
      </c>
      <c r="AE154" s="39">
        <v>0</v>
      </c>
      <c r="AF154" s="41">
        <v>0</v>
      </c>
      <c r="AG154" s="39">
        <f t="shared" si="92"/>
        <v>0</v>
      </c>
      <c r="AH154" s="41">
        <f t="shared" si="93"/>
        <v>0</v>
      </c>
      <c r="AI154" s="38">
        <v>0</v>
      </c>
      <c r="AJ154" s="41">
        <v>0</v>
      </c>
      <c r="AK154" s="38">
        <f t="shared" si="94"/>
        <v>95470.732426000017</v>
      </c>
      <c r="AL154" s="41">
        <f t="shared" si="95"/>
        <v>130501.03956860998</v>
      </c>
      <c r="AM154" s="38">
        <v>0</v>
      </c>
      <c r="AN154" s="41">
        <v>0</v>
      </c>
      <c r="AO154" s="38">
        <f t="shared" si="96"/>
        <v>95470.732426000017</v>
      </c>
      <c r="AP154" s="41">
        <f t="shared" si="97"/>
        <v>130501.03956860998</v>
      </c>
      <c r="AQ154" s="3"/>
      <c r="AR154" s="3"/>
    </row>
    <row r="155" spans="2:44" ht="15" customHeight="1" outlineLevel="1" x14ac:dyDescent="0.2">
      <c r="B155" s="45" t="s">
        <v>118</v>
      </c>
      <c r="C155" s="38">
        <v>4485.3950000000004</v>
      </c>
      <c r="D155" s="39">
        <v>0</v>
      </c>
      <c r="E155" s="39">
        <v>0</v>
      </c>
      <c r="F155" s="39">
        <v>0</v>
      </c>
      <c r="G155" s="39">
        <v>0</v>
      </c>
      <c r="H155" s="39">
        <v>0</v>
      </c>
      <c r="I155" s="40">
        <v>0</v>
      </c>
      <c r="J155" s="40">
        <v>0</v>
      </c>
      <c r="K155" s="40">
        <v>0</v>
      </c>
      <c r="L155" s="40">
        <v>0</v>
      </c>
      <c r="M155" s="39">
        <v>0</v>
      </c>
      <c r="N155" s="39">
        <v>0</v>
      </c>
      <c r="O155" s="39">
        <v>0</v>
      </c>
      <c r="P155" s="39">
        <v>0</v>
      </c>
      <c r="Q155" s="39">
        <v>0</v>
      </c>
      <c r="R155" s="39">
        <v>0</v>
      </c>
      <c r="S155" s="39">
        <v>0</v>
      </c>
      <c r="T155" s="41">
        <v>0</v>
      </c>
      <c r="U155" s="39">
        <f t="shared" si="88"/>
        <v>4485.3950000000004</v>
      </c>
      <c r="V155" s="41">
        <f t="shared" si="89"/>
        <v>0</v>
      </c>
      <c r="W155" s="38">
        <v>0</v>
      </c>
      <c r="X155" s="39">
        <v>0</v>
      </c>
      <c r="Y155" s="39">
        <v>0</v>
      </c>
      <c r="Z155" s="41">
        <v>0</v>
      </c>
      <c r="AA155" s="39">
        <f t="shared" si="90"/>
        <v>0</v>
      </c>
      <c r="AB155" s="41">
        <f t="shared" si="91"/>
        <v>0</v>
      </c>
      <c r="AC155" s="38">
        <v>0</v>
      </c>
      <c r="AD155" s="39">
        <v>0</v>
      </c>
      <c r="AE155" s="39">
        <v>0</v>
      </c>
      <c r="AF155" s="41">
        <v>0</v>
      </c>
      <c r="AG155" s="39">
        <f t="shared" si="92"/>
        <v>0</v>
      </c>
      <c r="AH155" s="41">
        <f t="shared" si="93"/>
        <v>0</v>
      </c>
      <c r="AI155" s="38">
        <v>0</v>
      </c>
      <c r="AJ155" s="41">
        <v>0</v>
      </c>
      <c r="AK155" s="38">
        <f t="shared" si="94"/>
        <v>4485.3950000000004</v>
      </c>
      <c r="AL155" s="41">
        <f t="shared" si="95"/>
        <v>0</v>
      </c>
      <c r="AM155" s="38">
        <v>0</v>
      </c>
      <c r="AN155" s="41">
        <v>0</v>
      </c>
      <c r="AO155" s="38">
        <f t="shared" si="96"/>
        <v>4485.3950000000004</v>
      </c>
      <c r="AP155" s="41">
        <f t="shared" si="97"/>
        <v>0</v>
      </c>
      <c r="AQ155" s="3"/>
      <c r="AR155" s="3"/>
    </row>
    <row r="156" spans="2:44" ht="15" customHeight="1" outlineLevel="1" x14ac:dyDescent="0.2">
      <c r="B156" s="45" t="s">
        <v>119</v>
      </c>
      <c r="C156" s="38">
        <v>99.99499999999999</v>
      </c>
      <c r="D156" s="39">
        <v>0</v>
      </c>
      <c r="E156" s="39">
        <v>4.7E-2</v>
      </c>
      <c r="F156" s="39">
        <v>0</v>
      </c>
      <c r="G156" s="39">
        <v>0</v>
      </c>
      <c r="H156" s="39">
        <v>0</v>
      </c>
      <c r="I156" s="40">
        <v>0</v>
      </c>
      <c r="J156" s="40">
        <v>0</v>
      </c>
      <c r="K156" s="40">
        <v>-2039.9079999999999</v>
      </c>
      <c r="L156" s="40">
        <v>0</v>
      </c>
      <c r="M156" s="39">
        <v>-80.257000000000005</v>
      </c>
      <c r="N156" s="39">
        <v>0</v>
      </c>
      <c r="O156" s="39">
        <v>0</v>
      </c>
      <c r="P156" s="39">
        <v>0</v>
      </c>
      <c r="Q156" s="39">
        <v>1799.9989</v>
      </c>
      <c r="R156" s="39">
        <v>0</v>
      </c>
      <c r="S156" s="39">
        <v>0</v>
      </c>
      <c r="T156" s="41">
        <v>0</v>
      </c>
      <c r="U156" s="39">
        <f t="shared" si="88"/>
        <v>-220.1241</v>
      </c>
      <c r="V156" s="41">
        <f t="shared" si="89"/>
        <v>0</v>
      </c>
      <c r="W156" s="38">
        <v>0</v>
      </c>
      <c r="X156" s="39">
        <v>0</v>
      </c>
      <c r="Y156" s="39">
        <v>0</v>
      </c>
      <c r="Z156" s="41">
        <v>0</v>
      </c>
      <c r="AA156" s="39">
        <f t="shared" si="90"/>
        <v>0</v>
      </c>
      <c r="AB156" s="41">
        <f t="shared" si="91"/>
        <v>0</v>
      </c>
      <c r="AC156" s="38">
        <v>0</v>
      </c>
      <c r="AD156" s="39">
        <v>0</v>
      </c>
      <c r="AE156" s="39">
        <v>0</v>
      </c>
      <c r="AF156" s="41">
        <v>0</v>
      </c>
      <c r="AG156" s="39">
        <f t="shared" si="92"/>
        <v>0</v>
      </c>
      <c r="AH156" s="41">
        <f t="shared" si="93"/>
        <v>0</v>
      </c>
      <c r="AI156" s="38">
        <v>0</v>
      </c>
      <c r="AJ156" s="41">
        <v>0</v>
      </c>
      <c r="AK156" s="38">
        <f t="shared" si="94"/>
        <v>-220.1241</v>
      </c>
      <c r="AL156" s="41">
        <f t="shared" si="95"/>
        <v>0</v>
      </c>
      <c r="AM156" s="38">
        <v>0</v>
      </c>
      <c r="AN156" s="41">
        <v>0</v>
      </c>
      <c r="AO156" s="38">
        <f t="shared" si="96"/>
        <v>-220.1241</v>
      </c>
      <c r="AP156" s="41">
        <f t="shared" si="97"/>
        <v>0</v>
      </c>
      <c r="AQ156" s="3"/>
      <c r="AR156" s="3"/>
    </row>
    <row r="157" spans="2:44" ht="15" customHeight="1" outlineLevel="1" x14ac:dyDescent="0.2">
      <c r="B157" s="45" t="s">
        <v>120</v>
      </c>
      <c r="C157" s="38">
        <v>39460.324980000005</v>
      </c>
      <c r="D157" s="39">
        <v>0</v>
      </c>
      <c r="E157" s="39">
        <v>7628.4989999999998</v>
      </c>
      <c r="F157" s="39">
        <v>0</v>
      </c>
      <c r="G157" s="39">
        <v>266.21199999999999</v>
      </c>
      <c r="H157" s="39">
        <v>0</v>
      </c>
      <c r="I157" s="40">
        <v>0</v>
      </c>
      <c r="J157" s="40">
        <v>0</v>
      </c>
      <c r="K157" s="40">
        <v>69499.500000000015</v>
      </c>
      <c r="L157" s="40">
        <v>0</v>
      </c>
      <c r="M157" s="39">
        <v>110138.83300000001</v>
      </c>
      <c r="N157" s="39">
        <v>0</v>
      </c>
      <c r="O157" s="39">
        <v>14336.417913534788</v>
      </c>
      <c r="P157" s="39">
        <v>0</v>
      </c>
      <c r="Q157" s="39">
        <v>1608.3925900000004</v>
      </c>
      <c r="R157" s="39">
        <v>0</v>
      </c>
      <c r="S157" s="39">
        <v>0</v>
      </c>
      <c r="T157" s="41">
        <v>0</v>
      </c>
      <c r="U157" s="39">
        <f t="shared" si="88"/>
        <v>242938.17948353483</v>
      </c>
      <c r="V157" s="41">
        <f t="shared" si="89"/>
        <v>0</v>
      </c>
      <c r="W157" s="38">
        <v>7963.8120439911827</v>
      </c>
      <c r="X157" s="39">
        <v>0</v>
      </c>
      <c r="Y157" s="39">
        <v>0</v>
      </c>
      <c r="Z157" s="41">
        <v>0</v>
      </c>
      <c r="AA157" s="39">
        <f t="shared" si="90"/>
        <v>7963.8120439911827</v>
      </c>
      <c r="AB157" s="41">
        <f t="shared" si="91"/>
        <v>0</v>
      </c>
      <c r="AC157" s="38">
        <v>0</v>
      </c>
      <c r="AD157" s="39">
        <v>0</v>
      </c>
      <c r="AE157" s="39">
        <v>0</v>
      </c>
      <c r="AF157" s="41">
        <v>0</v>
      </c>
      <c r="AG157" s="39">
        <f t="shared" si="92"/>
        <v>0</v>
      </c>
      <c r="AH157" s="41">
        <f t="shared" si="93"/>
        <v>0</v>
      </c>
      <c r="AI157" s="38">
        <v>0</v>
      </c>
      <c r="AJ157" s="41">
        <v>0</v>
      </c>
      <c r="AK157" s="38">
        <f t="shared" si="94"/>
        <v>250901.991527526</v>
      </c>
      <c r="AL157" s="41">
        <f t="shared" si="95"/>
        <v>0</v>
      </c>
      <c r="AM157" s="38">
        <v>0</v>
      </c>
      <c r="AN157" s="41">
        <v>0</v>
      </c>
      <c r="AO157" s="38">
        <f t="shared" si="96"/>
        <v>250901.991527526</v>
      </c>
      <c r="AP157" s="41">
        <f t="shared" si="97"/>
        <v>0</v>
      </c>
      <c r="AQ157" s="3"/>
      <c r="AR157" s="3"/>
    </row>
    <row r="158" spans="2:44" ht="15" customHeight="1" outlineLevel="1" x14ac:dyDescent="0.2">
      <c r="B158" s="45" t="s">
        <v>121</v>
      </c>
      <c r="C158" s="38">
        <v>-3409.676290000014</v>
      </c>
      <c r="D158" s="39">
        <v>9422.6209999999992</v>
      </c>
      <c r="E158" s="39">
        <v>-7.8319999999999999</v>
      </c>
      <c r="F158" s="39">
        <v>0</v>
      </c>
      <c r="G158" s="39">
        <v>11.27</v>
      </c>
      <c r="H158" s="39">
        <v>0</v>
      </c>
      <c r="I158" s="40">
        <v>0</v>
      </c>
      <c r="J158" s="40">
        <v>0</v>
      </c>
      <c r="K158" s="40">
        <v>190.04400000000001</v>
      </c>
      <c r="L158" s="40">
        <v>0</v>
      </c>
      <c r="M158" s="39">
        <v>-151.63200000000001</v>
      </c>
      <c r="N158" s="39">
        <v>-3.5550000000000002</v>
      </c>
      <c r="O158" s="39">
        <v>0</v>
      </c>
      <c r="P158" s="39">
        <v>0</v>
      </c>
      <c r="Q158" s="39">
        <v>-2118.4160000000002</v>
      </c>
      <c r="R158" s="39">
        <v>-321.31700000000001</v>
      </c>
      <c r="S158" s="39">
        <v>0</v>
      </c>
      <c r="T158" s="41">
        <v>0</v>
      </c>
      <c r="U158" s="39">
        <f t="shared" si="88"/>
        <v>-5486.2422900000147</v>
      </c>
      <c r="V158" s="41">
        <f t="shared" si="89"/>
        <v>9097.7489999999998</v>
      </c>
      <c r="W158" s="38">
        <v>664628.88782406156</v>
      </c>
      <c r="X158" s="39">
        <v>60823.168270677619</v>
      </c>
      <c r="Y158" s="39">
        <v>0</v>
      </c>
      <c r="Z158" s="41">
        <v>0</v>
      </c>
      <c r="AA158" s="39">
        <f t="shared" si="90"/>
        <v>664628.88782406156</v>
      </c>
      <c r="AB158" s="41">
        <f t="shared" si="91"/>
        <v>60823.168270677619</v>
      </c>
      <c r="AC158" s="38">
        <v>0</v>
      </c>
      <c r="AD158" s="39">
        <v>0</v>
      </c>
      <c r="AE158" s="39">
        <v>0</v>
      </c>
      <c r="AF158" s="41">
        <v>0</v>
      </c>
      <c r="AG158" s="39">
        <f t="shared" si="92"/>
        <v>0</v>
      </c>
      <c r="AH158" s="41">
        <f t="shared" si="93"/>
        <v>0</v>
      </c>
      <c r="AI158" s="38">
        <v>0</v>
      </c>
      <c r="AJ158" s="41">
        <v>0</v>
      </c>
      <c r="AK158" s="38">
        <f t="shared" si="94"/>
        <v>659142.64553406159</v>
      </c>
      <c r="AL158" s="41">
        <f t="shared" si="95"/>
        <v>69920.917270677615</v>
      </c>
      <c r="AM158" s="38">
        <v>0</v>
      </c>
      <c r="AN158" s="41">
        <v>0</v>
      </c>
      <c r="AO158" s="38">
        <f t="shared" si="96"/>
        <v>659142.64553406159</v>
      </c>
      <c r="AP158" s="41">
        <f t="shared" si="97"/>
        <v>69920.917270677615</v>
      </c>
      <c r="AQ158" s="3"/>
      <c r="AR158" s="3"/>
    </row>
    <row r="159" spans="2:44" ht="15" customHeight="1" outlineLevel="1" x14ac:dyDescent="0.2">
      <c r="B159" s="47" t="s">
        <v>122</v>
      </c>
      <c r="C159" s="38">
        <v>0</v>
      </c>
      <c r="D159" s="39">
        <v>3983.3420000000001</v>
      </c>
      <c r="E159" s="39">
        <v>0</v>
      </c>
      <c r="F159" s="39">
        <v>0</v>
      </c>
      <c r="G159" s="39">
        <v>0</v>
      </c>
      <c r="H159" s="39">
        <v>0</v>
      </c>
      <c r="I159" s="40">
        <v>0</v>
      </c>
      <c r="J159" s="40">
        <v>0</v>
      </c>
      <c r="K159" s="40">
        <v>0</v>
      </c>
      <c r="L159" s="40">
        <v>0</v>
      </c>
      <c r="M159" s="39">
        <v>0</v>
      </c>
      <c r="N159" s="39">
        <v>0</v>
      </c>
      <c r="O159" s="39">
        <v>0</v>
      </c>
      <c r="P159" s="39">
        <v>-1973.8463681199999</v>
      </c>
      <c r="Q159" s="39">
        <v>0</v>
      </c>
      <c r="R159" s="39">
        <v>16586.15432652595</v>
      </c>
      <c r="S159" s="39">
        <v>0</v>
      </c>
      <c r="T159" s="41">
        <v>0</v>
      </c>
      <c r="U159" s="39">
        <f t="shared" si="88"/>
        <v>0</v>
      </c>
      <c r="V159" s="41">
        <f t="shared" si="89"/>
        <v>18595.649958405949</v>
      </c>
      <c r="W159" s="38">
        <v>0</v>
      </c>
      <c r="X159" s="39">
        <v>195956.255</v>
      </c>
      <c r="Y159" s="39">
        <v>0</v>
      </c>
      <c r="Z159" s="41">
        <v>-22499.481</v>
      </c>
      <c r="AA159" s="39">
        <f t="shared" si="90"/>
        <v>0</v>
      </c>
      <c r="AB159" s="41">
        <f t="shared" si="91"/>
        <v>173456.774</v>
      </c>
      <c r="AC159" s="38">
        <v>0</v>
      </c>
      <c r="AD159" s="39">
        <v>0</v>
      </c>
      <c r="AE159" s="39">
        <v>0</v>
      </c>
      <c r="AF159" s="41">
        <v>-2039.9079999999999</v>
      </c>
      <c r="AG159" s="39">
        <f t="shared" si="92"/>
        <v>0</v>
      </c>
      <c r="AH159" s="41">
        <f t="shared" si="93"/>
        <v>-2039.9079999999999</v>
      </c>
      <c r="AI159" s="38">
        <v>0</v>
      </c>
      <c r="AJ159" s="41">
        <v>83835.917913534795</v>
      </c>
      <c r="AK159" s="38">
        <f t="shared" si="94"/>
        <v>0</v>
      </c>
      <c r="AL159" s="41">
        <f t="shared" si="95"/>
        <v>273848.43387194077</v>
      </c>
      <c r="AM159" s="38">
        <v>0</v>
      </c>
      <c r="AN159" s="41">
        <v>0</v>
      </c>
      <c r="AO159" s="38">
        <f t="shared" si="96"/>
        <v>0</v>
      </c>
      <c r="AP159" s="41">
        <f t="shared" si="97"/>
        <v>273848.43387194077</v>
      </c>
      <c r="AQ159" s="3"/>
      <c r="AR159" s="3"/>
    </row>
    <row r="160" spans="2:44" ht="15" customHeight="1" outlineLevel="1" x14ac:dyDescent="0.2">
      <c r="B160" s="47" t="s">
        <v>123</v>
      </c>
      <c r="C160" s="38">
        <v>-16.055</v>
      </c>
      <c r="D160" s="39">
        <v>-3365.5659999999998</v>
      </c>
      <c r="E160" s="39">
        <v>0</v>
      </c>
      <c r="F160" s="39">
        <v>0</v>
      </c>
      <c r="G160" s="39">
        <v>-5545.1540000000005</v>
      </c>
      <c r="H160" s="39">
        <v>0</v>
      </c>
      <c r="I160" s="40">
        <v>0</v>
      </c>
      <c r="J160" s="40">
        <v>0</v>
      </c>
      <c r="K160" s="40">
        <v>0</v>
      </c>
      <c r="L160" s="40">
        <v>0</v>
      </c>
      <c r="M160" s="39">
        <v>0</v>
      </c>
      <c r="N160" s="39">
        <v>0</v>
      </c>
      <c r="O160" s="39">
        <v>0</v>
      </c>
      <c r="P160" s="39">
        <v>0</v>
      </c>
      <c r="Q160" s="39">
        <v>-155.297</v>
      </c>
      <c r="R160" s="39">
        <v>6377.9529959608262</v>
      </c>
      <c r="S160" s="39">
        <v>0</v>
      </c>
      <c r="T160" s="41">
        <v>0</v>
      </c>
      <c r="U160" s="39">
        <f t="shared" si="88"/>
        <v>-5716.5060000000003</v>
      </c>
      <c r="V160" s="41">
        <f t="shared" si="89"/>
        <v>3012.3869959608264</v>
      </c>
      <c r="W160" s="38">
        <v>13396.370999999999</v>
      </c>
      <c r="X160" s="39">
        <v>105034.023</v>
      </c>
      <c r="Y160" s="39">
        <v>0</v>
      </c>
      <c r="Z160" s="41">
        <v>13394.083000000001</v>
      </c>
      <c r="AA160" s="39">
        <f t="shared" si="90"/>
        <v>13396.370999999999</v>
      </c>
      <c r="AB160" s="41">
        <f t="shared" si="91"/>
        <v>118428.106</v>
      </c>
      <c r="AC160" s="38">
        <v>0</v>
      </c>
      <c r="AD160" s="39">
        <v>0</v>
      </c>
      <c r="AE160" s="39">
        <v>0</v>
      </c>
      <c r="AF160" s="41">
        <v>-80.257000000000005</v>
      </c>
      <c r="AG160" s="39">
        <f t="shared" si="92"/>
        <v>0</v>
      </c>
      <c r="AH160" s="41">
        <f t="shared" si="93"/>
        <v>-80.257000000000005</v>
      </c>
      <c r="AI160" s="38">
        <v>0</v>
      </c>
      <c r="AJ160" s="41">
        <v>110138.83300000001</v>
      </c>
      <c r="AK160" s="38">
        <f t="shared" si="94"/>
        <v>7679.8649999999989</v>
      </c>
      <c r="AL160" s="41">
        <f t="shared" si="95"/>
        <v>231499.06899596084</v>
      </c>
      <c r="AM160" s="38">
        <v>0</v>
      </c>
      <c r="AN160" s="41">
        <v>0</v>
      </c>
      <c r="AO160" s="38">
        <f t="shared" si="96"/>
        <v>7679.8649999999989</v>
      </c>
      <c r="AP160" s="41">
        <f t="shared" si="97"/>
        <v>231499.06899596084</v>
      </c>
      <c r="AQ160" s="3"/>
      <c r="AR160" s="3"/>
    </row>
    <row r="161" spans="2:44" ht="15" customHeight="1" outlineLevel="1" x14ac:dyDescent="0.2">
      <c r="B161" s="47" t="s">
        <v>124</v>
      </c>
      <c r="C161" s="38">
        <v>0</v>
      </c>
      <c r="D161" s="39">
        <v>0</v>
      </c>
      <c r="E161" s="39">
        <v>0</v>
      </c>
      <c r="F161" s="39">
        <v>0</v>
      </c>
      <c r="G161" s="39">
        <v>0</v>
      </c>
      <c r="H161" s="39">
        <v>-185.93873772924601</v>
      </c>
      <c r="I161" s="40">
        <v>0</v>
      </c>
      <c r="J161" s="40">
        <v>0</v>
      </c>
      <c r="K161" s="40">
        <v>0</v>
      </c>
      <c r="L161" s="40">
        <v>0</v>
      </c>
      <c r="M161" s="39">
        <v>0</v>
      </c>
      <c r="N161" s="39">
        <v>0</v>
      </c>
      <c r="O161" s="39">
        <v>0</v>
      </c>
      <c r="P161" s="39">
        <v>0</v>
      </c>
      <c r="Q161" s="39">
        <v>0</v>
      </c>
      <c r="R161" s="39">
        <v>0</v>
      </c>
      <c r="S161" s="39">
        <v>0</v>
      </c>
      <c r="T161" s="41">
        <v>0</v>
      </c>
      <c r="U161" s="39">
        <f t="shared" si="88"/>
        <v>0</v>
      </c>
      <c r="V161" s="41">
        <f t="shared" si="89"/>
        <v>-185.93873772924601</v>
      </c>
      <c r="W161" s="38">
        <v>4723.8994501599991</v>
      </c>
      <c r="X161" s="39">
        <v>0</v>
      </c>
      <c r="Y161" s="39">
        <v>-915.37432168999965</v>
      </c>
      <c r="Z161" s="41">
        <v>0</v>
      </c>
      <c r="AA161" s="39">
        <f t="shared" si="90"/>
        <v>3808.5251284699993</v>
      </c>
      <c r="AB161" s="41">
        <f t="shared" si="91"/>
        <v>0</v>
      </c>
      <c r="AC161" s="38">
        <v>0</v>
      </c>
      <c r="AD161" s="39">
        <v>0</v>
      </c>
      <c r="AE161" s="39">
        <v>0</v>
      </c>
      <c r="AF161" s="41">
        <v>0</v>
      </c>
      <c r="AG161" s="39">
        <f t="shared" si="92"/>
        <v>0</v>
      </c>
      <c r="AH161" s="41">
        <f t="shared" si="93"/>
        <v>0</v>
      </c>
      <c r="AI161" s="38">
        <v>0</v>
      </c>
      <c r="AJ161" s="41">
        <v>0</v>
      </c>
      <c r="AK161" s="38">
        <f t="shared" si="94"/>
        <v>3808.5251284699993</v>
      </c>
      <c r="AL161" s="41">
        <f t="shared" si="95"/>
        <v>-185.93873772924601</v>
      </c>
      <c r="AM161" s="38">
        <v>0</v>
      </c>
      <c r="AN161" s="41">
        <v>0</v>
      </c>
      <c r="AO161" s="38">
        <f t="shared" si="96"/>
        <v>3808.5251284699993</v>
      </c>
      <c r="AP161" s="41">
        <f t="shared" si="97"/>
        <v>-185.93873772924601</v>
      </c>
      <c r="AQ161" s="3"/>
      <c r="AR161" s="3"/>
    </row>
    <row r="162" spans="2:44" ht="15" customHeight="1" outlineLevel="1" x14ac:dyDescent="0.2">
      <c r="B162" s="47" t="s">
        <v>125</v>
      </c>
      <c r="C162" s="38">
        <v>0</v>
      </c>
      <c r="D162" s="39">
        <v>0</v>
      </c>
      <c r="E162" s="39">
        <v>0</v>
      </c>
      <c r="F162" s="39">
        <v>0</v>
      </c>
      <c r="G162" s="39">
        <v>0</v>
      </c>
      <c r="H162" s="39">
        <v>0</v>
      </c>
      <c r="I162" s="40">
        <v>0</v>
      </c>
      <c r="J162" s="40">
        <v>0</v>
      </c>
      <c r="K162" s="40">
        <v>0</v>
      </c>
      <c r="L162" s="40">
        <v>0</v>
      </c>
      <c r="M162" s="39">
        <v>0</v>
      </c>
      <c r="N162" s="39">
        <v>0</v>
      </c>
      <c r="O162" s="39">
        <v>0</v>
      </c>
      <c r="P162" s="39">
        <v>0</v>
      </c>
      <c r="Q162" s="39">
        <v>0</v>
      </c>
      <c r="R162" s="39">
        <v>0</v>
      </c>
      <c r="S162" s="39">
        <v>0</v>
      </c>
      <c r="T162" s="41">
        <v>0</v>
      </c>
      <c r="U162" s="39">
        <f t="shared" si="88"/>
        <v>0</v>
      </c>
      <c r="V162" s="41">
        <f t="shared" si="89"/>
        <v>0</v>
      </c>
      <c r="W162" s="38">
        <v>0</v>
      </c>
      <c r="X162" s="39">
        <v>0</v>
      </c>
      <c r="Y162" s="39">
        <v>0</v>
      </c>
      <c r="Z162" s="41">
        <v>0</v>
      </c>
      <c r="AA162" s="39">
        <f t="shared" si="90"/>
        <v>0</v>
      </c>
      <c r="AB162" s="41">
        <f t="shared" si="91"/>
        <v>0</v>
      </c>
      <c r="AC162" s="38">
        <v>0</v>
      </c>
      <c r="AD162" s="39">
        <v>0</v>
      </c>
      <c r="AE162" s="39">
        <v>0</v>
      </c>
      <c r="AF162" s="41">
        <v>0</v>
      </c>
      <c r="AG162" s="39">
        <f t="shared" si="92"/>
        <v>0</v>
      </c>
      <c r="AH162" s="41">
        <f t="shared" si="93"/>
        <v>0</v>
      </c>
      <c r="AI162" s="38">
        <v>0</v>
      </c>
      <c r="AJ162" s="41">
        <v>0</v>
      </c>
      <c r="AK162" s="38">
        <f t="shared" si="94"/>
        <v>0</v>
      </c>
      <c r="AL162" s="41">
        <f t="shared" si="95"/>
        <v>0</v>
      </c>
      <c r="AM162" s="38">
        <v>0</v>
      </c>
      <c r="AN162" s="41">
        <v>0</v>
      </c>
      <c r="AO162" s="38">
        <f t="shared" si="96"/>
        <v>0</v>
      </c>
      <c r="AP162" s="41">
        <f t="shared" si="97"/>
        <v>0</v>
      </c>
      <c r="AQ162" s="3"/>
      <c r="AR162" s="3"/>
    </row>
    <row r="163" spans="2:44" s="3" customFormat="1" ht="15" customHeight="1" x14ac:dyDescent="0.2">
      <c r="B163" s="275" t="s">
        <v>140</v>
      </c>
      <c r="C163" s="276">
        <f>SUM(C164:C165)</f>
        <v>0</v>
      </c>
      <c r="D163" s="277">
        <f>SUM(D164:D165)</f>
        <v>4.2370000000000001</v>
      </c>
      <c r="E163" s="277">
        <f t="shared" ref="E163:T163" si="103">SUM(E164:E165)</f>
        <v>0</v>
      </c>
      <c r="F163" s="277">
        <f t="shared" si="103"/>
        <v>3.8650000000000002</v>
      </c>
      <c r="G163" s="277">
        <f t="shared" si="103"/>
        <v>0</v>
      </c>
      <c r="H163" s="277">
        <f t="shared" si="103"/>
        <v>0</v>
      </c>
      <c r="I163" s="277">
        <f t="shared" si="103"/>
        <v>0</v>
      </c>
      <c r="J163" s="277">
        <f t="shared" si="103"/>
        <v>0</v>
      </c>
      <c r="K163" s="277">
        <f t="shared" si="103"/>
        <v>0</v>
      </c>
      <c r="L163" s="277">
        <f t="shared" si="103"/>
        <v>0</v>
      </c>
      <c r="M163" s="277">
        <v>0</v>
      </c>
      <c r="N163" s="277">
        <v>0</v>
      </c>
      <c r="O163" s="277">
        <v>49.405304975516025</v>
      </c>
      <c r="P163" s="277">
        <v>0</v>
      </c>
      <c r="Q163" s="277">
        <f t="shared" si="103"/>
        <v>495924.38657290069</v>
      </c>
      <c r="R163" s="277">
        <f t="shared" si="103"/>
        <v>7299.8599841544165</v>
      </c>
      <c r="S163" s="277">
        <f t="shared" si="103"/>
        <v>0</v>
      </c>
      <c r="T163" s="278">
        <f t="shared" si="103"/>
        <v>1.31</v>
      </c>
      <c r="U163" s="277">
        <f t="shared" si="88"/>
        <v>495973.79187787621</v>
      </c>
      <c r="V163" s="278">
        <f t="shared" si="89"/>
        <v>7309.2719841544167</v>
      </c>
      <c r="W163" s="276">
        <f t="shared" ref="W163:Z163" si="104">SUM(W164:W165)</f>
        <v>0</v>
      </c>
      <c r="X163" s="277">
        <f t="shared" si="104"/>
        <v>13304.814144777063</v>
      </c>
      <c r="Y163" s="277">
        <f t="shared" si="104"/>
        <v>0</v>
      </c>
      <c r="Z163" s="278">
        <f t="shared" si="104"/>
        <v>227.57824422293044</v>
      </c>
      <c r="AA163" s="277">
        <f t="shared" si="90"/>
        <v>0</v>
      </c>
      <c r="AB163" s="278">
        <f t="shared" si="91"/>
        <v>13532.392388999993</v>
      </c>
      <c r="AC163" s="276">
        <f t="shared" ref="AC163:AF163" si="105">SUM(AC164:AC165)</f>
        <v>0</v>
      </c>
      <c r="AD163" s="277">
        <f t="shared" si="105"/>
        <v>0</v>
      </c>
      <c r="AE163" s="277">
        <f t="shared" si="105"/>
        <v>0</v>
      </c>
      <c r="AF163" s="278">
        <f t="shared" si="105"/>
        <v>0</v>
      </c>
      <c r="AG163" s="277">
        <f t="shared" si="92"/>
        <v>0</v>
      </c>
      <c r="AH163" s="278">
        <f t="shared" si="93"/>
        <v>0</v>
      </c>
      <c r="AI163" s="276">
        <f t="shared" ref="AI163:AJ163" si="106">SUM(AI164:AI165)</f>
        <v>0</v>
      </c>
      <c r="AJ163" s="278">
        <f t="shared" si="106"/>
        <v>618548.93222447741</v>
      </c>
      <c r="AK163" s="276">
        <f t="shared" si="94"/>
        <v>495973.79187787621</v>
      </c>
      <c r="AL163" s="278">
        <f t="shared" si="95"/>
        <v>639390.59659763181</v>
      </c>
      <c r="AM163" s="276">
        <f t="shared" ref="AM163:AN163" si="107">SUM(AM164:AM165)</f>
        <v>0</v>
      </c>
      <c r="AN163" s="278">
        <f t="shared" si="107"/>
        <v>0</v>
      </c>
      <c r="AO163" s="276">
        <f t="shared" si="96"/>
        <v>495973.79187787621</v>
      </c>
      <c r="AP163" s="278">
        <f t="shared" si="97"/>
        <v>639390.59659763181</v>
      </c>
    </row>
    <row r="164" spans="2:44" ht="15" customHeight="1" outlineLevel="1" x14ac:dyDescent="0.2">
      <c r="B164" s="43" t="s">
        <v>141</v>
      </c>
      <c r="C164" s="32">
        <v>0</v>
      </c>
      <c r="D164" s="33">
        <v>0</v>
      </c>
      <c r="E164" s="33">
        <v>0</v>
      </c>
      <c r="F164" s="33">
        <v>0</v>
      </c>
      <c r="G164" s="33">
        <v>0</v>
      </c>
      <c r="H164" s="33">
        <v>0</v>
      </c>
      <c r="I164" s="35">
        <v>0</v>
      </c>
      <c r="J164" s="35">
        <v>0</v>
      </c>
      <c r="K164" s="35">
        <v>0</v>
      </c>
      <c r="L164" s="35">
        <v>0</v>
      </c>
      <c r="M164" s="33">
        <v>0</v>
      </c>
      <c r="N164" s="33">
        <v>0</v>
      </c>
      <c r="O164" s="33">
        <v>0</v>
      </c>
      <c r="P164" s="33">
        <v>0</v>
      </c>
      <c r="Q164" s="33">
        <v>351380.83584031067</v>
      </c>
      <c r="R164" s="33">
        <v>0</v>
      </c>
      <c r="S164" s="33">
        <v>0</v>
      </c>
      <c r="T164" s="34">
        <v>0</v>
      </c>
      <c r="U164" s="33">
        <f t="shared" si="88"/>
        <v>351380.83584031067</v>
      </c>
      <c r="V164" s="34">
        <f t="shared" si="89"/>
        <v>0</v>
      </c>
      <c r="W164" s="32">
        <v>0</v>
      </c>
      <c r="X164" s="42"/>
      <c r="Y164" s="33">
        <v>0</v>
      </c>
      <c r="Z164" s="34">
        <v>0</v>
      </c>
      <c r="AA164" s="33">
        <f t="shared" si="90"/>
        <v>0</v>
      </c>
      <c r="AB164" s="34">
        <f t="shared" si="91"/>
        <v>0</v>
      </c>
      <c r="AC164" s="32">
        <v>0</v>
      </c>
      <c r="AD164" s="33">
        <v>0</v>
      </c>
      <c r="AE164" s="33">
        <v>0</v>
      </c>
      <c r="AF164" s="34">
        <v>0</v>
      </c>
      <c r="AG164" s="33">
        <f t="shared" si="92"/>
        <v>0</v>
      </c>
      <c r="AH164" s="34">
        <f t="shared" si="93"/>
        <v>0</v>
      </c>
      <c r="AI164" s="32">
        <v>0</v>
      </c>
      <c r="AJ164" s="34">
        <v>618548.93222447741</v>
      </c>
      <c r="AK164" s="32">
        <f t="shared" si="94"/>
        <v>351380.83584031067</v>
      </c>
      <c r="AL164" s="34">
        <f t="shared" si="95"/>
        <v>618548.93222447741</v>
      </c>
      <c r="AM164" s="32">
        <v>0</v>
      </c>
      <c r="AN164" s="34">
        <v>0</v>
      </c>
      <c r="AO164" s="32">
        <f t="shared" si="96"/>
        <v>351380.83584031067</v>
      </c>
      <c r="AP164" s="34">
        <f t="shared" si="97"/>
        <v>618548.93222447741</v>
      </c>
      <c r="AQ164" s="3"/>
      <c r="AR164" s="3"/>
    </row>
    <row r="165" spans="2:44" ht="15" customHeight="1" outlineLevel="1" x14ac:dyDescent="0.2">
      <c r="B165" s="43" t="s">
        <v>142</v>
      </c>
      <c r="C165" s="32">
        <f>SUM(C166:C180)</f>
        <v>0</v>
      </c>
      <c r="D165" s="33">
        <f>SUM(D166:D180)</f>
        <v>4.2370000000000001</v>
      </c>
      <c r="E165" s="33">
        <f t="shared" ref="E165:T165" si="108">SUM(E166:E180)</f>
        <v>0</v>
      </c>
      <c r="F165" s="33">
        <f t="shared" si="108"/>
        <v>3.8650000000000002</v>
      </c>
      <c r="G165" s="33">
        <f t="shared" si="108"/>
        <v>0</v>
      </c>
      <c r="H165" s="33">
        <f t="shared" si="108"/>
        <v>0</v>
      </c>
      <c r="I165" s="33">
        <v>0</v>
      </c>
      <c r="J165" s="33">
        <v>0</v>
      </c>
      <c r="K165" s="33">
        <v>0</v>
      </c>
      <c r="L165" s="33">
        <v>0</v>
      </c>
      <c r="M165" s="33">
        <v>0</v>
      </c>
      <c r="N165" s="33">
        <v>0</v>
      </c>
      <c r="O165" s="33">
        <v>49.405304975516025</v>
      </c>
      <c r="P165" s="33">
        <v>0</v>
      </c>
      <c r="Q165" s="33">
        <f t="shared" si="108"/>
        <v>144543.55073259</v>
      </c>
      <c r="R165" s="33">
        <f t="shared" si="108"/>
        <v>7299.8599841544165</v>
      </c>
      <c r="S165" s="33">
        <f t="shared" si="108"/>
        <v>0</v>
      </c>
      <c r="T165" s="34">
        <f t="shared" si="108"/>
        <v>1.31</v>
      </c>
      <c r="U165" s="33">
        <f t="shared" si="88"/>
        <v>144592.95603756551</v>
      </c>
      <c r="V165" s="34">
        <f t="shared" si="89"/>
        <v>7309.2719841544167</v>
      </c>
      <c r="W165" s="32">
        <f t="shared" ref="W165:Z165" si="109">SUM(W166:W180)</f>
        <v>0</v>
      </c>
      <c r="X165" s="33">
        <f t="shared" si="109"/>
        <v>13304.814144777063</v>
      </c>
      <c r="Y165" s="33">
        <f t="shared" si="109"/>
        <v>0</v>
      </c>
      <c r="Z165" s="34">
        <f t="shared" si="109"/>
        <v>227.57824422293044</v>
      </c>
      <c r="AA165" s="33">
        <f t="shared" si="90"/>
        <v>0</v>
      </c>
      <c r="AB165" s="34">
        <f t="shared" si="91"/>
        <v>13532.392388999993</v>
      </c>
      <c r="AC165" s="32">
        <f t="shared" ref="AC165:AF165" si="110">SUM(AC166:AC180)</f>
        <v>0</v>
      </c>
      <c r="AD165" s="33">
        <f t="shared" si="110"/>
        <v>0</v>
      </c>
      <c r="AE165" s="33">
        <f t="shared" si="110"/>
        <v>0</v>
      </c>
      <c r="AF165" s="34">
        <f t="shared" si="110"/>
        <v>0</v>
      </c>
      <c r="AG165" s="33">
        <f t="shared" si="92"/>
        <v>0</v>
      </c>
      <c r="AH165" s="34">
        <f t="shared" si="93"/>
        <v>0</v>
      </c>
      <c r="AI165" s="32">
        <f t="shared" ref="AI165:AJ165" si="111">SUM(AI166:AI180)</f>
        <v>0</v>
      </c>
      <c r="AJ165" s="34">
        <f t="shared" si="111"/>
        <v>0</v>
      </c>
      <c r="AK165" s="32">
        <f t="shared" si="94"/>
        <v>144592.95603756551</v>
      </c>
      <c r="AL165" s="34">
        <f t="shared" si="95"/>
        <v>20841.66437315441</v>
      </c>
      <c r="AM165" s="32">
        <f t="shared" ref="AM165:AN165" si="112">SUM(AM166:AM180)</f>
        <v>0</v>
      </c>
      <c r="AN165" s="34">
        <f t="shared" si="112"/>
        <v>0</v>
      </c>
      <c r="AO165" s="32">
        <f t="shared" si="96"/>
        <v>144592.95603756551</v>
      </c>
      <c r="AP165" s="34">
        <f t="shared" si="97"/>
        <v>20841.66437315441</v>
      </c>
      <c r="AQ165" s="3"/>
      <c r="AR165" s="3"/>
    </row>
    <row r="166" spans="2:44" ht="15" customHeight="1" outlineLevel="1" x14ac:dyDescent="0.2">
      <c r="B166" s="45" t="s">
        <v>112</v>
      </c>
      <c r="C166" s="38">
        <v>0</v>
      </c>
      <c r="D166" s="39">
        <v>0</v>
      </c>
      <c r="E166" s="39">
        <v>0</v>
      </c>
      <c r="F166" s="39">
        <v>0</v>
      </c>
      <c r="G166" s="39">
        <v>0</v>
      </c>
      <c r="H166" s="39">
        <v>0</v>
      </c>
      <c r="I166" s="40">
        <v>0</v>
      </c>
      <c r="J166" s="40">
        <v>0</v>
      </c>
      <c r="K166" s="40">
        <v>0</v>
      </c>
      <c r="L166" s="40">
        <v>0</v>
      </c>
      <c r="M166" s="39">
        <v>0</v>
      </c>
      <c r="N166" s="39">
        <v>0</v>
      </c>
      <c r="O166" s="39">
        <v>0</v>
      </c>
      <c r="P166" s="39">
        <v>0</v>
      </c>
      <c r="Q166" s="39">
        <v>23.669517639600031</v>
      </c>
      <c r="R166" s="39">
        <v>0</v>
      </c>
      <c r="S166" s="39">
        <v>0</v>
      </c>
      <c r="T166" s="41">
        <v>0</v>
      </c>
      <c r="U166" s="39">
        <f t="shared" si="88"/>
        <v>23.669517639600031</v>
      </c>
      <c r="V166" s="51">
        <f t="shared" si="89"/>
        <v>0</v>
      </c>
      <c r="W166" s="38">
        <v>0</v>
      </c>
      <c r="X166" s="39">
        <v>0</v>
      </c>
      <c r="Y166" s="39">
        <v>0</v>
      </c>
      <c r="Z166" s="41">
        <v>0</v>
      </c>
      <c r="AA166" s="39">
        <f t="shared" si="90"/>
        <v>0</v>
      </c>
      <c r="AB166" s="51">
        <f t="shared" si="91"/>
        <v>0</v>
      </c>
      <c r="AC166" s="38">
        <v>0</v>
      </c>
      <c r="AD166" s="39">
        <v>0</v>
      </c>
      <c r="AE166" s="39">
        <v>0</v>
      </c>
      <c r="AF166" s="41">
        <v>0</v>
      </c>
      <c r="AG166" s="39">
        <f t="shared" si="92"/>
        <v>0</v>
      </c>
      <c r="AH166" s="51">
        <f t="shared" si="93"/>
        <v>0</v>
      </c>
      <c r="AI166" s="38">
        <v>0</v>
      </c>
      <c r="AJ166" s="41">
        <v>0</v>
      </c>
      <c r="AK166" s="38">
        <f t="shared" si="94"/>
        <v>23.669517639600031</v>
      </c>
      <c r="AL166" s="41">
        <f t="shared" si="95"/>
        <v>0</v>
      </c>
      <c r="AM166" s="38">
        <v>0</v>
      </c>
      <c r="AN166" s="41">
        <v>0</v>
      </c>
      <c r="AO166" s="38">
        <f t="shared" si="96"/>
        <v>23.669517639600031</v>
      </c>
      <c r="AP166" s="41">
        <f t="shared" si="97"/>
        <v>0</v>
      </c>
      <c r="AQ166" s="3"/>
      <c r="AR166" s="3"/>
    </row>
    <row r="167" spans="2:44" ht="15" customHeight="1" outlineLevel="1" x14ac:dyDescent="0.2">
      <c r="B167" s="45" t="s">
        <v>113</v>
      </c>
      <c r="C167" s="38">
        <v>0</v>
      </c>
      <c r="D167" s="39">
        <v>0</v>
      </c>
      <c r="E167" s="39">
        <v>0</v>
      </c>
      <c r="F167" s="39">
        <v>0</v>
      </c>
      <c r="G167" s="39">
        <v>0</v>
      </c>
      <c r="H167" s="39">
        <v>0</v>
      </c>
      <c r="I167" s="40">
        <v>0</v>
      </c>
      <c r="J167" s="40">
        <v>0</v>
      </c>
      <c r="K167" s="40">
        <v>0</v>
      </c>
      <c r="L167" s="40">
        <v>0</v>
      </c>
      <c r="M167" s="39">
        <v>0</v>
      </c>
      <c r="N167" s="39">
        <v>0</v>
      </c>
      <c r="O167" s="39">
        <v>-1.5340950244839988</v>
      </c>
      <c r="P167" s="39">
        <v>0</v>
      </c>
      <c r="Q167" s="39">
        <v>-259.28100000000001</v>
      </c>
      <c r="R167" s="39">
        <v>0</v>
      </c>
      <c r="S167" s="39">
        <v>0</v>
      </c>
      <c r="T167" s="41">
        <v>0</v>
      </c>
      <c r="U167" s="39">
        <f t="shared" si="88"/>
        <v>-260.81509502448398</v>
      </c>
      <c r="V167" s="41">
        <f t="shared" si="89"/>
        <v>0</v>
      </c>
      <c r="W167" s="38">
        <v>0</v>
      </c>
      <c r="X167" s="39">
        <v>0</v>
      </c>
      <c r="Y167" s="39">
        <v>0</v>
      </c>
      <c r="Z167" s="41">
        <v>0</v>
      </c>
      <c r="AA167" s="39">
        <f t="shared" si="90"/>
        <v>0</v>
      </c>
      <c r="AB167" s="41">
        <f t="shared" si="91"/>
        <v>0</v>
      </c>
      <c r="AC167" s="38">
        <v>0</v>
      </c>
      <c r="AD167" s="39">
        <v>0</v>
      </c>
      <c r="AE167" s="39">
        <v>0</v>
      </c>
      <c r="AF167" s="41">
        <v>0</v>
      </c>
      <c r="AG167" s="39">
        <f t="shared" si="92"/>
        <v>0</v>
      </c>
      <c r="AH167" s="41">
        <f t="shared" si="93"/>
        <v>0</v>
      </c>
      <c r="AI167" s="38">
        <v>0</v>
      </c>
      <c r="AJ167" s="41">
        <v>0</v>
      </c>
      <c r="AK167" s="38">
        <f t="shared" si="94"/>
        <v>-260.81509502448398</v>
      </c>
      <c r="AL167" s="41">
        <f t="shared" si="95"/>
        <v>0</v>
      </c>
      <c r="AM167" s="38">
        <v>0</v>
      </c>
      <c r="AN167" s="41">
        <v>0</v>
      </c>
      <c r="AO167" s="38">
        <f t="shared" si="96"/>
        <v>-260.81509502448398</v>
      </c>
      <c r="AP167" s="41">
        <f t="shared" si="97"/>
        <v>0</v>
      </c>
      <c r="AQ167" s="3"/>
      <c r="AR167" s="3"/>
    </row>
    <row r="168" spans="2:44" ht="15" customHeight="1" outlineLevel="1" x14ac:dyDescent="0.2">
      <c r="B168" s="45" t="s">
        <v>146</v>
      </c>
      <c r="C168" s="38">
        <v>0</v>
      </c>
      <c r="D168" s="39">
        <v>0</v>
      </c>
      <c r="E168" s="39">
        <v>0</v>
      </c>
      <c r="F168" s="39">
        <v>0</v>
      </c>
      <c r="G168" s="39">
        <v>0</v>
      </c>
      <c r="H168" s="39">
        <v>0</v>
      </c>
      <c r="I168" s="40">
        <v>0</v>
      </c>
      <c r="J168" s="40">
        <v>0</v>
      </c>
      <c r="K168" s="40">
        <v>0</v>
      </c>
      <c r="L168" s="40">
        <v>0</v>
      </c>
      <c r="M168" s="39">
        <v>0</v>
      </c>
      <c r="N168" s="39">
        <v>0</v>
      </c>
      <c r="O168" s="39">
        <v>50.93940000000002</v>
      </c>
      <c r="P168" s="39">
        <v>0</v>
      </c>
      <c r="Q168" s="39">
        <v>-90.944000000000003</v>
      </c>
      <c r="R168" s="39">
        <v>0</v>
      </c>
      <c r="S168" s="39">
        <v>0</v>
      </c>
      <c r="T168" s="41">
        <v>0</v>
      </c>
      <c r="U168" s="39">
        <f t="shared" si="88"/>
        <v>-40.004599999999982</v>
      </c>
      <c r="V168" s="41">
        <f t="shared" si="89"/>
        <v>0</v>
      </c>
      <c r="W168" s="38">
        <v>0</v>
      </c>
      <c r="X168" s="39">
        <v>0</v>
      </c>
      <c r="Y168" s="39">
        <v>0</v>
      </c>
      <c r="Z168" s="41">
        <v>0</v>
      </c>
      <c r="AA168" s="39">
        <f t="shared" si="90"/>
        <v>0</v>
      </c>
      <c r="AB168" s="41">
        <f t="shared" si="91"/>
        <v>0</v>
      </c>
      <c r="AC168" s="38">
        <v>0</v>
      </c>
      <c r="AD168" s="39">
        <v>0</v>
      </c>
      <c r="AE168" s="39">
        <v>0</v>
      </c>
      <c r="AF168" s="41">
        <v>0</v>
      </c>
      <c r="AG168" s="39">
        <f t="shared" si="92"/>
        <v>0</v>
      </c>
      <c r="AH168" s="41">
        <f t="shared" si="93"/>
        <v>0</v>
      </c>
      <c r="AI168" s="38">
        <v>0</v>
      </c>
      <c r="AJ168" s="41">
        <v>0</v>
      </c>
      <c r="AK168" s="38">
        <f t="shared" si="94"/>
        <v>-40.004599999999982</v>
      </c>
      <c r="AL168" s="41">
        <f t="shared" si="95"/>
        <v>0</v>
      </c>
      <c r="AM168" s="38">
        <v>0</v>
      </c>
      <c r="AN168" s="41">
        <v>0</v>
      </c>
      <c r="AO168" s="38">
        <f t="shared" si="96"/>
        <v>-40.004599999999982</v>
      </c>
      <c r="AP168" s="41">
        <f t="shared" si="97"/>
        <v>0</v>
      </c>
      <c r="AQ168" s="3"/>
      <c r="AR168" s="3"/>
    </row>
    <row r="169" spans="2:44" ht="15" customHeight="1" outlineLevel="1" x14ac:dyDescent="0.2">
      <c r="B169" s="45" t="s">
        <v>114</v>
      </c>
      <c r="C169" s="38">
        <v>0</v>
      </c>
      <c r="D169" s="39">
        <v>4.2370000000000001</v>
      </c>
      <c r="E169" s="39">
        <v>0</v>
      </c>
      <c r="F169" s="39">
        <v>3.8650000000000002</v>
      </c>
      <c r="G169" s="39">
        <v>0</v>
      </c>
      <c r="H169" s="39">
        <v>0</v>
      </c>
      <c r="I169" s="40">
        <v>0</v>
      </c>
      <c r="J169" s="40">
        <v>0</v>
      </c>
      <c r="K169" s="40">
        <v>0</v>
      </c>
      <c r="L169" s="40">
        <v>0</v>
      </c>
      <c r="M169" s="39">
        <v>0</v>
      </c>
      <c r="N169" s="39">
        <v>0</v>
      </c>
      <c r="O169" s="39">
        <v>0</v>
      </c>
      <c r="P169" s="39">
        <v>0</v>
      </c>
      <c r="Q169" s="39">
        <v>-135869.40655821626</v>
      </c>
      <c r="R169" s="39">
        <v>9672.6609841544159</v>
      </c>
      <c r="S169" s="39">
        <v>0</v>
      </c>
      <c r="T169" s="41">
        <v>1.31</v>
      </c>
      <c r="U169" s="39">
        <f t="shared" si="88"/>
        <v>-135869.40655821626</v>
      </c>
      <c r="V169" s="41">
        <f t="shared" si="89"/>
        <v>9682.0729841544162</v>
      </c>
      <c r="W169" s="38">
        <v>0</v>
      </c>
      <c r="X169" s="39">
        <v>13304.814144777063</v>
      </c>
      <c r="Y169" s="39">
        <v>0</v>
      </c>
      <c r="Z169" s="41">
        <v>227.57824422293044</v>
      </c>
      <c r="AA169" s="39">
        <f t="shared" si="90"/>
        <v>0</v>
      </c>
      <c r="AB169" s="41">
        <f t="shared" si="91"/>
        <v>13532.392388999993</v>
      </c>
      <c r="AC169" s="38">
        <v>0</v>
      </c>
      <c r="AD169" s="39">
        <v>0</v>
      </c>
      <c r="AE169" s="39">
        <v>0</v>
      </c>
      <c r="AF169" s="41">
        <v>0</v>
      </c>
      <c r="AG169" s="39">
        <f t="shared" si="92"/>
        <v>0</v>
      </c>
      <c r="AH169" s="41">
        <f t="shared" si="93"/>
        <v>0</v>
      </c>
      <c r="AI169" s="38">
        <v>0</v>
      </c>
      <c r="AJ169" s="41">
        <v>0</v>
      </c>
      <c r="AK169" s="38">
        <f t="shared" si="94"/>
        <v>-135869.40655821626</v>
      </c>
      <c r="AL169" s="41">
        <f t="shared" si="95"/>
        <v>23214.465373154409</v>
      </c>
      <c r="AM169" s="38">
        <v>0</v>
      </c>
      <c r="AN169" s="41">
        <v>0</v>
      </c>
      <c r="AO169" s="38">
        <f t="shared" si="96"/>
        <v>-135869.40655821626</v>
      </c>
      <c r="AP169" s="41">
        <f t="shared" si="97"/>
        <v>23214.465373154409</v>
      </c>
      <c r="AQ169" s="3"/>
      <c r="AR169" s="3"/>
    </row>
    <row r="170" spans="2:44" ht="15" customHeight="1" outlineLevel="1" x14ac:dyDescent="0.2">
      <c r="B170" s="45" t="s">
        <v>115</v>
      </c>
      <c r="C170" s="38">
        <v>0</v>
      </c>
      <c r="D170" s="39">
        <v>0</v>
      </c>
      <c r="E170" s="39">
        <v>0</v>
      </c>
      <c r="F170" s="39">
        <v>0</v>
      </c>
      <c r="G170" s="39">
        <v>0</v>
      </c>
      <c r="H170" s="39">
        <v>0</v>
      </c>
      <c r="I170" s="40">
        <v>0</v>
      </c>
      <c r="J170" s="40">
        <v>0</v>
      </c>
      <c r="K170" s="40">
        <v>0</v>
      </c>
      <c r="L170" s="40">
        <v>0</v>
      </c>
      <c r="M170" s="39">
        <v>0</v>
      </c>
      <c r="N170" s="39">
        <v>0</v>
      </c>
      <c r="O170" s="39">
        <v>0</v>
      </c>
      <c r="P170" s="39">
        <v>0</v>
      </c>
      <c r="Q170" s="39">
        <v>1.31</v>
      </c>
      <c r="R170" s="39">
        <v>0</v>
      </c>
      <c r="S170" s="39">
        <v>0</v>
      </c>
      <c r="T170" s="41">
        <v>0</v>
      </c>
      <c r="U170" s="39">
        <f t="shared" si="88"/>
        <v>1.31</v>
      </c>
      <c r="V170" s="41">
        <f t="shared" si="89"/>
        <v>0</v>
      </c>
      <c r="W170" s="38">
        <v>0</v>
      </c>
      <c r="X170" s="39">
        <v>0</v>
      </c>
      <c r="Y170" s="39">
        <v>0</v>
      </c>
      <c r="Z170" s="41">
        <v>0</v>
      </c>
      <c r="AA170" s="39">
        <f t="shared" si="90"/>
        <v>0</v>
      </c>
      <c r="AB170" s="41">
        <f t="shared" si="91"/>
        <v>0</v>
      </c>
      <c r="AC170" s="38">
        <v>0</v>
      </c>
      <c r="AD170" s="39">
        <v>0</v>
      </c>
      <c r="AE170" s="39">
        <v>0</v>
      </c>
      <c r="AF170" s="41">
        <v>0</v>
      </c>
      <c r="AG170" s="39">
        <f t="shared" si="92"/>
        <v>0</v>
      </c>
      <c r="AH170" s="41">
        <f t="shared" si="93"/>
        <v>0</v>
      </c>
      <c r="AI170" s="38">
        <v>0</v>
      </c>
      <c r="AJ170" s="41">
        <v>0</v>
      </c>
      <c r="AK170" s="38">
        <f t="shared" si="94"/>
        <v>1.31</v>
      </c>
      <c r="AL170" s="41">
        <f t="shared" si="95"/>
        <v>0</v>
      </c>
      <c r="AM170" s="38">
        <v>0</v>
      </c>
      <c r="AN170" s="41">
        <v>0</v>
      </c>
      <c r="AO170" s="38">
        <f t="shared" si="96"/>
        <v>1.31</v>
      </c>
      <c r="AP170" s="41">
        <f t="shared" si="97"/>
        <v>0</v>
      </c>
      <c r="AQ170" s="3"/>
      <c r="AR170" s="3"/>
    </row>
    <row r="171" spans="2:44" ht="15" customHeight="1" outlineLevel="1" x14ac:dyDescent="0.2">
      <c r="B171" s="45" t="s">
        <v>116</v>
      </c>
      <c r="C171" s="38">
        <v>0</v>
      </c>
      <c r="D171" s="39">
        <v>0</v>
      </c>
      <c r="E171" s="39">
        <v>0</v>
      </c>
      <c r="F171" s="39">
        <v>0</v>
      </c>
      <c r="G171" s="39">
        <v>0</v>
      </c>
      <c r="H171" s="39">
        <v>0</v>
      </c>
      <c r="I171" s="40">
        <v>0</v>
      </c>
      <c r="J171" s="40">
        <v>0</v>
      </c>
      <c r="K171" s="40">
        <v>0</v>
      </c>
      <c r="L171" s="40">
        <v>0</v>
      </c>
      <c r="M171" s="39">
        <v>0</v>
      </c>
      <c r="N171" s="39">
        <v>0</v>
      </c>
      <c r="O171" s="39">
        <v>0</v>
      </c>
      <c r="P171" s="39">
        <v>0</v>
      </c>
      <c r="Q171" s="39">
        <v>13304.814144777063</v>
      </c>
      <c r="R171" s="39">
        <v>0</v>
      </c>
      <c r="S171" s="39">
        <v>0</v>
      </c>
      <c r="T171" s="41">
        <v>0</v>
      </c>
      <c r="U171" s="39">
        <f t="shared" si="88"/>
        <v>13304.814144777063</v>
      </c>
      <c r="V171" s="41">
        <f t="shared" si="89"/>
        <v>0</v>
      </c>
      <c r="W171" s="38">
        <v>0</v>
      </c>
      <c r="X171" s="39">
        <v>0</v>
      </c>
      <c r="Y171" s="39">
        <v>0</v>
      </c>
      <c r="Z171" s="41">
        <v>0</v>
      </c>
      <c r="AA171" s="39">
        <f t="shared" si="90"/>
        <v>0</v>
      </c>
      <c r="AB171" s="41">
        <f t="shared" si="91"/>
        <v>0</v>
      </c>
      <c r="AC171" s="38">
        <v>0</v>
      </c>
      <c r="AD171" s="39">
        <v>0</v>
      </c>
      <c r="AE171" s="39">
        <v>0</v>
      </c>
      <c r="AF171" s="41">
        <v>0</v>
      </c>
      <c r="AG171" s="39">
        <f t="shared" si="92"/>
        <v>0</v>
      </c>
      <c r="AH171" s="41">
        <f t="shared" si="93"/>
        <v>0</v>
      </c>
      <c r="AI171" s="38">
        <v>0</v>
      </c>
      <c r="AJ171" s="41">
        <v>0</v>
      </c>
      <c r="AK171" s="38">
        <f t="shared" si="94"/>
        <v>13304.814144777063</v>
      </c>
      <c r="AL171" s="41">
        <f t="shared" si="95"/>
        <v>0</v>
      </c>
      <c r="AM171" s="38">
        <v>0</v>
      </c>
      <c r="AN171" s="41">
        <v>0</v>
      </c>
      <c r="AO171" s="38">
        <f t="shared" si="96"/>
        <v>13304.814144777063</v>
      </c>
      <c r="AP171" s="41">
        <f t="shared" si="97"/>
        <v>0</v>
      </c>
      <c r="AQ171" s="3"/>
      <c r="AR171" s="3"/>
    </row>
    <row r="172" spans="2:44" ht="15" customHeight="1" outlineLevel="1" x14ac:dyDescent="0.2">
      <c r="B172" s="45" t="s">
        <v>117</v>
      </c>
      <c r="C172" s="38">
        <v>0</v>
      </c>
      <c r="D172" s="39">
        <v>0</v>
      </c>
      <c r="E172" s="39">
        <v>0</v>
      </c>
      <c r="F172" s="39">
        <v>0</v>
      </c>
      <c r="G172" s="39">
        <v>0</v>
      </c>
      <c r="H172" s="39">
        <v>0</v>
      </c>
      <c r="I172" s="40">
        <v>0</v>
      </c>
      <c r="J172" s="40">
        <v>0</v>
      </c>
      <c r="K172" s="40">
        <v>0</v>
      </c>
      <c r="L172" s="40">
        <v>0</v>
      </c>
      <c r="M172" s="39">
        <v>0</v>
      </c>
      <c r="N172" s="39">
        <v>0</v>
      </c>
      <c r="O172" s="39">
        <v>0</v>
      </c>
      <c r="P172" s="39">
        <v>0</v>
      </c>
      <c r="Q172" s="39">
        <v>227.57824422293044</v>
      </c>
      <c r="R172" s="39">
        <v>0</v>
      </c>
      <c r="S172" s="39">
        <v>0</v>
      </c>
      <c r="T172" s="41">
        <v>0</v>
      </c>
      <c r="U172" s="39">
        <f t="shared" si="88"/>
        <v>227.57824422293044</v>
      </c>
      <c r="V172" s="41">
        <f t="shared" si="89"/>
        <v>0</v>
      </c>
      <c r="W172" s="38">
        <v>0</v>
      </c>
      <c r="X172" s="39">
        <v>0</v>
      </c>
      <c r="Y172" s="39">
        <v>0</v>
      </c>
      <c r="Z172" s="41">
        <v>0</v>
      </c>
      <c r="AA172" s="39">
        <f t="shared" si="90"/>
        <v>0</v>
      </c>
      <c r="AB172" s="41">
        <f t="shared" si="91"/>
        <v>0</v>
      </c>
      <c r="AC172" s="38">
        <v>0</v>
      </c>
      <c r="AD172" s="39">
        <v>0</v>
      </c>
      <c r="AE172" s="39">
        <v>0</v>
      </c>
      <c r="AF172" s="41">
        <v>0</v>
      </c>
      <c r="AG172" s="39">
        <f t="shared" si="92"/>
        <v>0</v>
      </c>
      <c r="AH172" s="41">
        <f t="shared" si="93"/>
        <v>0</v>
      </c>
      <c r="AI172" s="38">
        <v>0</v>
      </c>
      <c r="AJ172" s="41">
        <v>0</v>
      </c>
      <c r="AK172" s="38">
        <f t="shared" si="94"/>
        <v>227.57824422293044</v>
      </c>
      <c r="AL172" s="41">
        <f t="shared" si="95"/>
        <v>0</v>
      </c>
      <c r="AM172" s="38">
        <v>0</v>
      </c>
      <c r="AN172" s="41">
        <v>0</v>
      </c>
      <c r="AO172" s="38">
        <f t="shared" si="96"/>
        <v>227.57824422293044</v>
      </c>
      <c r="AP172" s="41">
        <f t="shared" si="97"/>
        <v>0</v>
      </c>
      <c r="AQ172" s="3"/>
      <c r="AR172" s="3"/>
    </row>
    <row r="173" spans="2:44" ht="15" customHeight="1" outlineLevel="1" x14ac:dyDescent="0.2">
      <c r="B173" s="45" t="s">
        <v>118</v>
      </c>
      <c r="C173" s="38">
        <v>0</v>
      </c>
      <c r="D173" s="39">
        <v>0</v>
      </c>
      <c r="E173" s="39">
        <v>0</v>
      </c>
      <c r="F173" s="39">
        <v>0</v>
      </c>
      <c r="G173" s="39">
        <v>0</v>
      </c>
      <c r="H173" s="39">
        <v>0</v>
      </c>
      <c r="I173" s="40">
        <v>0</v>
      </c>
      <c r="J173" s="40">
        <v>0</v>
      </c>
      <c r="K173" s="40">
        <v>0</v>
      </c>
      <c r="L173" s="40">
        <v>0</v>
      </c>
      <c r="M173" s="39">
        <v>0</v>
      </c>
      <c r="N173" s="39">
        <v>0</v>
      </c>
      <c r="O173" s="39">
        <v>0</v>
      </c>
      <c r="P173" s="39">
        <v>0</v>
      </c>
      <c r="Q173" s="39">
        <v>0</v>
      </c>
      <c r="R173" s="39">
        <v>0</v>
      </c>
      <c r="S173" s="39">
        <v>0</v>
      </c>
      <c r="T173" s="41">
        <v>0</v>
      </c>
      <c r="U173" s="39">
        <f t="shared" si="88"/>
        <v>0</v>
      </c>
      <c r="V173" s="41">
        <f t="shared" si="89"/>
        <v>0</v>
      </c>
      <c r="W173" s="38">
        <v>0</v>
      </c>
      <c r="X173" s="39">
        <v>0</v>
      </c>
      <c r="Y173" s="39">
        <v>0</v>
      </c>
      <c r="Z173" s="41">
        <v>0</v>
      </c>
      <c r="AA173" s="39">
        <f t="shared" si="90"/>
        <v>0</v>
      </c>
      <c r="AB173" s="41">
        <f t="shared" si="91"/>
        <v>0</v>
      </c>
      <c r="AC173" s="38">
        <v>0</v>
      </c>
      <c r="AD173" s="39">
        <v>0</v>
      </c>
      <c r="AE173" s="39">
        <v>0</v>
      </c>
      <c r="AF173" s="41">
        <v>0</v>
      </c>
      <c r="AG173" s="39">
        <f t="shared" si="92"/>
        <v>0</v>
      </c>
      <c r="AH173" s="41">
        <f t="shared" si="93"/>
        <v>0</v>
      </c>
      <c r="AI173" s="38">
        <v>0</v>
      </c>
      <c r="AJ173" s="41">
        <v>0</v>
      </c>
      <c r="AK173" s="38">
        <f t="shared" si="94"/>
        <v>0</v>
      </c>
      <c r="AL173" s="41">
        <f t="shared" si="95"/>
        <v>0</v>
      </c>
      <c r="AM173" s="38">
        <v>0</v>
      </c>
      <c r="AN173" s="41">
        <v>0</v>
      </c>
      <c r="AO173" s="38">
        <f t="shared" si="96"/>
        <v>0</v>
      </c>
      <c r="AP173" s="41">
        <f t="shared" si="97"/>
        <v>0</v>
      </c>
      <c r="AQ173" s="3"/>
      <c r="AR173" s="3"/>
    </row>
    <row r="174" spans="2:44" ht="15" customHeight="1" outlineLevel="1" x14ac:dyDescent="0.2">
      <c r="B174" s="45" t="s">
        <v>119</v>
      </c>
      <c r="C174" s="38">
        <v>0</v>
      </c>
      <c r="D174" s="39">
        <v>0</v>
      </c>
      <c r="E174" s="39">
        <v>0</v>
      </c>
      <c r="F174" s="39">
        <v>0</v>
      </c>
      <c r="G174" s="39">
        <v>0</v>
      </c>
      <c r="H174" s="39">
        <v>0</v>
      </c>
      <c r="I174" s="40">
        <v>0</v>
      </c>
      <c r="J174" s="40">
        <v>0</v>
      </c>
      <c r="K174" s="40">
        <v>0</v>
      </c>
      <c r="L174" s="40">
        <v>0</v>
      </c>
      <c r="M174" s="39">
        <v>0</v>
      </c>
      <c r="N174" s="39">
        <v>0</v>
      </c>
      <c r="O174" s="39">
        <v>0</v>
      </c>
      <c r="P174" s="39">
        <v>0</v>
      </c>
      <c r="Q174" s="39">
        <v>0</v>
      </c>
      <c r="R174" s="39">
        <v>0</v>
      </c>
      <c r="S174" s="39">
        <v>0</v>
      </c>
      <c r="T174" s="41">
        <v>0</v>
      </c>
      <c r="U174" s="39">
        <f t="shared" si="88"/>
        <v>0</v>
      </c>
      <c r="V174" s="41">
        <f t="shared" si="89"/>
        <v>0</v>
      </c>
      <c r="W174" s="38">
        <v>0</v>
      </c>
      <c r="X174" s="39">
        <v>0</v>
      </c>
      <c r="Y174" s="39">
        <v>0</v>
      </c>
      <c r="Z174" s="41">
        <v>0</v>
      </c>
      <c r="AA174" s="39">
        <f t="shared" si="90"/>
        <v>0</v>
      </c>
      <c r="AB174" s="41">
        <f t="shared" si="91"/>
        <v>0</v>
      </c>
      <c r="AC174" s="38">
        <v>0</v>
      </c>
      <c r="AD174" s="39">
        <v>0</v>
      </c>
      <c r="AE174" s="39">
        <v>0</v>
      </c>
      <c r="AF174" s="41">
        <v>0</v>
      </c>
      <c r="AG174" s="39">
        <f t="shared" si="92"/>
        <v>0</v>
      </c>
      <c r="AH174" s="41">
        <f t="shared" si="93"/>
        <v>0</v>
      </c>
      <c r="AI174" s="38">
        <v>0</v>
      </c>
      <c r="AJ174" s="41">
        <v>0</v>
      </c>
      <c r="AK174" s="38">
        <f t="shared" si="94"/>
        <v>0</v>
      </c>
      <c r="AL174" s="41">
        <f t="shared" si="95"/>
        <v>0</v>
      </c>
      <c r="AM174" s="38">
        <v>0</v>
      </c>
      <c r="AN174" s="41">
        <v>0</v>
      </c>
      <c r="AO174" s="38">
        <f t="shared" si="96"/>
        <v>0</v>
      </c>
      <c r="AP174" s="41">
        <f t="shared" si="97"/>
        <v>0</v>
      </c>
      <c r="AQ174" s="3"/>
      <c r="AR174" s="3"/>
    </row>
    <row r="175" spans="2:44" ht="15" customHeight="1" outlineLevel="1" x14ac:dyDescent="0.2">
      <c r="B175" s="45" t="s">
        <v>120</v>
      </c>
      <c r="C175" s="38">
        <v>0</v>
      </c>
      <c r="D175" s="39">
        <v>0</v>
      </c>
      <c r="E175" s="39">
        <v>0</v>
      </c>
      <c r="F175" s="39">
        <v>0</v>
      </c>
      <c r="G175" s="39">
        <v>0</v>
      </c>
      <c r="H175" s="39">
        <v>0</v>
      </c>
      <c r="I175" s="40">
        <v>0</v>
      </c>
      <c r="J175" s="40">
        <v>0</v>
      </c>
      <c r="K175" s="40">
        <v>0</v>
      </c>
      <c r="L175" s="40">
        <v>0</v>
      </c>
      <c r="M175" s="39">
        <v>0</v>
      </c>
      <c r="N175" s="39">
        <v>0</v>
      </c>
      <c r="O175" s="39">
        <v>0</v>
      </c>
      <c r="P175" s="39">
        <v>0</v>
      </c>
      <c r="Q175" s="39">
        <v>267168.09638416668</v>
      </c>
      <c r="R175" s="39">
        <v>0</v>
      </c>
      <c r="S175" s="39">
        <v>0</v>
      </c>
      <c r="T175" s="41">
        <v>0</v>
      </c>
      <c r="U175" s="39">
        <f t="shared" si="88"/>
        <v>267168.09638416668</v>
      </c>
      <c r="V175" s="41">
        <f t="shared" si="89"/>
        <v>0</v>
      </c>
      <c r="W175" s="38">
        <v>0</v>
      </c>
      <c r="X175" s="39">
        <v>0</v>
      </c>
      <c r="Y175" s="39">
        <v>0</v>
      </c>
      <c r="Z175" s="41">
        <v>0</v>
      </c>
      <c r="AA175" s="39">
        <f t="shared" si="90"/>
        <v>0</v>
      </c>
      <c r="AB175" s="41">
        <f t="shared" si="91"/>
        <v>0</v>
      </c>
      <c r="AC175" s="38">
        <v>0</v>
      </c>
      <c r="AD175" s="39">
        <v>0</v>
      </c>
      <c r="AE175" s="39">
        <v>0</v>
      </c>
      <c r="AF175" s="41">
        <v>0</v>
      </c>
      <c r="AG175" s="39">
        <f t="shared" si="92"/>
        <v>0</v>
      </c>
      <c r="AH175" s="41">
        <f t="shared" si="93"/>
        <v>0</v>
      </c>
      <c r="AI175" s="38">
        <v>0</v>
      </c>
      <c r="AJ175" s="41">
        <v>0</v>
      </c>
      <c r="AK175" s="38">
        <f t="shared" si="94"/>
        <v>267168.09638416668</v>
      </c>
      <c r="AL175" s="41">
        <f t="shared" si="95"/>
        <v>0</v>
      </c>
      <c r="AM175" s="38">
        <v>0</v>
      </c>
      <c r="AN175" s="41">
        <v>0</v>
      </c>
      <c r="AO175" s="38">
        <f t="shared" si="96"/>
        <v>267168.09638416668</v>
      </c>
      <c r="AP175" s="41">
        <f t="shared" si="97"/>
        <v>0</v>
      </c>
      <c r="AQ175" s="3"/>
      <c r="AR175" s="3"/>
    </row>
    <row r="176" spans="2:44" ht="15" customHeight="1" outlineLevel="1" x14ac:dyDescent="0.2">
      <c r="B176" s="45" t="s">
        <v>121</v>
      </c>
      <c r="C176" s="38">
        <v>0</v>
      </c>
      <c r="D176" s="39">
        <v>0</v>
      </c>
      <c r="E176" s="39">
        <v>0</v>
      </c>
      <c r="F176" s="39">
        <v>0</v>
      </c>
      <c r="G176" s="39">
        <v>0</v>
      </c>
      <c r="H176" s="39">
        <v>0</v>
      </c>
      <c r="I176" s="40">
        <v>0</v>
      </c>
      <c r="J176" s="40">
        <v>0</v>
      </c>
      <c r="K176" s="40">
        <v>0</v>
      </c>
      <c r="L176" s="40">
        <v>0</v>
      </c>
      <c r="M176" s="39">
        <v>0</v>
      </c>
      <c r="N176" s="39">
        <v>0</v>
      </c>
      <c r="O176" s="39">
        <v>0</v>
      </c>
      <c r="P176" s="39">
        <v>0</v>
      </c>
      <c r="Q176" s="39">
        <v>66.974000000000004</v>
      </c>
      <c r="R176" s="39">
        <v>0</v>
      </c>
      <c r="S176" s="39">
        <v>0</v>
      </c>
      <c r="T176" s="41">
        <v>0</v>
      </c>
      <c r="U176" s="39">
        <f t="shared" si="88"/>
        <v>66.974000000000004</v>
      </c>
      <c r="V176" s="41">
        <f t="shared" si="89"/>
        <v>0</v>
      </c>
      <c r="W176" s="38">
        <v>0</v>
      </c>
      <c r="X176" s="39">
        <v>0</v>
      </c>
      <c r="Y176" s="39">
        <v>0</v>
      </c>
      <c r="Z176" s="41">
        <v>0</v>
      </c>
      <c r="AA176" s="39">
        <f t="shared" si="90"/>
        <v>0</v>
      </c>
      <c r="AB176" s="41">
        <f t="shared" si="91"/>
        <v>0</v>
      </c>
      <c r="AC176" s="38">
        <v>0</v>
      </c>
      <c r="AD176" s="39">
        <v>0</v>
      </c>
      <c r="AE176" s="39">
        <v>0</v>
      </c>
      <c r="AF176" s="41">
        <v>0</v>
      </c>
      <c r="AG176" s="39">
        <f t="shared" si="92"/>
        <v>0</v>
      </c>
      <c r="AH176" s="41">
        <f t="shared" si="93"/>
        <v>0</v>
      </c>
      <c r="AI176" s="38">
        <v>0</v>
      </c>
      <c r="AJ176" s="41">
        <v>0</v>
      </c>
      <c r="AK176" s="38">
        <f t="shared" si="94"/>
        <v>66.974000000000004</v>
      </c>
      <c r="AL176" s="41">
        <f t="shared" si="95"/>
        <v>0</v>
      </c>
      <c r="AM176" s="38">
        <v>0</v>
      </c>
      <c r="AN176" s="41">
        <v>0</v>
      </c>
      <c r="AO176" s="38">
        <f t="shared" si="96"/>
        <v>66.974000000000004</v>
      </c>
      <c r="AP176" s="41">
        <f t="shared" si="97"/>
        <v>0</v>
      </c>
      <c r="AQ176" s="3"/>
      <c r="AR176" s="3"/>
    </row>
    <row r="177" spans="2:44" ht="15" customHeight="1" outlineLevel="1" x14ac:dyDescent="0.2">
      <c r="B177" s="47" t="s">
        <v>122</v>
      </c>
      <c r="C177" s="38">
        <v>0</v>
      </c>
      <c r="D177" s="39">
        <v>0</v>
      </c>
      <c r="E177" s="39">
        <v>0</v>
      </c>
      <c r="F177" s="39">
        <v>0</v>
      </c>
      <c r="G177" s="39">
        <v>0</v>
      </c>
      <c r="H177" s="39">
        <v>0</v>
      </c>
      <c r="I177" s="40">
        <v>0</v>
      </c>
      <c r="J177" s="40">
        <v>0</v>
      </c>
      <c r="K177" s="40">
        <v>0</v>
      </c>
      <c r="L177" s="40">
        <v>0</v>
      </c>
      <c r="M177" s="39">
        <v>0</v>
      </c>
      <c r="N177" s="39">
        <v>0</v>
      </c>
      <c r="O177" s="39">
        <v>0</v>
      </c>
      <c r="P177" s="39">
        <v>0</v>
      </c>
      <c r="Q177" s="39">
        <v>0</v>
      </c>
      <c r="R177" s="39">
        <v>0</v>
      </c>
      <c r="S177" s="39">
        <v>0</v>
      </c>
      <c r="T177" s="41">
        <v>0</v>
      </c>
      <c r="U177" s="39">
        <f t="shared" si="88"/>
        <v>0</v>
      </c>
      <c r="V177" s="41">
        <f t="shared" si="89"/>
        <v>0</v>
      </c>
      <c r="W177" s="38">
        <v>0</v>
      </c>
      <c r="X177" s="39">
        <v>0</v>
      </c>
      <c r="Y177" s="39">
        <v>0</v>
      </c>
      <c r="Z177" s="41">
        <v>0</v>
      </c>
      <c r="AA177" s="39">
        <f t="shared" si="90"/>
        <v>0</v>
      </c>
      <c r="AB177" s="41">
        <f t="shared" si="91"/>
        <v>0</v>
      </c>
      <c r="AC177" s="38">
        <v>0</v>
      </c>
      <c r="AD177" s="39">
        <v>0</v>
      </c>
      <c r="AE177" s="39">
        <v>0</v>
      </c>
      <c r="AF177" s="41">
        <v>0</v>
      </c>
      <c r="AG177" s="39">
        <f t="shared" si="92"/>
        <v>0</v>
      </c>
      <c r="AH177" s="41">
        <f t="shared" si="93"/>
        <v>0</v>
      </c>
      <c r="AI177" s="38">
        <v>0</v>
      </c>
      <c r="AJ177" s="41">
        <v>0</v>
      </c>
      <c r="AK177" s="38">
        <f t="shared" si="94"/>
        <v>0</v>
      </c>
      <c r="AL177" s="41">
        <f t="shared" si="95"/>
        <v>0</v>
      </c>
      <c r="AM177" s="38">
        <v>0</v>
      </c>
      <c r="AN177" s="41">
        <v>0</v>
      </c>
      <c r="AO177" s="38">
        <f t="shared" si="96"/>
        <v>0</v>
      </c>
      <c r="AP177" s="41">
        <f t="shared" si="97"/>
        <v>0</v>
      </c>
      <c r="AQ177" s="3"/>
      <c r="AR177" s="3"/>
    </row>
    <row r="178" spans="2:44" ht="15" customHeight="1" outlineLevel="1" x14ac:dyDescent="0.2">
      <c r="B178" s="47" t="s">
        <v>123</v>
      </c>
      <c r="C178" s="38">
        <v>0</v>
      </c>
      <c r="D178" s="39">
        <v>0</v>
      </c>
      <c r="E178" s="39">
        <v>0</v>
      </c>
      <c r="F178" s="39">
        <v>0</v>
      </c>
      <c r="G178" s="39">
        <v>0</v>
      </c>
      <c r="H178" s="39">
        <v>0</v>
      </c>
      <c r="I178" s="40">
        <v>0</v>
      </c>
      <c r="J178" s="40">
        <v>0</v>
      </c>
      <c r="K178" s="40">
        <v>0</v>
      </c>
      <c r="L178" s="40">
        <v>0</v>
      </c>
      <c r="M178" s="39">
        <v>0</v>
      </c>
      <c r="N178" s="39">
        <v>0</v>
      </c>
      <c r="O178" s="39">
        <v>0</v>
      </c>
      <c r="P178" s="39">
        <v>0</v>
      </c>
      <c r="Q178" s="39">
        <v>0</v>
      </c>
      <c r="R178" s="39">
        <v>0</v>
      </c>
      <c r="S178" s="39">
        <v>0</v>
      </c>
      <c r="T178" s="41">
        <v>0</v>
      </c>
      <c r="U178" s="39">
        <f t="shared" si="88"/>
        <v>0</v>
      </c>
      <c r="V178" s="41">
        <f t="shared" si="89"/>
        <v>0</v>
      </c>
      <c r="W178" s="38">
        <v>0</v>
      </c>
      <c r="X178" s="39">
        <v>0</v>
      </c>
      <c r="Y178" s="39">
        <v>0</v>
      </c>
      <c r="Z178" s="41">
        <v>0</v>
      </c>
      <c r="AA178" s="39">
        <f t="shared" si="90"/>
        <v>0</v>
      </c>
      <c r="AB178" s="41">
        <f t="shared" si="91"/>
        <v>0</v>
      </c>
      <c r="AC178" s="38">
        <v>0</v>
      </c>
      <c r="AD178" s="39">
        <v>0</v>
      </c>
      <c r="AE178" s="39">
        <v>0</v>
      </c>
      <c r="AF178" s="41">
        <v>0</v>
      </c>
      <c r="AG178" s="39">
        <f t="shared" si="92"/>
        <v>0</v>
      </c>
      <c r="AH178" s="41">
        <f t="shared" si="93"/>
        <v>0</v>
      </c>
      <c r="AI178" s="38">
        <v>0</v>
      </c>
      <c r="AJ178" s="41">
        <v>0</v>
      </c>
      <c r="AK178" s="38">
        <f t="shared" si="94"/>
        <v>0</v>
      </c>
      <c r="AL178" s="41">
        <f t="shared" si="95"/>
        <v>0</v>
      </c>
      <c r="AM178" s="38">
        <v>0</v>
      </c>
      <c r="AN178" s="41">
        <v>0</v>
      </c>
      <c r="AO178" s="38">
        <f t="shared" si="96"/>
        <v>0</v>
      </c>
      <c r="AP178" s="41">
        <f t="shared" si="97"/>
        <v>0</v>
      </c>
      <c r="AQ178" s="3"/>
      <c r="AR178" s="3"/>
    </row>
    <row r="179" spans="2:44" ht="15" customHeight="1" outlineLevel="1" x14ac:dyDescent="0.2">
      <c r="B179" s="47" t="s">
        <v>124</v>
      </c>
      <c r="C179" s="38">
        <v>0</v>
      </c>
      <c r="D179" s="39">
        <v>0</v>
      </c>
      <c r="E179" s="39">
        <v>0</v>
      </c>
      <c r="F179" s="39">
        <v>0</v>
      </c>
      <c r="G179" s="39">
        <v>0</v>
      </c>
      <c r="H179" s="39">
        <v>0</v>
      </c>
      <c r="I179" s="40">
        <v>0</v>
      </c>
      <c r="J179" s="40">
        <v>0</v>
      </c>
      <c r="K179" s="40">
        <v>0</v>
      </c>
      <c r="L179" s="40">
        <v>0</v>
      </c>
      <c r="M179" s="39">
        <v>0</v>
      </c>
      <c r="N179" s="39">
        <v>0</v>
      </c>
      <c r="O179" s="39">
        <v>0</v>
      </c>
      <c r="P179" s="39">
        <v>0</v>
      </c>
      <c r="Q179" s="39">
        <v>-29.26</v>
      </c>
      <c r="R179" s="39">
        <v>-2372.8009999999999</v>
      </c>
      <c r="S179" s="39">
        <v>0</v>
      </c>
      <c r="T179" s="41">
        <v>0</v>
      </c>
      <c r="U179" s="39">
        <f t="shared" si="88"/>
        <v>-29.26</v>
      </c>
      <c r="V179" s="41">
        <f t="shared" si="89"/>
        <v>-2372.8009999999999</v>
      </c>
      <c r="W179" s="38">
        <v>0</v>
      </c>
      <c r="X179" s="39">
        <v>0</v>
      </c>
      <c r="Y179" s="39">
        <v>0</v>
      </c>
      <c r="Z179" s="41">
        <v>0</v>
      </c>
      <c r="AA179" s="39">
        <f t="shared" si="90"/>
        <v>0</v>
      </c>
      <c r="AB179" s="41">
        <f t="shared" si="91"/>
        <v>0</v>
      </c>
      <c r="AC179" s="38">
        <v>0</v>
      </c>
      <c r="AD179" s="39">
        <v>0</v>
      </c>
      <c r="AE179" s="39">
        <v>0</v>
      </c>
      <c r="AF179" s="41">
        <v>0</v>
      </c>
      <c r="AG179" s="39">
        <f t="shared" si="92"/>
        <v>0</v>
      </c>
      <c r="AH179" s="41">
        <f t="shared" si="93"/>
        <v>0</v>
      </c>
      <c r="AI179" s="38">
        <v>0</v>
      </c>
      <c r="AJ179" s="41">
        <v>0</v>
      </c>
      <c r="AK179" s="38">
        <f t="shared" si="94"/>
        <v>-29.26</v>
      </c>
      <c r="AL179" s="41">
        <f t="shared" si="95"/>
        <v>-2372.8009999999999</v>
      </c>
      <c r="AM179" s="38">
        <v>0</v>
      </c>
      <c r="AN179" s="41">
        <v>0</v>
      </c>
      <c r="AO179" s="38">
        <f t="shared" si="96"/>
        <v>-29.26</v>
      </c>
      <c r="AP179" s="41">
        <f t="shared" si="97"/>
        <v>-2372.8009999999999</v>
      </c>
      <c r="AQ179" s="3"/>
      <c r="AR179" s="3"/>
    </row>
    <row r="180" spans="2:44" ht="15" customHeight="1" outlineLevel="1" x14ac:dyDescent="0.2">
      <c r="B180" s="47" t="s">
        <v>125</v>
      </c>
      <c r="C180" s="38">
        <v>0</v>
      </c>
      <c r="D180" s="39">
        <v>0</v>
      </c>
      <c r="E180" s="39">
        <v>0</v>
      </c>
      <c r="F180" s="39">
        <v>0</v>
      </c>
      <c r="G180" s="39">
        <v>0</v>
      </c>
      <c r="H180" s="39">
        <v>0</v>
      </c>
      <c r="I180" s="40">
        <v>0</v>
      </c>
      <c r="J180" s="40">
        <v>0</v>
      </c>
      <c r="K180" s="40">
        <v>0</v>
      </c>
      <c r="L180" s="40">
        <v>0</v>
      </c>
      <c r="M180" s="39">
        <v>0</v>
      </c>
      <c r="N180" s="39">
        <v>0</v>
      </c>
      <c r="O180" s="39">
        <v>0</v>
      </c>
      <c r="P180" s="39">
        <v>0</v>
      </c>
      <c r="Q180" s="39">
        <v>0</v>
      </c>
      <c r="R180" s="39">
        <v>0</v>
      </c>
      <c r="S180" s="39">
        <v>0</v>
      </c>
      <c r="T180" s="41">
        <v>0</v>
      </c>
      <c r="U180" s="39">
        <f t="shared" si="88"/>
        <v>0</v>
      </c>
      <c r="V180" s="41">
        <f t="shared" si="89"/>
        <v>0</v>
      </c>
      <c r="W180" s="38">
        <v>0</v>
      </c>
      <c r="X180" s="39">
        <v>0</v>
      </c>
      <c r="Y180" s="39">
        <v>0</v>
      </c>
      <c r="Z180" s="41">
        <v>0</v>
      </c>
      <c r="AA180" s="39">
        <f t="shared" si="90"/>
        <v>0</v>
      </c>
      <c r="AB180" s="41">
        <f t="shared" si="91"/>
        <v>0</v>
      </c>
      <c r="AC180" s="38">
        <v>0</v>
      </c>
      <c r="AD180" s="39">
        <v>0</v>
      </c>
      <c r="AE180" s="39">
        <v>0</v>
      </c>
      <c r="AF180" s="41">
        <v>0</v>
      </c>
      <c r="AG180" s="39">
        <f t="shared" si="92"/>
        <v>0</v>
      </c>
      <c r="AH180" s="41">
        <f t="shared" si="93"/>
        <v>0</v>
      </c>
      <c r="AI180" s="38">
        <v>0</v>
      </c>
      <c r="AJ180" s="41">
        <v>0</v>
      </c>
      <c r="AK180" s="38">
        <f t="shared" si="94"/>
        <v>0</v>
      </c>
      <c r="AL180" s="41">
        <f t="shared" si="95"/>
        <v>0</v>
      </c>
      <c r="AM180" s="38">
        <v>0</v>
      </c>
      <c r="AN180" s="41">
        <v>0</v>
      </c>
      <c r="AO180" s="38">
        <f t="shared" si="96"/>
        <v>0</v>
      </c>
      <c r="AP180" s="41">
        <f t="shared" si="97"/>
        <v>0</v>
      </c>
      <c r="AQ180" s="3"/>
      <c r="AR180" s="3"/>
    </row>
    <row r="181" spans="2:44" s="4" customFormat="1" ht="15" customHeight="1" x14ac:dyDescent="0.2">
      <c r="B181" s="275" t="s">
        <v>250</v>
      </c>
      <c r="C181" s="276">
        <f>SUM(C182:C196)</f>
        <v>-34870.910000000003</v>
      </c>
      <c r="D181" s="277">
        <f>SUM(D182:D196)</f>
        <v>-27497.678</v>
      </c>
      <c r="E181" s="277">
        <f t="shared" ref="E181:T181" si="113">SUM(E182:E196)</f>
        <v>0</v>
      </c>
      <c r="F181" s="277">
        <f t="shared" si="113"/>
        <v>0</v>
      </c>
      <c r="G181" s="277">
        <f t="shared" si="113"/>
        <v>0</v>
      </c>
      <c r="H181" s="277">
        <f t="shared" si="113"/>
        <v>0</v>
      </c>
      <c r="I181" s="277">
        <f t="shared" si="113"/>
        <v>0</v>
      </c>
      <c r="J181" s="277">
        <f t="shared" si="113"/>
        <v>0</v>
      </c>
      <c r="K181" s="277">
        <f t="shared" si="113"/>
        <v>0</v>
      </c>
      <c r="L181" s="277">
        <f t="shared" si="113"/>
        <v>0</v>
      </c>
      <c r="M181" s="277">
        <v>0</v>
      </c>
      <c r="N181" s="277">
        <v>0</v>
      </c>
      <c r="O181" s="277">
        <v>0</v>
      </c>
      <c r="P181" s="277">
        <v>0</v>
      </c>
      <c r="Q181" s="277">
        <f t="shared" si="113"/>
        <v>0</v>
      </c>
      <c r="R181" s="277">
        <f t="shared" si="113"/>
        <v>0</v>
      </c>
      <c r="S181" s="277">
        <f t="shared" si="113"/>
        <v>-119334.04295480013</v>
      </c>
      <c r="T181" s="278">
        <f t="shared" si="113"/>
        <v>-15892.139484000001</v>
      </c>
      <c r="U181" s="277">
        <f t="shared" si="88"/>
        <v>-154204.95295480013</v>
      </c>
      <c r="V181" s="278">
        <f t="shared" si="89"/>
        <v>-43389.817483999999</v>
      </c>
      <c r="W181" s="276">
        <f t="shared" ref="W181:Z181" si="114">SUM(W182:W196)</f>
        <v>0</v>
      </c>
      <c r="X181" s="277">
        <f t="shared" si="114"/>
        <v>0</v>
      </c>
      <c r="Y181" s="277">
        <f t="shared" si="114"/>
        <v>0</v>
      </c>
      <c r="Z181" s="278">
        <f t="shared" si="114"/>
        <v>0</v>
      </c>
      <c r="AA181" s="277">
        <f t="shared" si="90"/>
        <v>0</v>
      </c>
      <c r="AB181" s="278">
        <f t="shared" si="91"/>
        <v>0</v>
      </c>
      <c r="AC181" s="276">
        <f t="shared" ref="AC181:AF181" si="115">SUM(AC182:AC196)</f>
        <v>0</v>
      </c>
      <c r="AD181" s="277">
        <f t="shared" si="115"/>
        <v>0</v>
      </c>
      <c r="AE181" s="277">
        <f t="shared" si="115"/>
        <v>0</v>
      </c>
      <c r="AF181" s="278">
        <f t="shared" si="115"/>
        <v>0</v>
      </c>
      <c r="AG181" s="277">
        <f t="shared" si="92"/>
        <v>0</v>
      </c>
      <c r="AH181" s="278">
        <f t="shared" si="93"/>
        <v>0</v>
      </c>
      <c r="AI181" s="276">
        <f t="shared" ref="AI181:AJ181" si="116">SUM(AI182:AI196)</f>
        <v>0</v>
      </c>
      <c r="AJ181" s="278">
        <f t="shared" si="116"/>
        <v>0</v>
      </c>
      <c r="AK181" s="276">
        <f t="shared" si="94"/>
        <v>-154204.95295480013</v>
      </c>
      <c r="AL181" s="278">
        <f t="shared" si="95"/>
        <v>-43389.817483999999</v>
      </c>
      <c r="AM181" s="276">
        <f t="shared" ref="AM181:AN181" si="117">SUM(AM182:AM196)</f>
        <v>-2828.9845707291915</v>
      </c>
      <c r="AN181" s="278">
        <f t="shared" si="117"/>
        <v>0</v>
      </c>
      <c r="AO181" s="276">
        <f t="shared" si="96"/>
        <v>-157033.93752552933</v>
      </c>
      <c r="AP181" s="278">
        <f t="shared" si="97"/>
        <v>-43389.817483999999</v>
      </c>
      <c r="AQ181" s="3"/>
      <c r="AR181" s="3"/>
    </row>
    <row r="182" spans="2:44" ht="15" customHeight="1" outlineLevel="1" x14ac:dyDescent="0.2">
      <c r="B182" s="45" t="s">
        <v>112</v>
      </c>
      <c r="C182" s="38">
        <v>-22053.726999999999</v>
      </c>
      <c r="D182" s="39">
        <v>-19430.143</v>
      </c>
      <c r="E182" s="39">
        <v>0</v>
      </c>
      <c r="F182" s="39">
        <v>0</v>
      </c>
      <c r="G182" s="39">
        <v>0</v>
      </c>
      <c r="H182" s="39">
        <v>0</v>
      </c>
      <c r="I182" s="40">
        <v>0</v>
      </c>
      <c r="J182" s="40">
        <v>0</v>
      </c>
      <c r="K182" s="40">
        <v>0</v>
      </c>
      <c r="L182" s="40">
        <v>0</v>
      </c>
      <c r="M182" s="39">
        <v>0</v>
      </c>
      <c r="N182" s="39">
        <v>0</v>
      </c>
      <c r="O182" s="39">
        <v>0</v>
      </c>
      <c r="P182" s="39">
        <v>0</v>
      </c>
      <c r="Q182" s="39">
        <v>0</v>
      </c>
      <c r="R182" s="39">
        <v>0</v>
      </c>
      <c r="S182" s="39">
        <v>0</v>
      </c>
      <c r="T182" s="41">
        <v>0</v>
      </c>
      <c r="U182" s="39">
        <f t="shared" si="88"/>
        <v>-22053.726999999999</v>
      </c>
      <c r="V182" s="51">
        <f t="shared" si="89"/>
        <v>-19430.143</v>
      </c>
      <c r="W182" s="38">
        <v>0</v>
      </c>
      <c r="X182" s="39">
        <v>0</v>
      </c>
      <c r="Y182" s="39">
        <v>0</v>
      </c>
      <c r="Z182" s="41">
        <v>0</v>
      </c>
      <c r="AA182" s="39">
        <f t="shared" si="90"/>
        <v>0</v>
      </c>
      <c r="AB182" s="51">
        <f t="shared" si="91"/>
        <v>0</v>
      </c>
      <c r="AC182" s="38">
        <v>0</v>
      </c>
      <c r="AD182" s="39">
        <v>0</v>
      </c>
      <c r="AE182" s="39">
        <v>0</v>
      </c>
      <c r="AF182" s="41">
        <v>0</v>
      </c>
      <c r="AG182" s="39">
        <f t="shared" si="92"/>
        <v>0</v>
      </c>
      <c r="AH182" s="51">
        <f t="shared" si="93"/>
        <v>0</v>
      </c>
      <c r="AI182" s="38">
        <v>0</v>
      </c>
      <c r="AJ182" s="41">
        <v>0</v>
      </c>
      <c r="AK182" s="38">
        <f t="shared" si="94"/>
        <v>-22053.726999999999</v>
      </c>
      <c r="AL182" s="41">
        <f t="shared" si="95"/>
        <v>-19430.143</v>
      </c>
      <c r="AM182" s="38">
        <v>0</v>
      </c>
      <c r="AN182" s="41">
        <v>0</v>
      </c>
      <c r="AO182" s="38">
        <f t="shared" si="96"/>
        <v>-22053.726999999999</v>
      </c>
      <c r="AP182" s="41">
        <f t="shared" si="97"/>
        <v>-19430.143</v>
      </c>
      <c r="AQ182" s="3"/>
      <c r="AR182" s="3"/>
    </row>
    <row r="183" spans="2:44" ht="15" customHeight="1" outlineLevel="1" x14ac:dyDescent="0.2">
      <c r="B183" s="45" t="s">
        <v>113</v>
      </c>
      <c r="C183" s="38">
        <v>0</v>
      </c>
      <c r="D183" s="39">
        <v>0</v>
      </c>
      <c r="E183" s="39">
        <v>0</v>
      </c>
      <c r="F183" s="39">
        <v>0</v>
      </c>
      <c r="G183" s="39">
        <v>0</v>
      </c>
      <c r="H183" s="39">
        <v>0</v>
      </c>
      <c r="I183" s="40">
        <v>0</v>
      </c>
      <c r="J183" s="40">
        <v>0</v>
      </c>
      <c r="K183" s="40">
        <v>0</v>
      </c>
      <c r="L183" s="40">
        <v>0</v>
      </c>
      <c r="M183" s="39">
        <v>0</v>
      </c>
      <c r="N183" s="39">
        <v>0</v>
      </c>
      <c r="O183" s="39">
        <v>0</v>
      </c>
      <c r="P183" s="39">
        <v>0</v>
      </c>
      <c r="Q183" s="39">
        <v>0</v>
      </c>
      <c r="R183" s="39">
        <v>0</v>
      </c>
      <c r="S183" s="39">
        <v>0</v>
      </c>
      <c r="T183" s="41">
        <v>0</v>
      </c>
      <c r="U183" s="39">
        <f t="shared" si="88"/>
        <v>0</v>
      </c>
      <c r="V183" s="41">
        <f t="shared" si="89"/>
        <v>0</v>
      </c>
      <c r="W183" s="38">
        <v>0</v>
      </c>
      <c r="X183" s="39">
        <v>0</v>
      </c>
      <c r="Y183" s="39">
        <v>0</v>
      </c>
      <c r="Z183" s="41">
        <v>0</v>
      </c>
      <c r="AA183" s="39">
        <f t="shared" si="90"/>
        <v>0</v>
      </c>
      <c r="AB183" s="41">
        <f t="shared" si="91"/>
        <v>0</v>
      </c>
      <c r="AC183" s="38">
        <v>0</v>
      </c>
      <c r="AD183" s="39">
        <v>0</v>
      </c>
      <c r="AE183" s="39">
        <v>0</v>
      </c>
      <c r="AF183" s="41">
        <v>0</v>
      </c>
      <c r="AG183" s="39">
        <f t="shared" si="92"/>
        <v>0</v>
      </c>
      <c r="AH183" s="41">
        <f t="shared" si="93"/>
        <v>0</v>
      </c>
      <c r="AI183" s="38">
        <v>0</v>
      </c>
      <c r="AJ183" s="41">
        <v>0</v>
      </c>
      <c r="AK183" s="38">
        <f t="shared" si="94"/>
        <v>0</v>
      </c>
      <c r="AL183" s="41">
        <f t="shared" si="95"/>
        <v>0</v>
      </c>
      <c r="AM183" s="38">
        <v>0</v>
      </c>
      <c r="AN183" s="41">
        <v>0</v>
      </c>
      <c r="AO183" s="38">
        <f t="shared" si="96"/>
        <v>0</v>
      </c>
      <c r="AP183" s="41">
        <f t="shared" si="97"/>
        <v>0</v>
      </c>
      <c r="AQ183" s="3"/>
      <c r="AR183" s="3"/>
    </row>
    <row r="184" spans="2:44" ht="15" customHeight="1" outlineLevel="1" x14ac:dyDescent="0.2">
      <c r="B184" s="45" t="s">
        <v>146</v>
      </c>
      <c r="C184" s="38">
        <v>0</v>
      </c>
      <c r="D184" s="39">
        <v>0</v>
      </c>
      <c r="E184" s="39">
        <v>0</v>
      </c>
      <c r="F184" s="39">
        <v>0</v>
      </c>
      <c r="G184" s="39">
        <v>0</v>
      </c>
      <c r="H184" s="39">
        <v>0</v>
      </c>
      <c r="I184" s="40">
        <v>0</v>
      </c>
      <c r="J184" s="40">
        <v>0</v>
      </c>
      <c r="K184" s="40">
        <v>0</v>
      </c>
      <c r="L184" s="40">
        <v>0</v>
      </c>
      <c r="M184" s="39">
        <v>0</v>
      </c>
      <c r="N184" s="39">
        <v>0</v>
      </c>
      <c r="O184" s="39">
        <v>0</v>
      </c>
      <c r="P184" s="39">
        <v>0</v>
      </c>
      <c r="Q184" s="39">
        <v>0</v>
      </c>
      <c r="R184" s="39">
        <v>0</v>
      </c>
      <c r="S184" s="39">
        <v>0</v>
      </c>
      <c r="T184" s="41">
        <v>0</v>
      </c>
      <c r="U184" s="39">
        <f t="shared" si="88"/>
        <v>0</v>
      </c>
      <c r="V184" s="41">
        <f t="shared" si="89"/>
        <v>0</v>
      </c>
      <c r="W184" s="38">
        <v>0</v>
      </c>
      <c r="X184" s="39">
        <v>0</v>
      </c>
      <c r="Y184" s="39">
        <v>0</v>
      </c>
      <c r="Z184" s="41">
        <v>0</v>
      </c>
      <c r="AA184" s="39">
        <f t="shared" si="90"/>
        <v>0</v>
      </c>
      <c r="AB184" s="41">
        <f t="shared" si="91"/>
        <v>0</v>
      </c>
      <c r="AC184" s="38">
        <v>0</v>
      </c>
      <c r="AD184" s="39">
        <v>0</v>
      </c>
      <c r="AE184" s="39">
        <v>0</v>
      </c>
      <c r="AF184" s="41">
        <v>0</v>
      </c>
      <c r="AG184" s="39">
        <f t="shared" si="92"/>
        <v>0</v>
      </c>
      <c r="AH184" s="41">
        <f t="shared" si="93"/>
        <v>0</v>
      </c>
      <c r="AI184" s="38">
        <v>0</v>
      </c>
      <c r="AJ184" s="41">
        <v>0</v>
      </c>
      <c r="AK184" s="38">
        <f t="shared" si="94"/>
        <v>0</v>
      </c>
      <c r="AL184" s="41">
        <f t="shared" si="95"/>
        <v>0</v>
      </c>
      <c r="AM184" s="38">
        <v>0</v>
      </c>
      <c r="AN184" s="41">
        <v>0</v>
      </c>
      <c r="AO184" s="38">
        <f t="shared" si="96"/>
        <v>0</v>
      </c>
      <c r="AP184" s="41">
        <f t="shared" si="97"/>
        <v>0</v>
      </c>
      <c r="AQ184" s="3"/>
      <c r="AR184" s="3"/>
    </row>
    <row r="185" spans="2:44" ht="15" customHeight="1" outlineLevel="1" x14ac:dyDescent="0.2">
      <c r="B185" s="45" t="s">
        <v>114</v>
      </c>
      <c r="C185" s="38">
        <v>0</v>
      </c>
      <c r="D185" s="39">
        <v>0</v>
      </c>
      <c r="E185" s="39">
        <v>0</v>
      </c>
      <c r="F185" s="39">
        <v>0</v>
      </c>
      <c r="G185" s="39">
        <v>0</v>
      </c>
      <c r="H185" s="39">
        <v>0</v>
      </c>
      <c r="I185" s="40">
        <v>0</v>
      </c>
      <c r="J185" s="40">
        <v>0</v>
      </c>
      <c r="K185" s="40">
        <v>0</v>
      </c>
      <c r="L185" s="40">
        <v>0</v>
      </c>
      <c r="M185" s="39">
        <v>0</v>
      </c>
      <c r="N185" s="39">
        <v>0</v>
      </c>
      <c r="O185" s="39">
        <v>0</v>
      </c>
      <c r="P185" s="39">
        <v>0</v>
      </c>
      <c r="Q185" s="39">
        <v>0</v>
      </c>
      <c r="R185" s="39">
        <v>0</v>
      </c>
      <c r="S185" s="39">
        <v>0</v>
      </c>
      <c r="T185" s="41">
        <v>0</v>
      </c>
      <c r="U185" s="39">
        <f t="shared" si="88"/>
        <v>0</v>
      </c>
      <c r="V185" s="41">
        <f t="shared" si="89"/>
        <v>0</v>
      </c>
      <c r="W185" s="38">
        <v>0</v>
      </c>
      <c r="X185" s="39">
        <v>0</v>
      </c>
      <c r="Y185" s="39">
        <v>0</v>
      </c>
      <c r="Z185" s="41">
        <v>0</v>
      </c>
      <c r="AA185" s="39">
        <f t="shared" si="90"/>
        <v>0</v>
      </c>
      <c r="AB185" s="41">
        <f t="shared" si="91"/>
        <v>0</v>
      </c>
      <c r="AC185" s="38">
        <v>0</v>
      </c>
      <c r="AD185" s="39">
        <v>0</v>
      </c>
      <c r="AE185" s="39">
        <v>0</v>
      </c>
      <c r="AF185" s="41">
        <v>0</v>
      </c>
      <c r="AG185" s="39">
        <f t="shared" si="92"/>
        <v>0</v>
      </c>
      <c r="AH185" s="41">
        <f t="shared" si="93"/>
        <v>0</v>
      </c>
      <c r="AI185" s="38">
        <v>0</v>
      </c>
      <c r="AJ185" s="41">
        <v>0</v>
      </c>
      <c r="AK185" s="38">
        <f t="shared" si="94"/>
        <v>0</v>
      </c>
      <c r="AL185" s="41">
        <f t="shared" si="95"/>
        <v>0</v>
      </c>
      <c r="AM185" s="38">
        <v>0</v>
      </c>
      <c r="AN185" s="41">
        <v>0</v>
      </c>
      <c r="AO185" s="38">
        <f t="shared" si="96"/>
        <v>0</v>
      </c>
      <c r="AP185" s="41">
        <f t="shared" si="97"/>
        <v>0</v>
      </c>
      <c r="AQ185" s="3"/>
      <c r="AR185" s="3"/>
    </row>
    <row r="186" spans="2:44" ht="15" customHeight="1" outlineLevel="1" x14ac:dyDescent="0.2">
      <c r="B186" s="45" t="s">
        <v>115</v>
      </c>
      <c r="C186" s="38">
        <v>-6188.4079999999994</v>
      </c>
      <c r="D186" s="39">
        <v>-8554.4159999999993</v>
      </c>
      <c r="E186" s="39">
        <v>0</v>
      </c>
      <c r="F186" s="39">
        <v>0</v>
      </c>
      <c r="G186" s="39">
        <v>0</v>
      </c>
      <c r="H186" s="39">
        <v>0</v>
      </c>
      <c r="I186" s="40">
        <v>0</v>
      </c>
      <c r="J186" s="40">
        <v>0</v>
      </c>
      <c r="K186" s="40">
        <v>0</v>
      </c>
      <c r="L186" s="40">
        <v>0</v>
      </c>
      <c r="M186" s="39">
        <v>0</v>
      </c>
      <c r="N186" s="39">
        <v>0</v>
      </c>
      <c r="O186" s="39">
        <v>0</v>
      </c>
      <c r="P186" s="39">
        <v>0</v>
      </c>
      <c r="Q186" s="39">
        <v>0</v>
      </c>
      <c r="R186" s="39">
        <v>0</v>
      </c>
      <c r="S186" s="39">
        <v>0</v>
      </c>
      <c r="T186" s="41">
        <v>0</v>
      </c>
      <c r="U186" s="39">
        <f t="shared" si="88"/>
        <v>-6188.4079999999994</v>
      </c>
      <c r="V186" s="41">
        <f t="shared" si="89"/>
        <v>-8554.4159999999993</v>
      </c>
      <c r="W186" s="38">
        <v>0</v>
      </c>
      <c r="X186" s="39">
        <v>0</v>
      </c>
      <c r="Y186" s="39">
        <v>0</v>
      </c>
      <c r="Z186" s="41">
        <v>0</v>
      </c>
      <c r="AA186" s="39">
        <f t="shared" si="90"/>
        <v>0</v>
      </c>
      <c r="AB186" s="41">
        <f t="shared" si="91"/>
        <v>0</v>
      </c>
      <c r="AC186" s="38">
        <v>0</v>
      </c>
      <c r="AD186" s="39">
        <v>0</v>
      </c>
      <c r="AE186" s="39">
        <v>0</v>
      </c>
      <c r="AF186" s="41">
        <v>0</v>
      </c>
      <c r="AG186" s="39">
        <f t="shared" si="92"/>
        <v>0</v>
      </c>
      <c r="AH186" s="41">
        <f t="shared" si="93"/>
        <v>0</v>
      </c>
      <c r="AI186" s="38">
        <v>0</v>
      </c>
      <c r="AJ186" s="41">
        <v>0</v>
      </c>
      <c r="AK186" s="38">
        <f t="shared" si="94"/>
        <v>-6188.4079999999994</v>
      </c>
      <c r="AL186" s="41">
        <f t="shared" si="95"/>
        <v>-8554.4159999999993</v>
      </c>
      <c r="AM186" s="38">
        <v>0</v>
      </c>
      <c r="AN186" s="41">
        <v>0</v>
      </c>
      <c r="AO186" s="38">
        <f t="shared" si="96"/>
        <v>-6188.4079999999994</v>
      </c>
      <c r="AP186" s="41">
        <f t="shared" si="97"/>
        <v>-8554.4159999999993</v>
      </c>
      <c r="AQ186" s="3"/>
      <c r="AR186" s="3"/>
    </row>
    <row r="187" spans="2:44" ht="15" customHeight="1" outlineLevel="1" x14ac:dyDescent="0.2">
      <c r="B187" s="45" t="s">
        <v>116</v>
      </c>
      <c r="C187" s="38">
        <v>0</v>
      </c>
      <c r="D187" s="39">
        <v>0</v>
      </c>
      <c r="E187" s="39">
        <v>0</v>
      </c>
      <c r="F187" s="39">
        <v>0</v>
      </c>
      <c r="G187" s="39">
        <v>0</v>
      </c>
      <c r="H187" s="39">
        <v>0</v>
      </c>
      <c r="I187" s="40">
        <v>0</v>
      </c>
      <c r="J187" s="40">
        <v>0</v>
      </c>
      <c r="K187" s="40">
        <v>0</v>
      </c>
      <c r="L187" s="40">
        <v>0</v>
      </c>
      <c r="M187" s="39">
        <v>0</v>
      </c>
      <c r="N187" s="39">
        <v>0</v>
      </c>
      <c r="O187" s="39">
        <v>0</v>
      </c>
      <c r="P187" s="39">
        <v>0</v>
      </c>
      <c r="Q187" s="39">
        <v>0</v>
      </c>
      <c r="R187" s="39">
        <v>0</v>
      </c>
      <c r="S187" s="39">
        <v>0</v>
      </c>
      <c r="T187" s="41">
        <v>0</v>
      </c>
      <c r="U187" s="39">
        <f t="shared" si="88"/>
        <v>0</v>
      </c>
      <c r="V187" s="41">
        <f t="shared" si="89"/>
        <v>0</v>
      </c>
      <c r="W187" s="38">
        <v>0</v>
      </c>
      <c r="X187" s="39">
        <v>0</v>
      </c>
      <c r="Y187" s="39">
        <v>0</v>
      </c>
      <c r="Z187" s="41">
        <v>0</v>
      </c>
      <c r="AA187" s="39">
        <f t="shared" si="90"/>
        <v>0</v>
      </c>
      <c r="AB187" s="41">
        <f t="shared" si="91"/>
        <v>0</v>
      </c>
      <c r="AC187" s="38">
        <v>0</v>
      </c>
      <c r="AD187" s="39">
        <v>0</v>
      </c>
      <c r="AE187" s="39">
        <v>0</v>
      </c>
      <c r="AF187" s="41">
        <v>0</v>
      </c>
      <c r="AG187" s="39">
        <f t="shared" si="92"/>
        <v>0</v>
      </c>
      <c r="AH187" s="41">
        <f t="shared" si="93"/>
        <v>0</v>
      </c>
      <c r="AI187" s="38">
        <v>0</v>
      </c>
      <c r="AJ187" s="41">
        <v>0</v>
      </c>
      <c r="AK187" s="38">
        <f t="shared" si="94"/>
        <v>0</v>
      </c>
      <c r="AL187" s="41">
        <f t="shared" si="95"/>
        <v>0</v>
      </c>
      <c r="AM187" s="38">
        <v>0</v>
      </c>
      <c r="AN187" s="41">
        <v>0</v>
      </c>
      <c r="AO187" s="38">
        <f t="shared" si="96"/>
        <v>0</v>
      </c>
      <c r="AP187" s="41">
        <f t="shared" si="97"/>
        <v>0</v>
      </c>
      <c r="AQ187" s="3"/>
      <c r="AR187" s="3"/>
    </row>
    <row r="188" spans="2:44" ht="15" customHeight="1" outlineLevel="1" x14ac:dyDescent="0.2">
      <c r="B188" s="45" t="s">
        <v>117</v>
      </c>
      <c r="C188" s="38">
        <v>0</v>
      </c>
      <c r="D188" s="39">
        <v>0</v>
      </c>
      <c r="E188" s="39">
        <v>0</v>
      </c>
      <c r="F188" s="39">
        <v>0</v>
      </c>
      <c r="G188" s="39">
        <v>0</v>
      </c>
      <c r="H188" s="39">
        <v>0</v>
      </c>
      <c r="I188" s="40">
        <v>0</v>
      </c>
      <c r="J188" s="40">
        <v>0</v>
      </c>
      <c r="K188" s="40">
        <v>0</v>
      </c>
      <c r="L188" s="40">
        <v>0</v>
      </c>
      <c r="M188" s="39">
        <v>0</v>
      </c>
      <c r="N188" s="39">
        <v>0</v>
      </c>
      <c r="O188" s="39">
        <v>0</v>
      </c>
      <c r="P188" s="39">
        <v>0</v>
      </c>
      <c r="Q188" s="39">
        <v>0</v>
      </c>
      <c r="R188" s="39">
        <v>0</v>
      </c>
      <c r="S188" s="39">
        <v>0</v>
      </c>
      <c r="T188" s="41">
        <v>0</v>
      </c>
      <c r="U188" s="39">
        <f t="shared" si="88"/>
        <v>0</v>
      </c>
      <c r="V188" s="41">
        <f t="shared" si="89"/>
        <v>0</v>
      </c>
      <c r="W188" s="38">
        <v>0</v>
      </c>
      <c r="X188" s="39">
        <v>0</v>
      </c>
      <c r="Y188" s="39">
        <v>0</v>
      </c>
      <c r="Z188" s="41">
        <v>0</v>
      </c>
      <c r="AA188" s="39">
        <f t="shared" si="90"/>
        <v>0</v>
      </c>
      <c r="AB188" s="41">
        <f t="shared" si="91"/>
        <v>0</v>
      </c>
      <c r="AC188" s="38">
        <v>0</v>
      </c>
      <c r="AD188" s="39">
        <v>0</v>
      </c>
      <c r="AE188" s="39">
        <v>0</v>
      </c>
      <c r="AF188" s="41">
        <v>0</v>
      </c>
      <c r="AG188" s="39">
        <f t="shared" si="92"/>
        <v>0</v>
      </c>
      <c r="AH188" s="41">
        <f t="shared" si="93"/>
        <v>0</v>
      </c>
      <c r="AI188" s="38">
        <v>0</v>
      </c>
      <c r="AJ188" s="41">
        <v>0</v>
      </c>
      <c r="AK188" s="38">
        <f t="shared" si="94"/>
        <v>0</v>
      </c>
      <c r="AL188" s="41">
        <f t="shared" si="95"/>
        <v>0</v>
      </c>
      <c r="AM188" s="38">
        <v>0</v>
      </c>
      <c r="AN188" s="41">
        <v>0</v>
      </c>
      <c r="AO188" s="38">
        <f t="shared" si="96"/>
        <v>0</v>
      </c>
      <c r="AP188" s="41">
        <f t="shared" si="97"/>
        <v>0</v>
      </c>
      <c r="AQ188" s="3"/>
      <c r="AR188" s="3"/>
    </row>
    <row r="189" spans="2:44" ht="15" customHeight="1" outlineLevel="1" x14ac:dyDescent="0.2">
      <c r="B189" s="45" t="s">
        <v>118</v>
      </c>
      <c r="C189" s="38">
        <v>0</v>
      </c>
      <c r="D189" s="39">
        <v>0</v>
      </c>
      <c r="E189" s="39">
        <v>0</v>
      </c>
      <c r="F189" s="39">
        <v>0</v>
      </c>
      <c r="G189" s="39">
        <v>0</v>
      </c>
      <c r="H189" s="39">
        <v>0</v>
      </c>
      <c r="I189" s="40">
        <v>0</v>
      </c>
      <c r="J189" s="40">
        <v>0</v>
      </c>
      <c r="K189" s="40">
        <v>0</v>
      </c>
      <c r="L189" s="40">
        <v>0</v>
      </c>
      <c r="M189" s="39">
        <v>0</v>
      </c>
      <c r="N189" s="39">
        <v>0</v>
      </c>
      <c r="O189" s="39">
        <v>0</v>
      </c>
      <c r="P189" s="39">
        <v>0</v>
      </c>
      <c r="Q189" s="39">
        <v>0</v>
      </c>
      <c r="R189" s="39">
        <v>0</v>
      </c>
      <c r="S189" s="39">
        <v>0</v>
      </c>
      <c r="T189" s="41">
        <v>0</v>
      </c>
      <c r="U189" s="39">
        <f t="shared" si="88"/>
        <v>0</v>
      </c>
      <c r="V189" s="156">
        <f t="shared" si="89"/>
        <v>0</v>
      </c>
      <c r="W189" s="38">
        <v>0</v>
      </c>
      <c r="X189" s="39">
        <v>0</v>
      </c>
      <c r="Y189" s="39">
        <v>0</v>
      </c>
      <c r="Z189" s="41">
        <v>0</v>
      </c>
      <c r="AA189" s="39">
        <f t="shared" si="90"/>
        <v>0</v>
      </c>
      <c r="AB189" s="156">
        <f t="shared" si="91"/>
        <v>0</v>
      </c>
      <c r="AC189" s="38">
        <v>0</v>
      </c>
      <c r="AD189" s="39">
        <v>0</v>
      </c>
      <c r="AE189" s="39">
        <v>0</v>
      </c>
      <c r="AF189" s="41">
        <v>0</v>
      </c>
      <c r="AG189" s="39">
        <f t="shared" si="92"/>
        <v>0</v>
      </c>
      <c r="AH189" s="156">
        <f t="shared" si="93"/>
        <v>0</v>
      </c>
      <c r="AI189" s="38">
        <v>0</v>
      </c>
      <c r="AJ189" s="41">
        <v>0</v>
      </c>
      <c r="AK189" s="38">
        <f t="shared" si="94"/>
        <v>0</v>
      </c>
      <c r="AL189" s="41">
        <f t="shared" si="95"/>
        <v>0</v>
      </c>
      <c r="AM189" s="38">
        <v>0</v>
      </c>
      <c r="AN189" s="41">
        <v>0</v>
      </c>
      <c r="AO189" s="38">
        <f t="shared" si="96"/>
        <v>0</v>
      </c>
      <c r="AP189" s="41">
        <f t="shared" si="97"/>
        <v>0</v>
      </c>
      <c r="AQ189" s="3"/>
      <c r="AR189" s="3"/>
    </row>
    <row r="190" spans="2:44" ht="15" customHeight="1" outlineLevel="1" x14ac:dyDescent="0.2">
      <c r="B190" s="45" t="s">
        <v>119</v>
      </c>
      <c r="C190" s="38">
        <v>0</v>
      </c>
      <c r="D190" s="39">
        <v>0</v>
      </c>
      <c r="E190" s="39">
        <v>0</v>
      </c>
      <c r="F190" s="39">
        <v>0</v>
      </c>
      <c r="G190" s="39">
        <v>0</v>
      </c>
      <c r="H190" s="39">
        <v>0</v>
      </c>
      <c r="I190" s="40">
        <v>0</v>
      </c>
      <c r="J190" s="40">
        <v>0</v>
      </c>
      <c r="K190" s="40">
        <v>0</v>
      </c>
      <c r="L190" s="40">
        <v>0</v>
      </c>
      <c r="M190" s="39">
        <v>0</v>
      </c>
      <c r="N190" s="39">
        <v>0</v>
      </c>
      <c r="O190" s="39">
        <v>0</v>
      </c>
      <c r="P190" s="39">
        <v>0</v>
      </c>
      <c r="Q190" s="39">
        <v>0</v>
      </c>
      <c r="R190" s="39">
        <v>0</v>
      </c>
      <c r="S190" s="39">
        <v>0</v>
      </c>
      <c r="T190" s="41">
        <v>0</v>
      </c>
      <c r="U190" s="39">
        <f t="shared" si="88"/>
        <v>0</v>
      </c>
      <c r="V190" s="41">
        <f t="shared" si="89"/>
        <v>0</v>
      </c>
      <c r="W190" s="38">
        <v>0</v>
      </c>
      <c r="X190" s="39">
        <v>0</v>
      </c>
      <c r="Y190" s="39">
        <v>0</v>
      </c>
      <c r="Z190" s="41">
        <v>0</v>
      </c>
      <c r="AA190" s="39">
        <f t="shared" si="90"/>
        <v>0</v>
      </c>
      <c r="AB190" s="41">
        <f t="shared" si="91"/>
        <v>0</v>
      </c>
      <c r="AC190" s="38">
        <v>0</v>
      </c>
      <c r="AD190" s="39">
        <v>0</v>
      </c>
      <c r="AE190" s="39">
        <v>0</v>
      </c>
      <c r="AF190" s="41">
        <v>0</v>
      </c>
      <c r="AG190" s="39">
        <f t="shared" si="92"/>
        <v>0</v>
      </c>
      <c r="AH190" s="41">
        <f t="shared" si="93"/>
        <v>0</v>
      </c>
      <c r="AI190" s="38">
        <v>0</v>
      </c>
      <c r="AJ190" s="41">
        <v>0</v>
      </c>
      <c r="AK190" s="38">
        <f t="shared" si="94"/>
        <v>0</v>
      </c>
      <c r="AL190" s="41">
        <f t="shared" si="95"/>
        <v>0</v>
      </c>
      <c r="AM190" s="38">
        <v>-2828.9845707291915</v>
      </c>
      <c r="AN190" s="41">
        <v>0</v>
      </c>
      <c r="AO190" s="38">
        <f t="shared" si="96"/>
        <v>-2828.9845707291915</v>
      </c>
      <c r="AP190" s="41">
        <f t="shared" si="97"/>
        <v>0</v>
      </c>
      <c r="AQ190" s="3"/>
      <c r="AR190" s="3"/>
    </row>
    <row r="191" spans="2:44" ht="15" customHeight="1" outlineLevel="1" x14ac:dyDescent="0.2">
      <c r="B191" s="45" t="s">
        <v>120</v>
      </c>
      <c r="C191" s="38">
        <v>-6607.1549999999997</v>
      </c>
      <c r="D191" s="39">
        <v>93.141999999999996</v>
      </c>
      <c r="E191" s="39">
        <v>0</v>
      </c>
      <c r="F191" s="39">
        <v>0</v>
      </c>
      <c r="G191" s="39">
        <v>0</v>
      </c>
      <c r="H191" s="39">
        <v>0</v>
      </c>
      <c r="I191" s="40">
        <v>0</v>
      </c>
      <c r="J191" s="40">
        <v>0</v>
      </c>
      <c r="K191" s="40">
        <v>0</v>
      </c>
      <c r="L191" s="40">
        <v>0</v>
      </c>
      <c r="M191" s="39">
        <v>0</v>
      </c>
      <c r="N191" s="39">
        <v>0</v>
      </c>
      <c r="O191" s="39">
        <v>0</v>
      </c>
      <c r="P191" s="39">
        <v>0</v>
      </c>
      <c r="Q191" s="39">
        <v>0</v>
      </c>
      <c r="R191" s="39">
        <v>0</v>
      </c>
      <c r="S191" s="39">
        <v>0</v>
      </c>
      <c r="T191" s="41">
        <v>0</v>
      </c>
      <c r="U191" s="39">
        <f t="shared" si="88"/>
        <v>-6607.1549999999997</v>
      </c>
      <c r="V191" s="41">
        <f t="shared" si="89"/>
        <v>93.141999999999996</v>
      </c>
      <c r="W191" s="38">
        <v>0</v>
      </c>
      <c r="X191" s="39">
        <v>0</v>
      </c>
      <c r="Y191" s="39">
        <v>0</v>
      </c>
      <c r="Z191" s="41">
        <v>0</v>
      </c>
      <c r="AA191" s="39">
        <f t="shared" si="90"/>
        <v>0</v>
      </c>
      <c r="AB191" s="41">
        <f t="shared" si="91"/>
        <v>0</v>
      </c>
      <c r="AC191" s="38">
        <v>0</v>
      </c>
      <c r="AD191" s="39">
        <v>0</v>
      </c>
      <c r="AE191" s="39">
        <v>0</v>
      </c>
      <c r="AF191" s="41">
        <v>0</v>
      </c>
      <c r="AG191" s="39">
        <f t="shared" si="92"/>
        <v>0</v>
      </c>
      <c r="AH191" s="41">
        <f t="shared" si="93"/>
        <v>0</v>
      </c>
      <c r="AI191" s="38">
        <v>0</v>
      </c>
      <c r="AJ191" s="41">
        <v>0</v>
      </c>
      <c r="AK191" s="38">
        <f t="shared" si="94"/>
        <v>-6607.1549999999997</v>
      </c>
      <c r="AL191" s="41">
        <f t="shared" si="95"/>
        <v>93.141999999999996</v>
      </c>
      <c r="AM191" s="38">
        <v>0</v>
      </c>
      <c r="AN191" s="41">
        <v>0</v>
      </c>
      <c r="AO191" s="38">
        <f t="shared" si="96"/>
        <v>-6607.1549999999997</v>
      </c>
      <c r="AP191" s="41">
        <f t="shared" si="97"/>
        <v>93.141999999999996</v>
      </c>
      <c r="AQ191" s="3"/>
      <c r="AR191" s="3"/>
    </row>
    <row r="192" spans="2:44" ht="15" customHeight="1" outlineLevel="1" x14ac:dyDescent="0.2">
      <c r="B192" s="45" t="s">
        <v>121</v>
      </c>
      <c r="C192" s="38">
        <v>-21.62</v>
      </c>
      <c r="D192" s="39">
        <v>393.73900000000003</v>
      </c>
      <c r="E192" s="39">
        <v>0</v>
      </c>
      <c r="F192" s="39">
        <v>0</v>
      </c>
      <c r="G192" s="39">
        <v>0</v>
      </c>
      <c r="H192" s="39">
        <v>0</v>
      </c>
      <c r="I192" s="40">
        <v>0</v>
      </c>
      <c r="J192" s="40">
        <v>0</v>
      </c>
      <c r="K192" s="40">
        <v>0</v>
      </c>
      <c r="L192" s="40">
        <v>0</v>
      </c>
      <c r="M192" s="39">
        <v>0</v>
      </c>
      <c r="N192" s="39">
        <v>0</v>
      </c>
      <c r="O192" s="39">
        <v>0</v>
      </c>
      <c r="P192" s="39">
        <v>0</v>
      </c>
      <c r="Q192" s="39">
        <v>0</v>
      </c>
      <c r="R192" s="39">
        <v>0</v>
      </c>
      <c r="S192" s="39">
        <v>-119334.04295480013</v>
      </c>
      <c r="T192" s="41">
        <v>-15892.139484000001</v>
      </c>
      <c r="U192" s="39">
        <f t="shared" si="88"/>
        <v>-119355.66295480012</v>
      </c>
      <c r="V192" s="41">
        <f t="shared" si="89"/>
        <v>-15498.400484000002</v>
      </c>
      <c r="W192" s="38">
        <v>0</v>
      </c>
      <c r="X192" s="39">
        <v>0</v>
      </c>
      <c r="Y192" s="39">
        <v>0</v>
      </c>
      <c r="Z192" s="41">
        <v>0</v>
      </c>
      <c r="AA192" s="39">
        <f t="shared" si="90"/>
        <v>0</v>
      </c>
      <c r="AB192" s="41">
        <f t="shared" si="91"/>
        <v>0</v>
      </c>
      <c r="AC192" s="38">
        <v>0</v>
      </c>
      <c r="AD192" s="39">
        <v>0</v>
      </c>
      <c r="AE192" s="39">
        <v>0</v>
      </c>
      <c r="AF192" s="41">
        <v>0</v>
      </c>
      <c r="AG192" s="39">
        <f t="shared" si="92"/>
        <v>0</v>
      </c>
      <c r="AH192" s="41">
        <f t="shared" si="93"/>
        <v>0</v>
      </c>
      <c r="AI192" s="38">
        <v>0</v>
      </c>
      <c r="AJ192" s="41">
        <v>0</v>
      </c>
      <c r="AK192" s="38">
        <f t="shared" si="94"/>
        <v>-119355.66295480012</v>
      </c>
      <c r="AL192" s="41">
        <f t="shared" si="95"/>
        <v>-15498.400484000002</v>
      </c>
      <c r="AM192" s="38">
        <v>0</v>
      </c>
      <c r="AN192" s="41">
        <v>0</v>
      </c>
      <c r="AO192" s="38">
        <f t="shared" si="96"/>
        <v>-119355.66295480012</v>
      </c>
      <c r="AP192" s="41">
        <f t="shared" si="97"/>
        <v>-15498.400484000002</v>
      </c>
      <c r="AQ192" s="3"/>
      <c r="AR192" s="3"/>
    </row>
    <row r="193" spans="2:44" ht="15" customHeight="1" outlineLevel="1" x14ac:dyDescent="0.2">
      <c r="B193" s="47" t="s">
        <v>122</v>
      </c>
      <c r="C193" s="38">
        <v>0</v>
      </c>
      <c r="D193" s="39">
        <v>0</v>
      </c>
      <c r="E193" s="39">
        <v>0</v>
      </c>
      <c r="F193" s="39">
        <v>0</v>
      </c>
      <c r="G193" s="39">
        <v>0</v>
      </c>
      <c r="H193" s="39">
        <v>0</v>
      </c>
      <c r="I193" s="40">
        <v>0</v>
      </c>
      <c r="J193" s="40">
        <v>0</v>
      </c>
      <c r="K193" s="40">
        <v>0</v>
      </c>
      <c r="L193" s="40">
        <v>0</v>
      </c>
      <c r="M193" s="39">
        <v>0</v>
      </c>
      <c r="N193" s="39">
        <v>0</v>
      </c>
      <c r="O193" s="39">
        <v>0</v>
      </c>
      <c r="P193" s="39">
        <v>0</v>
      </c>
      <c r="Q193" s="39">
        <v>0</v>
      </c>
      <c r="R193" s="39">
        <v>0</v>
      </c>
      <c r="S193" s="39">
        <v>0</v>
      </c>
      <c r="T193" s="41">
        <v>0</v>
      </c>
      <c r="U193" s="39">
        <f t="shared" si="88"/>
        <v>0</v>
      </c>
      <c r="V193" s="41">
        <f t="shared" si="89"/>
        <v>0</v>
      </c>
      <c r="W193" s="38">
        <v>0</v>
      </c>
      <c r="X193" s="39">
        <v>0</v>
      </c>
      <c r="Y193" s="39">
        <v>0</v>
      </c>
      <c r="Z193" s="41">
        <v>0</v>
      </c>
      <c r="AA193" s="39">
        <f t="shared" si="90"/>
        <v>0</v>
      </c>
      <c r="AB193" s="41">
        <f t="shared" si="91"/>
        <v>0</v>
      </c>
      <c r="AC193" s="38">
        <v>0</v>
      </c>
      <c r="AD193" s="39">
        <v>0</v>
      </c>
      <c r="AE193" s="39">
        <v>0</v>
      </c>
      <c r="AF193" s="41">
        <v>0</v>
      </c>
      <c r="AG193" s="39">
        <f t="shared" si="92"/>
        <v>0</v>
      </c>
      <c r="AH193" s="41">
        <f t="shared" si="93"/>
        <v>0</v>
      </c>
      <c r="AI193" s="38">
        <v>0</v>
      </c>
      <c r="AJ193" s="41">
        <v>0</v>
      </c>
      <c r="AK193" s="38">
        <f t="shared" si="94"/>
        <v>0</v>
      </c>
      <c r="AL193" s="41">
        <f t="shared" si="95"/>
        <v>0</v>
      </c>
      <c r="AM193" s="38">
        <v>0</v>
      </c>
      <c r="AN193" s="41">
        <v>0</v>
      </c>
      <c r="AO193" s="38">
        <f t="shared" si="96"/>
        <v>0</v>
      </c>
      <c r="AP193" s="41">
        <f t="shared" si="97"/>
        <v>0</v>
      </c>
      <c r="AQ193" s="3"/>
      <c r="AR193" s="3"/>
    </row>
    <row r="194" spans="2:44" ht="15" customHeight="1" outlineLevel="1" x14ac:dyDescent="0.2">
      <c r="B194" s="47" t="s">
        <v>123</v>
      </c>
      <c r="C194" s="38">
        <v>0</v>
      </c>
      <c r="D194" s="39">
        <v>0</v>
      </c>
      <c r="E194" s="39">
        <v>0</v>
      </c>
      <c r="F194" s="39">
        <v>0</v>
      </c>
      <c r="G194" s="39">
        <v>0</v>
      </c>
      <c r="H194" s="39">
        <v>0</v>
      </c>
      <c r="I194" s="40">
        <v>0</v>
      </c>
      <c r="J194" s="40">
        <v>0</v>
      </c>
      <c r="K194" s="40">
        <v>0</v>
      </c>
      <c r="L194" s="40">
        <v>0</v>
      </c>
      <c r="M194" s="39">
        <v>0</v>
      </c>
      <c r="N194" s="39">
        <v>0</v>
      </c>
      <c r="O194" s="39">
        <v>0</v>
      </c>
      <c r="P194" s="39">
        <v>0</v>
      </c>
      <c r="Q194" s="39">
        <v>0</v>
      </c>
      <c r="R194" s="39">
        <v>0</v>
      </c>
      <c r="S194" s="39">
        <v>0</v>
      </c>
      <c r="T194" s="41">
        <v>0</v>
      </c>
      <c r="U194" s="39">
        <f t="shared" si="88"/>
        <v>0</v>
      </c>
      <c r="V194" s="41">
        <f t="shared" si="89"/>
        <v>0</v>
      </c>
      <c r="W194" s="38">
        <v>0</v>
      </c>
      <c r="X194" s="39">
        <v>0</v>
      </c>
      <c r="Y194" s="39">
        <v>0</v>
      </c>
      <c r="Z194" s="41">
        <v>0</v>
      </c>
      <c r="AA194" s="39">
        <f t="shared" si="90"/>
        <v>0</v>
      </c>
      <c r="AB194" s="41">
        <f t="shared" si="91"/>
        <v>0</v>
      </c>
      <c r="AC194" s="38">
        <v>0</v>
      </c>
      <c r="AD194" s="39">
        <v>0</v>
      </c>
      <c r="AE194" s="39">
        <v>0</v>
      </c>
      <c r="AF194" s="41">
        <v>0</v>
      </c>
      <c r="AG194" s="39">
        <f t="shared" si="92"/>
        <v>0</v>
      </c>
      <c r="AH194" s="41">
        <f t="shared" si="93"/>
        <v>0</v>
      </c>
      <c r="AI194" s="38">
        <v>0</v>
      </c>
      <c r="AJ194" s="41">
        <v>0</v>
      </c>
      <c r="AK194" s="38">
        <f t="shared" si="94"/>
        <v>0</v>
      </c>
      <c r="AL194" s="41">
        <f t="shared" si="95"/>
        <v>0</v>
      </c>
      <c r="AM194" s="38">
        <v>0</v>
      </c>
      <c r="AN194" s="41">
        <v>0</v>
      </c>
      <c r="AO194" s="38">
        <f t="shared" si="96"/>
        <v>0</v>
      </c>
      <c r="AP194" s="41">
        <f t="shared" si="97"/>
        <v>0</v>
      </c>
      <c r="AQ194" s="3"/>
      <c r="AR194" s="3"/>
    </row>
    <row r="195" spans="2:44" ht="15" customHeight="1" outlineLevel="1" x14ac:dyDescent="0.2">
      <c r="B195" s="47" t="s">
        <v>124</v>
      </c>
      <c r="C195" s="38">
        <v>0</v>
      </c>
      <c r="D195" s="39">
        <v>0</v>
      </c>
      <c r="E195" s="39">
        <v>0</v>
      </c>
      <c r="F195" s="39">
        <v>0</v>
      </c>
      <c r="G195" s="39">
        <v>0</v>
      </c>
      <c r="H195" s="39">
        <v>0</v>
      </c>
      <c r="I195" s="40">
        <v>0</v>
      </c>
      <c r="J195" s="40">
        <v>0</v>
      </c>
      <c r="K195" s="40">
        <v>0</v>
      </c>
      <c r="L195" s="40">
        <v>0</v>
      </c>
      <c r="M195" s="39">
        <v>0</v>
      </c>
      <c r="N195" s="39">
        <v>0</v>
      </c>
      <c r="O195" s="39">
        <v>0</v>
      </c>
      <c r="P195" s="39">
        <v>0</v>
      </c>
      <c r="Q195" s="39">
        <v>0</v>
      </c>
      <c r="R195" s="39">
        <v>0</v>
      </c>
      <c r="S195" s="39">
        <v>0</v>
      </c>
      <c r="T195" s="41">
        <v>0</v>
      </c>
      <c r="U195" s="39">
        <f t="shared" si="88"/>
        <v>0</v>
      </c>
      <c r="V195" s="41">
        <f t="shared" si="89"/>
        <v>0</v>
      </c>
      <c r="W195" s="38">
        <v>0</v>
      </c>
      <c r="X195" s="39">
        <v>0</v>
      </c>
      <c r="Y195" s="39">
        <v>0</v>
      </c>
      <c r="Z195" s="41">
        <v>0</v>
      </c>
      <c r="AA195" s="39">
        <f t="shared" si="90"/>
        <v>0</v>
      </c>
      <c r="AB195" s="41">
        <f t="shared" si="91"/>
        <v>0</v>
      </c>
      <c r="AC195" s="38">
        <v>0</v>
      </c>
      <c r="AD195" s="39">
        <v>0</v>
      </c>
      <c r="AE195" s="39">
        <v>0</v>
      </c>
      <c r="AF195" s="41">
        <v>0</v>
      </c>
      <c r="AG195" s="39">
        <f t="shared" si="92"/>
        <v>0</v>
      </c>
      <c r="AH195" s="41">
        <f t="shared" si="93"/>
        <v>0</v>
      </c>
      <c r="AI195" s="38">
        <v>0</v>
      </c>
      <c r="AJ195" s="41">
        <v>0</v>
      </c>
      <c r="AK195" s="38">
        <f t="shared" si="94"/>
        <v>0</v>
      </c>
      <c r="AL195" s="41">
        <f t="shared" si="95"/>
        <v>0</v>
      </c>
      <c r="AM195" s="38">
        <v>0</v>
      </c>
      <c r="AN195" s="41">
        <v>0</v>
      </c>
      <c r="AO195" s="38">
        <f t="shared" si="96"/>
        <v>0</v>
      </c>
      <c r="AP195" s="41">
        <f t="shared" si="97"/>
        <v>0</v>
      </c>
      <c r="AQ195" s="3"/>
      <c r="AR195" s="3"/>
    </row>
    <row r="196" spans="2:44" ht="15" customHeight="1" outlineLevel="1" x14ac:dyDescent="0.2">
      <c r="B196" s="47" t="s">
        <v>125</v>
      </c>
      <c r="C196" s="38">
        <v>0</v>
      </c>
      <c r="D196" s="39">
        <v>0</v>
      </c>
      <c r="E196" s="39">
        <v>0</v>
      </c>
      <c r="F196" s="39">
        <v>0</v>
      </c>
      <c r="G196" s="39">
        <v>0</v>
      </c>
      <c r="H196" s="39">
        <v>0</v>
      </c>
      <c r="I196" s="40">
        <v>0</v>
      </c>
      <c r="J196" s="40">
        <v>0</v>
      </c>
      <c r="K196" s="40">
        <v>0</v>
      </c>
      <c r="L196" s="40">
        <v>0</v>
      </c>
      <c r="M196" s="39">
        <v>0</v>
      </c>
      <c r="N196" s="39">
        <v>0</v>
      </c>
      <c r="O196" s="39">
        <v>0</v>
      </c>
      <c r="P196" s="39">
        <v>0</v>
      </c>
      <c r="Q196" s="39">
        <v>0</v>
      </c>
      <c r="R196" s="39">
        <v>0</v>
      </c>
      <c r="S196" s="39">
        <v>0</v>
      </c>
      <c r="T196" s="41">
        <v>0</v>
      </c>
      <c r="U196" s="39">
        <f t="shared" si="88"/>
        <v>0</v>
      </c>
      <c r="V196" s="41">
        <f t="shared" si="89"/>
        <v>0</v>
      </c>
      <c r="W196" s="38">
        <v>0</v>
      </c>
      <c r="X196" s="39">
        <v>0</v>
      </c>
      <c r="Y196" s="39">
        <v>0</v>
      </c>
      <c r="Z196" s="41">
        <v>0</v>
      </c>
      <c r="AA196" s="39">
        <f t="shared" si="90"/>
        <v>0</v>
      </c>
      <c r="AB196" s="41">
        <f t="shared" si="91"/>
        <v>0</v>
      </c>
      <c r="AC196" s="38">
        <v>0</v>
      </c>
      <c r="AD196" s="39">
        <v>0</v>
      </c>
      <c r="AE196" s="39">
        <v>0</v>
      </c>
      <c r="AF196" s="41">
        <v>0</v>
      </c>
      <c r="AG196" s="39">
        <f t="shared" si="92"/>
        <v>0</v>
      </c>
      <c r="AH196" s="41">
        <f t="shared" si="93"/>
        <v>0</v>
      </c>
      <c r="AI196" s="38">
        <v>0</v>
      </c>
      <c r="AJ196" s="41">
        <v>0</v>
      </c>
      <c r="AK196" s="38">
        <f t="shared" si="94"/>
        <v>0</v>
      </c>
      <c r="AL196" s="41">
        <f t="shared" si="95"/>
        <v>0</v>
      </c>
      <c r="AM196" s="38">
        <v>0</v>
      </c>
      <c r="AN196" s="41">
        <v>0</v>
      </c>
      <c r="AO196" s="38">
        <f t="shared" si="96"/>
        <v>0</v>
      </c>
      <c r="AP196" s="41">
        <f t="shared" si="97"/>
        <v>0</v>
      </c>
      <c r="AQ196" s="3"/>
      <c r="AR196" s="3"/>
    </row>
    <row r="197" spans="2:44" ht="15" customHeight="1" x14ac:dyDescent="0.2">
      <c r="B197" s="275" t="s">
        <v>133</v>
      </c>
      <c r="C197" s="276">
        <v>0</v>
      </c>
      <c r="D197" s="277">
        <v>0</v>
      </c>
      <c r="E197" s="277">
        <v>0</v>
      </c>
      <c r="F197" s="277">
        <v>0</v>
      </c>
      <c r="G197" s="277">
        <v>0</v>
      </c>
      <c r="H197" s="277">
        <v>0</v>
      </c>
      <c r="I197" s="277">
        <v>0</v>
      </c>
      <c r="J197" s="277">
        <v>0</v>
      </c>
      <c r="K197" s="277">
        <v>0</v>
      </c>
      <c r="L197" s="277">
        <v>0</v>
      </c>
      <c r="M197" s="277">
        <v>0</v>
      </c>
      <c r="N197" s="277">
        <v>0</v>
      </c>
      <c r="O197" s="277">
        <v>0</v>
      </c>
      <c r="P197" s="277">
        <v>0</v>
      </c>
      <c r="Q197" s="277"/>
      <c r="R197" s="277"/>
      <c r="S197" s="277">
        <v>0</v>
      </c>
      <c r="T197" s="278">
        <v>0</v>
      </c>
      <c r="U197" s="277">
        <f t="shared" si="88"/>
        <v>0</v>
      </c>
      <c r="V197" s="278">
        <f t="shared" si="89"/>
        <v>0</v>
      </c>
      <c r="W197" s="276">
        <v>0</v>
      </c>
      <c r="X197" s="277">
        <v>0</v>
      </c>
      <c r="Y197" s="277">
        <v>0</v>
      </c>
      <c r="Z197" s="278">
        <v>0</v>
      </c>
      <c r="AA197" s="277">
        <f t="shared" si="90"/>
        <v>0</v>
      </c>
      <c r="AB197" s="278">
        <f t="shared" si="91"/>
        <v>0</v>
      </c>
      <c r="AC197" s="276"/>
      <c r="AD197" s="277"/>
      <c r="AE197" s="277"/>
      <c r="AF197" s="278"/>
      <c r="AG197" s="277">
        <f t="shared" si="92"/>
        <v>0</v>
      </c>
      <c r="AH197" s="278">
        <f t="shared" si="93"/>
        <v>0</v>
      </c>
      <c r="AI197" s="276"/>
      <c r="AJ197" s="278"/>
      <c r="AK197" s="276">
        <f t="shared" si="94"/>
        <v>0</v>
      </c>
      <c r="AL197" s="278">
        <f t="shared" si="95"/>
        <v>0</v>
      </c>
      <c r="AM197" s="276">
        <v>0</v>
      </c>
      <c r="AN197" s="278">
        <v>0</v>
      </c>
      <c r="AO197" s="276">
        <f t="shared" si="96"/>
        <v>0</v>
      </c>
      <c r="AP197" s="278">
        <f t="shared" si="97"/>
        <v>0</v>
      </c>
      <c r="AQ197" s="3"/>
      <c r="AR197" s="3"/>
    </row>
    <row r="198" spans="2:44" s="3" customFormat="1" ht="15" customHeight="1" x14ac:dyDescent="0.2">
      <c r="B198" s="275" t="s">
        <v>136</v>
      </c>
      <c r="C198" s="276">
        <f>SUM(C199:C200)</f>
        <v>343575.98001100007</v>
      </c>
      <c r="D198" s="277">
        <f>SUM(D199:D200)</f>
        <v>251613.23340399985</v>
      </c>
      <c r="E198" s="277">
        <f t="shared" ref="E198:T198" si="118">SUM(E199:E200)</f>
        <v>5119.3271829899995</v>
      </c>
      <c r="F198" s="277">
        <f t="shared" si="118"/>
        <v>8492.0390000000007</v>
      </c>
      <c r="G198" s="277">
        <f t="shared" si="118"/>
        <v>77748.418312270762</v>
      </c>
      <c r="H198" s="277">
        <f t="shared" si="118"/>
        <v>2157.7729999999992</v>
      </c>
      <c r="I198" s="277">
        <v>0</v>
      </c>
      <c r="J198" s="277">
        <v>0</v>
      </c>
      <c r="K198" s="277">
        <v>-5416.6829999999973</v>
      </c>
      <c r="L198" s="277">
        <v>-7705.0829999999987</v>
      </c>
      <c r="M198" s="277">
        <v>26160.758999999998</v>
      </c>
      <c r="N198" s="277">
        <v>10946.638999999997</v>
      </c>
      <c r="O198" s="277">
        <v>637.30010343766003</v>
      </c>
      <c r="P198" s="277">
        <v>323.7816201234009</v>
      </c>
      <c r="Q198" s="277">
        <f t="shared" si="118"/>
        <v>25219.997092070673</v>
      </c>
      <c r="R198" s="277">
        <f t="shared" si="118"/>
        <v>174693.1973031025</v>
      </c>
      <c r="S198" s="277">
        <f t="shared" si="118"/>
        <v>448468.15700000001</v>
      </c>
      <c r="T198" s="278">
        <f t="shared" si="118"/>
        <v>-43008.532342800012</v>
      </c>
      <c r="U198" s="277">
        <f t="shared" si="88"/>
        <v>921513.25570176914</v>
      </c>
      <c r="V198" s="278">
        <f t="shared" si="89"/>
        <v>397513.04798442585</v>
      </c>
      <c r="W198" s="276">
        <f t="shared" ref="W198:Z198" si="119">SUM(W199:W200)</f>
        <v>278006.6896396752</v>
      </c>
      <c r="X198" s="277">
        <f t="shared" si="119"/>
        <v>-92385.322563548922</v>
      </c>
      <c r="Y198" s="277">
        <f t="shared" si="119"/>
        <v>445239.96886661305</v>
      </c>
      <c r="Z198" s="278">
        <f t="shared" si="119"/>
        <v>634393.41805099999</v>
      </c>
      <c r="AA198" s="277">
        <f t="shared" si="90"/>
        <v>723246.65850628819</v>
      </c>
      <c r="AB198" s="278">
        <f t="shared" si="91"/>
        <v>542008.09548745106</v>
      </c>
      <c r="AC198" s="276">
        <f t="shared" ref="AC198:AF198" si="120">SUM(AC199:AC200)</f>
        <v>0</v>
      </c>
      <c r="AD198" s="277">
        <f t="shared" si="120"/>
        <v>0</v>
      </c>
      <c r="AE198" s="277">
        <f t="shared" si="120"/>
        <v>-86233.136621442434</v>
      </c>
      <c r="AF198" s="278">
        <f t="shared" si="120"/>
        <v>-68281.701738500007</v>
      </c>
      <c r="AG198" s="277">
        <f t="shared" si="92"/>
        <v>-86233.136621442434</v>
      </c>
      <c r="AH198" s="278">
        <f t="shared" si="93"/>
        <v>-68281.701738500007</v>
      </c>
      <c r="AI198" s="276">
        <f t="shared" ref="AI198:AJ198" si="121">SUM(AI199:AI200)</f>
        <v>-125044.18971772201</v>
      </c>
      <c r="AJ198" s="278">
        <f t="shared" si="121"/>
        <v>108135.31043125685</v>
      </c>
      <c r="AK198" s="276">
        <f t="shared" si="94"/>
        <v>1433482.5878688931</v>
      </c>
      <c r="AL198" s="278">
        <f t="shared" si="95"/>
        <v>979374.75216463371</v>
      </c>
      <c r="AM198" s="276">
        <f t="shared" ref="AM198:AN198" si="122">SUM(AM199:AM200)</f>
        <v>-133810.97019549075</v>
      </c>
      <c r="AN198" s="278">
        <f t="shared" si="122"/>
        <v>-338063.6562021384</v>
      </c>
      <c r="AO198" s="276">
        <f t="shared" si="96"/>
        <v>1299671.6176734022</v>
      </c>
      <c r="AP198" s="278">
        <f t="shared" si="97"/>
        <v>641311.09596249531</v>
      </c>
    </row>
    <row r="199" spans="2:44" s="3" customFormat="1" ht="15" customHeight="1" outlineLevel="1" x14ac:dyDescent="0.2">
      <c r="B199" s="43" t="s">
        <v>135</v>
      </c>
      <c r="C199" s="32">
        <v>0</v>
      </c>
      <c r="D199" s="33">
        <v>85.77</v>
      </c>
      <c r="E199" s="33">
        <v>0</v>
      </c>
      <c r="F199" s="33">
        <v>0</v>
      </c>
      <c r="G199" s="33">
        <v>0</v>
      </c>
      <c r="H199" s="33">
        <v>0</v>
      </c>
      <c r="I199" s="35">
        <v>0</v>
      </c>
      <c r="J199" s="35">
        <v>0</v>
      </c>
      <c r="K199" s="35">
        <v>0</v>
      </c>
      <c r="L199" s="35">
        <v>0</v>
      </c>
      <c r="M199" s="33">
        <v>0</v>
      </c>
      <c r="N199" s="33">
        <v>0</v>
      </c>
      <c r="O199" s="33">
        <v>0</v>
      </c>
      <c r="P199" s="33">
        <v>0</v>
      </c>
      <c r="Q199" s="33">
        <v>0</v>
      </c>
      <c r="R199" s="33">
        <v>0</v>
      </c>
      <c r="S199" s="33">
        <v>0</v>
      </c>
      <c r="T199" s="34">
        <v>0</v>
      </c>
      <c r="U199" s="33">
        <f t="shared" si="88"/>
        <v>0</v>
      </c>
      <c r="V199" s="34">
        <f t="shared" si="89"/>
        <v>85.77</v>
      </c>
      <c r="W199" s="32">
        <v>94298.115745481249</v>
      </c>
      <c r="X199" s="33">
        <v>154209.93285055947</v>
      </c>
      <c r="Y199" s="33">
        <v>384979.16092400003</v>
      </c>
      <c r="Z199" s="34">
        <v>83066.414044000107</v>
      </c>
      <c r="AA199" s="33">
        <f t="shared" si="90"/>
        <v>479277.2766694813</v>
      </c>
      <c r="AB199" s="34">
        <f t="shared" si="91"/>
        <v>237276.34689455957</v>
      </c>
      <c r="AC199" s="32">
        <v>0</v>
      </c>
      <c r="AD199" s="33">
        <v>0</v>
      </c>
      <c r="AE199" s="33">
        <v>2553.3311449999997</v>
      </c>
      <c r="AF199" s="34">
        <v>3228.8976209999987</v>
      </c>
      <c r="AG199" s="33">
        <f t="shared" si="92"/>
        <v>2553.3311449999997</v>
      </c>
      <c r="AH199" s="34">
        <f t="shared" si="93"/>
        <v>3228.8976209999987</v>
      </c>
      <c r="AI199" s="32">
        <v>-108321.593298922</v>
      </c>
      <c r="AJ199" s="34">
        <v>132918</v>
      </c>
      <c r="AK199" s="32">
        <f t="shared" si="94"/>
        <v>373509.01451555931</v>
      </c>
      <c r="AL199" s="34">
        <f t="shared" si="95"/>
        <v>373509.01451555954</v>
      </c>
      <c r="AM199" s="32">
        <v>-133810.97019549075</v>
      </c>
      <c r="AN199" s="34">
        <v>-228016.15640077283</v>
      </c>
      <c r="AO199" s="32">
        <f t="shared" si="96"/>
        <v>239698.04432006855</v>
      </c>
      <c r="AP199" s="34">
        <f t="shared" si="97"/>
        <v>145492.85811478671</v>
      </c>
    </row>
    <row r="200" spans="2:44" s="3" customFormat="1" ht="15" customHeight="1" outlineLevel="1" x14ac:dyDescent="0.2">
      <c r="B200" s="43" t="s">
        <v>132</v>
      </c>
      <c r="C200" s="36">
        <f>SUM(C201:C202)</f>
        <v>343575.98001100007</v>
      </c>
      <c r="D200" s="35">
        <f>SUM(D201:D202)</f>
        <v>251527.46340399986</v>
      </c>
      <c r="E200" s="35">
        <f t="shared" ref="E200:T200" si="123">SUM(E201:E202)</f>
        <v>5119.3271829899995</v>
      </c>
      <c r="F200" s="35">
        <f t="shared" si="123"/>
        <v>8492.0390000000007</v>
      </c>
      <c r="G200" s="35">
        <f t="shared" si="123"/>
        <v>77748.418312270762</v>
      </c>
      <c r="H200" s="35">
        <f t="shared" si="123"/>
        <v>2157.7729999999992</v>
      </c>
      <c r="I200" s="35">
        <f t="shared" si="123"/>
        <v>0</v>
      </c>
      <c r="J200" s="35">
        <f t="shared" si="123"/>
        <v>0</v>
      </c>
      <c r="K200" s="35">
        <f t="shared" si="123"/>
        <v>-5416.6829999999973</v>
      </c>
      <c r="L200" s="35">
        <f t="shared" si="123"/>
        <v>-7705.0829999999987</v>
      </c>
      <c r="M200" s="35">
        <v>26160.758999999998</v>
      </c>
      <c r="N200" s="35">
        <v>10946.638999999997</v>
      </c>
      <c r="O200" s="35">
        <v>637.30010343766003</v>
      </c>
      <c r="P200" s="35">
        <v>323.7816201234009</v>
      </c>
      <c r="Q200" s="35">
        <f t="shared" si="123"/>
        <v>25219.997092070673</v>
      </c>
      <c r="R200" s="35">
        <f t="shared" si="123"/>
        <v>174693.1973031025</v>
      </c>
      <c r="S200" s="35">
        <f t="shared" si="123"/>
        <v>448468.15700000001</v>
      </c>
      <c r="T200" s="37">
        <f t="shared" si="123"/>
        <v>-43008.532342800012</v>
      </c>
      <c r="U200" s="35">
        <f t="shared" si="88"/>
        <v>921513.25570176914</v>
      </c>
      <c r="V200" s="37">
        <f t="shared" si="89"/>
        <v>397427.27798442583</v>
      </c>
      <c r="W200" s="36">
        <f t="shared" ref="W200:Z200" si="124">SUM(W201:W202)</f>
        <v>183708.57389419395</v>
      </c>
      <c r="X200" s="35">
        <f t="shared" si="124"/>
        <v>-246595.2554141084</v>
      </c>
      <c r="Y200" s="35">
        <f t="shared" si="124"/>
        <v>60260.807942613013</v>
      </c>
      <c r="Z200" s="37">
        <f t="shared" si="124"/>
        <v>551327.00400699989</v>
      </c>
      <c r="AA200" s="35">
        <f t="shared" si="90"/>
        <v>243969.38183680695</v>
      </c>
      <c r="AB200" s="37">
        <f t="shared" si="91"/>
        <v>304731.7485928915</v>
      </c>
      <c r="AC200" s="36">
        <f t="shared" ref="AC200:AF200" si="125">SUM(AC201:AC202)</f>
        <v>0</v>
      </c>
      <c r="AD200" s="35">
        <f t="shared" si="125"/>
        <v>0</v>
      </c>
      <c r="AE200" s="35">
        <f t="shared" si="125"/>
        <v>-88786.467766442438</v>
      </c>
      <c r="AF200" s="37">
        <f t="shared" si="125"/>
        <v>-71510.599359500004</v>
      </c>
      <c r="AG200" s="35">
        <f t="shared" si="92"/>
        <v>-88786.467766442438</v>
      </c>
      <c r="AH200" s="37">
        <f t="shared" si="93"/>
        <v>-71510.599359500004</v>
      </c>
      <c r="AI200" s="36">
        <f t="shared" ref="AI200:AJ200" si="126">SUM(AI201:AI202)</f>
        <v>-16722.596418800011</v>
      </c>
      <c r="AJ200" s="37">
        <f t="shared" si="126"/>
        <v>-24782.689568743153</v>
      </c>
      <c r="AK200" s="36">
        <f t="shared" si="94"/>
        <v>1059973.5733533336</v>
      </c>
      <c r="AL200" s="37">
        <f t="shared" si="95"/>
        <v>605865.73764907429</v>
      </c>
      <c r="AM200" s="36">
        <f t="shared" ref="AM200:AN200" si="127">SUM(AM201:AM202)</f>
        <v>0</v>
      </c>
      <c r="AN200" s="37">
        <f t="shared" si="127"/>
        <v>-110047.49980136554</v>
      </c>
      <c r="AO200" s="36">
        <f t="shared" si="96"/>
        <v>1059973.5733533336</v>
      </c>
      <c r="AP200" s="37">
        <f t="shared" si="97"/>
        <v>495818.23784770875</v>
      </c>
    </row>
    <row r="201" spans="2:44" ht="15" customHeight="1" outlineLevel="1" x14ac:dyDescent="0.2">
      <c r="B201" s="45" t="s">
        <v>134</v>
      </c>
      <c r="C201" s="38">
        <v>360974.28001100005</v>
      </c>
      <c r="D201" s="39">
        <v>255751.24380999987</v>
      </c>
      <c r="E201" s="39">
        <v>5107.7261829899999</v>
      </c>
      <c r="F201" s="39">
        <v>7392.4340000000002</v>
      </c>
      <c r="G201" s="39">
        <v>77748.418312270762</v>
      </c>
      <c r="H201" s="39">
        <v>2157.7729999999992</v>
      </c>
      <c r="I201" s="40">
        <v>0</v>
      </c>
      <c r="J201" s="40">
        <v>0</v>
      </c>
      <c r="K201" s="40">
        <v>-5416.6829999999973</v>
      </c>
      <c r="L201" s="40">
        <v>-7705.0829999999987</v>
      </c>
      <c r="M201" s="39">
        <v>26160.758999999998</v>
      </c>
      <c r="N201" s="39">
        <v>10946.638999999997</v>
      </c>
      <c r="O201" s="39">
        <v>637.30010343766003</v>
      </c>
      <c r="P201" s="39">
        <v>323.7816201234009</v>
      </c>
      <c r="Q201" s="39">
        <v>28166.514092070673</v>
      </c>
      <c r="R201" s="39">
        <v>174816.8223031025</v>
      </c>
      <c r="S201" s="39">
        <v>448468.15700000001</v>
      </c>
      <c r="T201" s="41">
        <v>-43008.532342800012</v>
      </c>
      <c r="U201" s="39">
        <f t="shared" si="88"/>
        <v>941846.47170176916</v>
      </c>
      <c r="V201" s="41">
        <f t="shared" si="89"/>
        <v>400675.07839042583</v>
      </c>
      <c r="W201" s="38">
        <v>159666.9926596208</v>
      </c>
      <c r="X201" s="39">
        <v>-109261.24512440914</v>
      </c>
      <c r="Y201" s="39">
        <v>1851.4069426130172</v>
      </c>
      <c r="Z201" s="41">
        <v>551267.21194299986</v>
      </c>
      <c r="AA201" s="39">
        <f t="shared" si="90"/>
        <v>161518.39960223381</v>
      </c>
      <c r="AB201" s="41">
        <f t="shared" si="91"/>
        <v>442005.96681859071</v>
      </c>
      <c r="AC201" s="38">
        <v>0</v>
      </c>
      <c r="AD201" s="39">
        <v>0</v>
      </c>
      <c r="AE201" s="39">
        <v>-85159.708996442438</v>
      </c>
      <c r="AF201" s="41">
        <v>-71114.877505500001</v>
      </c>
      <c r="AG201" s="39">
        <f t="shared" si="92"/>
        <v>-85159.708996442438</v>
      </c>
      <c r="AH201" s="41">
        <f t="shared" si="93"/>
        <v>-71114.877505500001</v>
      </c>
      <c r="AI201" s="38">
        <v>-16722.596418800011</v>
      </c>
      <c r="AJ201" s="41">
        <v>-24782.689568743153</v>
      </c>
      <c r="AK201" s="38">
        <f t="shared" si="94"/>
        <v>1001482.5658887606</v>
      </c>
      <c r="AL201" s="41">
        <f t="shared" si="95"/>
        <v>746783.47813477344</v>
      </c>
      <c r="AM201" s="38">
        <v>0</v>
      </c>
      <c r="AN201" s="41">
        <v>-110047.49980136554</v>
      </c>
      <c r="AO201" s="38">
        <f t="shared" si="96"/>
        <v>1001482.5658887606</v>
      </c>
      <c r="AP201" s="41">
        <f t="shared" si="97"/>
        <v>636735.9783334079</v>
      </c>
      <c r="AQ201" s="3"/>
      <c r="AR201" s="3"/>
    </row>
    <row r="202" spans="2:44" ht="15" customHeight="1" outlineLevel="1" x14ac:dyDescent="0.2">
      <c r="B202" s="45" t="s">
        <v>131</v>
      </c>
      <c r="C202" s="38">
        <v>-17398.3</v>
      </c>
      <c r="D202" s="39">
        <v>-4223.7804060000017</v>
      </c>
      <c r="E202" s="39">
        <v>11.600999999999999</v>
      </c>
      <c r="F202" s="39">
        <v>1099.605</v>
      </c>
      <c r="G202" s="39">
        <v>0</v>
      </c>
      <c r="H202" s="39">
        <v>0</v>
      </c>
      <c r="I202" s="40">
        <v>0</v>
      </c>
      <c r="J202" s="40">
        <v>0</v>
      </c>
      <c r="K202" s="40">
        <v>0</v>
      </c>
      <c r="L202" s="40">
        <v>0</v>
      </c>
      <c r="M202" s="39">
        <v>0</v>
      </c>
      <c r="N202" s="39">
        <v>0</v>
      </c>
      <c r="O202" s="39">
        <v>0</v>
      </c>
      <c r="P202" s="39">
        <v>0</v>
      </c>
      <c r="Q202" s="39">
        <v>-2946.5169999999998</v>
      </c>
      <c r="R202" s="39">
        <v>-123.625</v>
      </c>
      <c r="S202" s="39">
        <v>0</v>
      </c>
      <c r="T202" s="41">
        <v>0</v>
      </c>
      <c r="U202" s="39">
        <f t="shared" ref="U202:V202" si="128">+C202+E202+G202+I202+K202+M202+O202+Q202+S202</f>
        <v>-20333.216</v>
      </c>
      <c r="V202" s="41">
        <f t="shared" si="128"/>
        <v>-3247.8004060000017</v>
      </c>
      <c r="W202" s="38">
        <v>24041.581234573154</v>
      </c>
      <c r="X202" s="39">
        <v>-137334.01028969928</v>
      </c>
      <c r="Y202" s="39">
        <v>58409.400999999998</v>
      </c>
      <c r="Z202" s="41">
        <v>59.792064000000003</v>
      </c>
      <c r="AA202" s="39">
        <f t="shared" ref="AA202:AA203" si="129">+W202+Y202</f>
        <v>82450.982234573152</v>
      </c>
      <c r="AB202" s="41">
        <f t="shared" ref="AB202:AB203" si="130">+X202+Z202</f>
        <v>-137274.21822569927</v>
      </c>
      <c r="AC202" s="38">
        <v>0</v>
      </c>
      <c r="AD202" s="39">
        <v>0</v>
      </c>
      <c r="AE202" s="39">
        <v>-3626.7587699999999</v>
      </c>
      <c r="AF202" s="41">
        <v>-395.72185400000001</v>
      </c>
      <c r="AG202" s="39">
        <f t="shared" ref="AG202:AG203" si="131">+AC202+AE202</f>
        <v>-3626.7587699999999</v>
      </c>
      <c r="AH202" s="41">
        <f t="shared" ref="AH202:AH203" si="132">+AD202+AF202</f>
        <v>-395.72185400000001</v>
      </c>
      <c r="AI202" s="38">
        <v>0</v>
      </c>
      <c r="AJ202" s="41">
        <v>0</v>
      </c>
      <c r="AK202" s="38">
        <f t="shared" ref="AK202:AL202" si="133">U202+AA202+AG202+AI202</f>
        <v>58491.007464573151</v>
      </c>
      <c r="AL202" s="41">
        <f t="shared" si="133"/>
        <v>-140917.74048569927</v>
      </c>
      <c r="AM202" s="38">
        <v>0</v>
      </c>
      <c r="AN202" s="41">
        <v>0</v>
      </c>
      <c r="AO202" s="38">
        <f t="shared" ref="AO202:AP202" si="134">+AK202+AM202</f>
        <v>58491.007464573151</v>
      </c>
      <c r="AP202" s="41">
        <f t="shared" si="134"/>
        <v>-140917.74048569927</v>
      </c>
      <c r="AQ202" s="3"/>
      <c r="AR202" s="3"/>
    </row>
    <row r="203" spans="2:44" s="3" customFormat="1" ht="18.75" customHeight="1" thickBot="1" x14ac:dyDescent="0.25">
      <c r="B203" s="50" t="s">
        <v>149</v>
      </c>
      <c r="C203" s="36">
        <f>C198+C197+C163+C147+C114+C81+C10+C9+C181</f>
        <v>9726137.3231029995</v>
      </c>
      <c r="D203" s="35">
        <f>D198+D197+D163+D147+D114+D81+D10+D9+D181</f>
        <v>9975608.9381365459</v>
      </c>
      <c r="E203" s="35">
        <f>E198+E197+E163+E147+E114+E81+E10+E9+E181</f>
        <v>51319.661015989994</v>
      </c>
      <c r="F203" s="35">
        <f>F198+F197+F163+F147+F114+F81+F10+F9+F181</f>
        <v>56907.321858000003</v>
      </c>
      <c r="G203" s="35">
        <f>G198+G197+G163+G147+G114+G81+G10+G9+G181</f>
        <v>4977.0853122707549</v>
      </c>
      <c r="H203" s="35">
        <f t="shared" ref="H203:T203" si="135">H198+H197+H163+H147+H114+H81+H10+H9+H181</f>
        <v>17344.771312270757</v>
      </c>
      <c r="I203" s="35">
        <f>I198+I197+I163+I147+I114+I81+I10+I9+I181</f>
        <v>0</v>
      </c>
      <c r="J203" s="35">
        <f t="shared" si="135"/>
        <v>0</v>
      </c>
      <c r="K203" s="35">
        <f>K198+K197+K163+K147+K114+K81+K10+K9+K181</f>
        <v>322933.40400000004</v>
      </c>
      <c r="L203" s="35">
        <f t="shared" si="135"/>
        <v>411270.027</v>
      </c>
      <c r="M203" s="35">
        <f t="shared" si="135"/>
        <v>263977.402</v>
      </c>
      <c r="N203" s="35">
        <f t="shared" si="135"/>
        <v>320036.38500000001</v>
      </c>
      <c r="O203" s="35">
        <f t="shared" si="135"/>
        <v>14837.184584218718</v>
      </c>
      <c r="P203" s="35">
        <f t="shared" si="135"/>
        <v>17355.51490976389</v>
      </c>
      <c r="Q203" s="35">
        <f t="shared" si="135"/>
        <v>521222.89086797141</v>
      </c>
      <c r="R203" s="35">
        <f t="shared" si="135"/>
        <v>543369.0303128938</v>
      </c>
      <c r="S203" s="35">
        <f t="shared" si="135"/>
        <v>1772389.2640751998</v>
      </c>
      <c r="T203" s="37">
        <f t="shared" si="135"/>
        <v>4479939.7710451996</v>
      </c>
      <c r="U203" s="36">
        <f t="shared" ref="U203" si="136">+C203+E203+G203+I203+K203+M203+O203+Q203+S203</f>
        <v>12677794.214958649</v>
      </c>
      <c r="V203" s="37">
        <f t="shared" ref="V203" si="137">+D203+F203+H203+J203+L203+N203+P203+R203+T203</f>
        <v>15821831.759574674</v>
      </c>
      <c r="W203" s="36">
        <f t="shared" ref="W203:Z203" si="138">W198+W197+W163+W147+W114+W81+W10+W9+W181</f>
        <v>1634864.5839796083</v>
      </c>
      <c r="X203" s="35">
        <f t="shared" si="138"/>
        <v>1926245.7491010628</v>
      </c>
      <c r="Y203" s="35">
        <f t="shared" si="138"/>
        <v>850559.4959392231</v>
      </c>
      <c r="Z203" s="37">
        <f t="shared" si="138"/>
        <v>966097.87944222288</v>
      </c>
      <c r="AA203" s="36">
        <f t="shared" si="129"/>
        <v>2485424.0799188316</v>
      </c>
      <c r="AB203" s="37">
        <f t="shared" si="130"/>
        <v>2892343.6285432857</v>
      </c>
      <c r="AC203" s="36">
        <f>AC198+AC197+AC163+AC147+AC114+AC81+AC10+AC9+AC181</f>
        <v>-277182.065</v>
      </c>
      <c r="AD203" s="35">
        <f t="shared" ref="AD203" si="139">AD198+AD197+AD163+AD147+AD114+AD81+AD10+AD9+AD181</f>
        <v>596418.18535300007</v>
      </c>
      <c r="AE203" s="35">
        <f>AE198+AE197+AE163+AE147+AE114+AE81+AE10+AE9+AE181</f>
        <v>8998118.978497453</v>
      </c>
      <c r="AF203" s="37">
        <f>AF198+AF197+AF163+AF147+AF114+AF81+AF10+AF9+AF181</f>
        <v>427911.03124286013</v>
      </c>
      <c r="AG203" s="36">
        <f t="shared" si="131"/>
        <v>8720936.9134974536</v>
      </c>
      <c r="AH203" s="37">
        <f t="shared" si="132"/>
        <v>1024329.2165958602</v>
      </c>
      <c r="AI203" s="36">
        <f t="shared" ref="AI203:AJ203" si="140">AI198+AI197+AI163+AI147+AI114+AI81+AI10+AI9+AI181</f>
        <v>4391.2050161760271</v>
      </c>
      <c r="AJ203" s="37">
        <f t="shared" si="140"/>
        <v>3838116.8725585202</v>
      </c>
      <c r="AK203" s="36">
        <f>AK198+AK197+AK163+AK147+AK114+AK81+AK10+AK9+AK181</f>
        <v>23888546.413391113</v>
      </c>
      <c r="AL203" s="37">
        <f t="shared" ref="AL203:AN203" si="141">AL198+AL197+AL163+AL147+AL114+AL81+AL10+AL9+AL181</f>
        <v>23576621.477272347</v>
      </c>
      <c r="AM203" s="36">
        <f t="shared" si="141"/>
        <v>1368945.6337758556</v>
      </c>
      <c r="AN203" s="37">
        <f t="shared" si="141"/>
        <v>1899946.0541780964</v>
      </c>
      <c r="AO203" s="36">
        <f>AO198+AO197+AO163+AO147+AO114+AO81+AO10+AO9+AO181</f>
        <v>25257492.047166966</v>
      </c>
      <c r="AP203" s="37">
        <f>AP198+AP197+AP163+AP147+AP114+AP81+AP10+AP9+AP181</f>
        <v>25476567.531450439</v>
      </c>
    </row>
    <row r="204" spans="2:44" s="3" customFormat="1" ht="18.75" customHeight="1" thickBot="1" x14ac:dyDescent="0.25">
      <c r="B204" s="84" t="s">
        <v>9</v>
      </c>
      <c r="C204" s="341">
        <f>D203-C203</f>
        <v>249471.61503354646</v>
      </c>
      <c r="D204" s="339"/>
      <c r="E204" s="339">
        <f>F203-E203</f>
        <v>5587.6608420100092</v>
      </c>
      <c r="F204" s="339"/>
      <c r="G204" s="339">
        <f>H203-G203</f>
        <v>12367.686000000002</v>
      </c>
      <c r="H204" s="339"/>
      <c r="I204" s="339">
        <f>J203-I203</f>
        <v>0</v>
      </c>
      <c r="J204" s="339"/>
      <c r="K204" s="339">
        <f>L203-K203</f>
        <v>88336.622999999963</v>
      </c>
      <c r="L204" s="339"/>
      <c r="M204" s="339">
        <f>N203-M203</f>
        <v>56058.983000000007</v>
      </c>
      <c r="N204" s="339"/>
      <c r="O204" s="339">
        <f>P203-O203</f>
        <v>2518.3303255451719</v>
      </c>
      <c r="P204" s="339"/>
      <c r="Q204" s="339">
        <f>R203-Q203</f>
        <v>22146.139444922388</v>
      </c>
      <c r="R204" s="339"/>
      <c r="S204" s="339">
        <f>T203-S203</f>
        <v>2707550.5069699995</v>
      </c>
      <c r="T204" s="340"/>
      <c r="U204" s="339">
        <f>V203-U203</f>
        <v>3144037.5446160249</v>
      </c>
      <c r="V204" s="340"/>
      <c r="W204" s="341">
        <f>X203-W203</f>
        <v>291381.16512145451</v>
      </c>
      <c r="X204" s="339"/>
      <c r="Y204" s="339">
        <f>Z203-Y203</f>
        <v>115538.38350299979</v>
      </c>
      <c r="Z204" s="340"/>
      <c r="AA204" s="270"/>
      <c r="AB204" s="271">
        <f>+AB203-AA203</f>
        <v>406919.54862445407</v>
      </c>
      <c r="AC204" s="341">
        <f>AD203-AC203</f>
        <v>873600.25035300013</v>
      </c>
      <c r="AD204" s="339"/>
      <c r="AE204" s="339">
        <f>AF203-AE203</f>
        <v>-8570207.9472545926</v>
      </c>
      <c r="AF204" s="340"/>
      <c r="AG204" s="270"/>
      <c r="AH204" s="271">
        <f>+AH203-AG203</f>
        <v>-7696607.6969015934</v>
      </c>
      <c r="AI204" s="341">
        <f>AJ203-AI203</f>
        <v>3833725.667542344</v>
      </c>
      <c r="AJ204" s="340"/>
      <c r="AK204" s="339">
        <f>AL203-AK203</f>
        <v>-311924.93611876667</v>
      </c>
      <c r="AL204" s="340"/>
      <c r="AM204" s="341">
        <f>AN203-AM203</f>
        <v>531000.42040224071</v>
      </c>
      <c r="AN204" s="340"/>
      <c r="AO204" s="341">
        <f>AP203-AO203</f>
        <v>219075.48428347334</v>
      </c>
      <c r="AP204" s="340"/>
    </row>
    <row r="205" spans="2:44" ht="13.5" x14ac:dyDescent="0.2">
      <c r="B205" s="265" t="s">
        <v>137</v>
      </c>
      <c r="AQ205" s="3"/>
      <c r="AR205" s="3"/>
    </row>
    <row r="206" spans="2:44" ht="13.5" x14ac:dyDescent="0.2">
      <c r="B206" s="265" t="s">
        <v>138</v>
      </c>
      <c r="AQ206" s="3"/>
      <c r="AR206" s="3"/>
    </row>
  </sheetData>
  <mergeCells count="43">
    <mergeCell ref="B6:B7"/>
    <mergeCell ref="C6:V6"/>
    <mergeCell ref="U7:V7"/>
    <mergeCell ref="U204:V204"/>
    <mergeCell ref="AI6:AJ7"/>
    <mergeCell ref="AA7:AB7"/>
    <mergeCell ref="AG7:AH7"/>
    <mergeCell ref="AC6:AH6"/>
    <mergeCell ref="AC7:AD7"/>
    <mergeCell ref="AE7:AF7"/>
    <mergeCell ref="W6:AB6"/>
    <mergeCell ref="Y7:Z7"/>
    <mergeCell ref="M7:N7"/>
    <mergeCell ref="C7:D7"/>
    <mergeCell ref="E7:F7"/>
    <mergeCell ref="G7:H7"/>
    <mergeCell ref="R5:W5"/>
    <mergeCell ref="S7:T7"/>
    <mergeCell ref="W7:X7"/>
    <mergeCell ref="AO204:AP204"/>
    <mergeCell ref="AM6:AN7"/>
    <mergeCell ref="AO6:AP7"/>
    <mergeCell ref="AK6:AL7"/>
    <mergeCell ref="AM204:AN204"/>
    <mergeCell ref="Y204:Z204"/>
    <mergeCell ref="AC204:AD204"/>
    <mergeCell ref="AE204:AF204"/>
    <mergeCell ref="AK204:AL204"/>
    <mergeCell ref="AI204:AJ204"/>
    <mergeCell ref="I7:J7"/>
    <mergeCell ref="M204:N204"/>
    <mergeCell ref="K7:L7"/>
    <mergeCell ref="C204:D204"/>
    <mergeCell ref="E204:F204"/>
    <mergeCell ref="G204:H204"/>
    <mergeCell ref="I204:J204"/>
    <mergeCell ref="K204:L204"/>
    <mergeCell ref="O204:P204"/>
    <mergeCell ref="Q204:R204"/>
    <mergeCell ref="S204:T204"/>
    <mergeCell ref="W204:X204"/>
    <mergeCell ref="O7:P7"/>
    <mergeCell ref="Q7:R7"/>
  </mergeCells>
  <pageMargins left="0.35" right="0.17" top="0.5" bottom="0.5" header="0.17" footer="0.16"/>
  <pageSetup paperSize="9" scale="75" orientation="landscape" horizontalDpi="4294967294" verticalDpi="4294967294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A57"/>
  <sheetViews>
    <sheetView showGridLines="0" view="pageBreakPreview" zoomScale="85" zoomScaleNormal="85" zoomScaleSheetLayoutView="85" workbookViewId="0">
      <pane xSplit="3" ySplit="9" topLeftCell="D10" activePane="bottomRight" state="frozen"/>
      <selection pane="topRight" activeCell="C1" sqref="C1"/>
      <selection pane="bottomLeft" activeCell="A10" sqref="A10"/>
      <selection pane="bottomRight" activeCell="E3" sqref="E3"/>
    </sheetView>
  </sheetViews>
  <sheetFormatPr defaultColWidth="9.140625" defaultRowHeight="18" customHeight="1" x14ac:dyDescent="0.2"/>
  <cols>
    <col min="1" max="1" width="1.7109375" style="7" customWidth="1"/>
    <col min="2" max="2" width="5" style="7" customWidth="1"/>
    <col min="3" max="3" width="52.42578125" style="7" customWidth="1"/>
    <col min="4" max="4" width="11.5703125" style="10" customWidth="1"/>
    <col min="5" max="5" width="11.5703125" style="9" customWidth="1"/>
    <col min="6" max="6" width="13.5703125" style="9" bestFit="1" customWidth="1"/>
    <col min="7" max="7" width="11.5703125" style="9" hidden="1" customWidth="1"/>
    <col min="8" max="13" width="11.5703125" style="9" customWidth="1"/>
    <col min="14" max="14" width="11.5703125" style="10" customWidth="1"/>
    <col min="15" max="16" width="11.5703125" style="9" customWidth="1"/>
    <col min="17" max="17" width="13.28515625" style="9" customWidth="1"/>
    <col min="18" max="19" width="11.5703125" style="9" customWidth="1"/>
    <col min="20" max="20" width="11.5703125" style="7" customWidth="1"/>
    <col min="21" max="21" width="11.5703125" style="9" customWidth="1"/>
    <col min="22" max="22" width="11.28515625" style="7" bestFit="1" customWidth="1"/>
    <col min="23" max="23" width="10.140625" style="8" customWidth="1"/>
    <col min="24" max="24" width="10.85546875" style="7" bestFit="1" customWidth="1"/>
    <col min="25" max="16384" width="9.140625" style="7"/>
  </cols>
  <sheetData>
    <row r="1" spans="2:27" ht="18" customHeight="1" x14ac:dyDescent="0.2">
      <c r="C1" s="6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</row>
    <row r="2" spans="2:27" ht="18" customHeight="1" x14ac:dyDescent="0.25">
      <c r="B2" s="52" t="s">
        <v>77</v>
      </c>
      <c r="C2" s="104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  <c r="U2" s="105"/>
    </row>
    <row r="3" spans="2:27" ht="18" customHeight="1" x14ac:dyDescent="0.2">
      <c r="B3" s="107" t="str">
        <f>+Capital_AC!B3</f>
        <v>2023-24</v>
      </c>
      <c r="C3" s="88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6"/>
      <c r="R3" s="16"/>
      <c r="S3" s="16"/>
      <c r="T3" s="16"/>
    </row>
    <row r="4" spans="2:27" ht="18" customHeight="1" x14ac:dyDescent="0.2">
      <c r="B4" s="54" t="s">
        <v>10</v>
      </c>
      <c r="C4" s="88"/>
      <c r="D4" s="105"/>
      <c r="E4" s="105"/>
      <c r="F4" s="105"/>
      <c r="G4" s="105"/>
      <c r="H4" s="105"/>
      <c r="I4" s="105"/>
      <c r="J4" s="105"/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</row>
    <row r="5" spans="2:27" ht="18" customHeight="1" thickBot="1" x14ac:dyDescent="0.25">
      <c r="B5" s="106"/>
      <c r="C5" s="88"/>
      <c r="D5" s="105"/>
      <c r="E5" s="105"/>
      <c r="F5" s="105"/>
      <c r="G5" s="105"/>
      <c r="H5" s="105"/>
      <c r="I5" s="105"/>
      <c r="J5" s="105"/>
      <c r="K5" s="105"/>
      <c r="L5" s="105"/>
      <c r="M5" s="105"/>
      <c r="N5" s="105"/>
      <c r="O5" s="105"/>
      <c r="P5" s="105"/>
      <c r="Q5" s="105"/>
      <c r="R5" s="105"/>
      <c r="S5" s="105"/>
      <c r="T5" s="105"/>
      <c r="U5" s="105"/>
    </row>
    <row r="6" spans="2:27" s="11" customFormat="1" ht="18" customHeight="1" thickBot="1" x14ac:dyDescent="0.3">
      <c r="B6" s="362" t="s">
        <v>78</v>
      </c>
      <c r="C6" s="328" t="s">
        <v>79</v>
      </c>
      <c r="D6" s="316" t="s">
        <v>244</v>
      </c>
      <c r="E6" s="317"/>
      <c r="F6" s="317"/>
      <c r="G6" s="317"/>
      <c r="H6" s="317"/>
      <c r="I6" s="317"/>
      <c r="J6" s="317"/>
      <c r="K6" s="317"/>
      <c r="L6" s="317"/>
      <c r="M6" s="318"/>
      <c r="N6" s="316" t="s">
        <v>245</v>
      </c>
      <c r="O6" s="317"/>
      <c r="P6" s="318"/>
      <c r="Q6" s="313" t="s">
        <v>243</v>
      </c>
      <c r="R6" s="313" t="s">
        <v>100</v>
      </c>
      <c r="S6" s="313" t="s">
        <v>268</v>
      </c>
      <c r="T6" s="313" t="s">
        <v>102</v>
      </c>
      <c r="U6" s="325" t="s">
        <v>264</v>
      </c>
      <c r="W6" s="15"/>
    </row>
    <row r="7" spans="2:27" s="11" customFormat="1" ht="18" customHeight="1" x14ac:dyDescent="0.25">
      <c r="B7" s="363"/>
      <c r="C7" s="329"/>
      <c r="D7" s="201" t="s">
        <v>12</v>
      </c>
      <c r="E7" s="230" t="s">
        <v>13</v>
      </c>
      <c r="F7" s="230" t="s">
        <v>212</v>
      </c>
      <c r="G7" s="230" t="s">
        <v>15</v>
      </c>
      <c r="H7" s="230" t="s">
        <v>16</v>
      </c>
      <c r="I7" s="230" t="s">
        <v>17</v>
      </c>
      <c r="J7" s="230" t="s">
        <v>18</v>
      </c>
      <c r="K7" s="230" t="s">
        <v>19</v>
      </c>
      <c r="L7" s="231" t="s">
        <v>20</v>
      </c>
      <c r="M7" s="369" t="s">
        <v>264</v>
      </c>
      <c r="N7" s="365" t="s">
        <v>25</v>
      </c>
      <c r="O7" s="367" t="s">
        <v>26</v>
      </c>
      <c r="P7" s="370" t="s">
        <v>264</v>
      </c>
      <c r="Q7" s="314"/>
      <c r="R7" s="314"/>
      <c r="S7" s="314"/>
      <c r="T7" s="314"/>
      <c r="U7" s="326"/>
      <c r="W7" s="15"/>
    </row>
    <row r="8" spans="2:27" s="11" customFormat="1" ht="18" customHeight="1" x14ac:dyDescent="0.25">
      <c r="B8" s="363"/>
      <c r="C8" s="329"/>
      <c r="D8" s="201" t="s">
        <v>151</v>
      </c>
      <c r="E8" s="214" t="s">
        <v>196</v>
      </c>
      <c r="F8" s="214" t="s">
        <v>13</v>
      </c>
      <c r="G8" s="214" t="s">
        <v>13</v>
      </c>
      <c r="H8" s="214" t="s">
        <v>21</v>
      </c>
      <c r="I8" s="214" t="s">
        <v>21</v>
      </c>
      <c r="J8" s="214" t="s">
        <v>22</v>
      </c>
      <c r="K8" s="214" t="s">
        <v>23</v>
      </c>
      <c r="L8" s="203" t="s">
        <v>24</v>
      </c>
      <c r="M8" s="370"/>
      <c r="N8" s="365"/>
      <c r="O8" s="367"/>
      <c r="P8" s="370"/>
      <c r="Q8" s="314"/>
      <c r="R8" s="314"/>
      <c r="S8" s="314"/>
      <c r="T8" s="314"/>
      <c r="U8" s="326"/>
      <c r="W8" s="15"/>
    </row>
    <row r="9" spans="2:27" s="11" customFormat="1" ht="18" customHeight="1" thickBot="1" x14ac:dyDescent="0.3">
      <c r="B9" s="364"/>
      <c r="C9" s="330"/>
      <c r="D9" s="202" t="s">
        <v>27</v>
      </c>
      <c r="E9" s="97"/>
      <c r="F9" s="97" t="s">
        <v>152</v>
      </c>
      <c r="G9" s="97" t="s">
        <v>23</v>
      </c>
      <c r="H9" s="97" t="s">
        <v>22</v>
      </c>
      <c r="I9" s="97" t="s">
        <v>22</v>
      </c>
      <c r="J9" s="97"/>
      <c r="K9" s="97"/>
      <c r="L9" s="204"/>
      <c r="M9" s="371"/>
      <c r="N9" s="366"/>
      <c r="O9" s="368"/>
      <c r="P9" s="371"/>
      <c r="Q9" s="315"/>
      <c r="R9" s="315"/>
      <c r="S9" s="315"/>
      <c r="T9" s="315"/>
      <c r="U9" s="327"/>
      <c r="W9" s="15"/>
    </row>
    <row r="10" spans="2:27" ht="18" customHeight="1" x14ac:dyDescent="0.25">
      <c r="B10" s="95" t="s">
        <v>28</v>
      </c>
      <c r="C10" s="57" t="s">
        <v>101</v>
      </c>
      <c r="D10" s="221">
        <f>D11+D14-D16</f>
        <v>249471.68714270656</v>
      </c>
      <c r="E10" s="222">
        <f t="shared" ref="E10:L10" si="0">E11+E14-E16</f>
        <v>5587.947000000001</v>
      </c>
      <c r="F10" s="222">
        <f t="shared" si="0"/>
        <v>12367.865</v>
      </c>
      <c r="G10" s="222">
        <f t="shared" si="0"/>
        <v>0</v>
      </c>
      <c r="H10" s="222">
        <f t="shared" si="0"/>
        <v>88336.622999999992</v>
      </c>
      <c r="I10" s="222">
        <f t="shared" si="0"/>
        <v>56058.508000000009</v>
      </c>
      <c r="J10" s="222">
        <f t="shared" si="0"/>
        <v>2518.3303000395022</v>
      </c>
      <c r="K10" s="222">
        <f t="shared" si="0"/>
        <v>22146.139444922319</v>
      </c>
      <c r="L10" s="223">
        <f t="shared" si="0"/>
        <v>2707550.3503319989</v>
      </c>
      <c r="M10" s="157">
        <f>SUM(D10:L10)</f>
        <v>3144037.4502196675</v>
      </c>
      <c r="N10" s="132">
        <f t="shared" ref="N10:O10" si="1">N11+N14-N16</f>
        <v>291381.08423192386</v>
      </c>
      <c r="O10" s="133">
        <f t="shared" si="1"/>
        <v>115538.38350299979</v>
      </c>
      <c r="P10" s="157">
        <f>+N10+O10</f>
        <v>406919.46773492364</v>
      </c>
      <c r="Q10" s="157">
        <f t="shared" ref="Q10:R10" si="2">Q11+Q14-Q16</f>
        <v>-1938519</v>
      </c>
      <c r="R10" s="157">
        <f t="shared" si="2"/>
        <v>-2169381.9235314634</v>
      </c>
      <c r="S10" s="215">
        <f>+M10+P10+Q10+R10</f>
        <v>-556944.00557687227</v>
      </c>
      <c r="T10" s="134">
        <f t="shared" ref="T10" si="3">T11+T14-T16</f>
        <v>531000.60305508797</v>
      </c>
      <c r="U10" s="215">
        <f>+S10+T10</f>
        <v>-25943.402521784301</v>
      </c>
      <c r="V10" s="8"/>
      <c r="X10" s="8"/>
      <c r="Y10" s="8"/>
      <c r="Z10" s="8"/>
      <c r="AA10" s="8"/>
    </row>
    <row r="11" spans="2:27" ht="18" customHeight="1" x14ac:dyDescent="0.25">
      <c r="B11" s="95" t="s">
        <v>29</v>
      </c>
      <c r="C11" s="57" t="s">
        <v>80</v>
      </c>
      <c r="D11" s="132">
        <v>468479.08987502003</v>
      </c>
      <c r="E11" s="133">
        <v>8866.6380000000008</v>
      </c>
      <c r="F11" s="133">
        <v>-286.41800000000035</v>
      </c>
      <c r="G11" s="133">
        <v>0</v>
      </c>
      <c r="H11" s="133">
        <v>88336.622999999992</v>
      </c>
      <c r="I11" s="133">
        <v>56519.386000000006</v>
      </c>
      <c r="J11" s="133">
        <v>2518.3303000395022</v>
      </c>
      <c r="K11" s="133">
        <v>25603.761440282484</v>
      </c>
      <c r="L11" s="134">
        <v>2709584.2733319988</v>
      </c>
      <c r="M11" s="157">
        <f t="shared" ref="M11:M56" si="4">SUM(D11:L11)</f>
        <v>3359621.6839473406</v>
      </c>
      <c r="N11" s="132">
        <v>764531.87182546605</v>
      </c>
      <c r="O11" s="133">
        <v>771630.25445949985</v>
      </c>
      <c r="P11" s="157">
        <f t="shared" ref="P11:P56" si="5">+N11+O11</f>
        <v>1536162.1262849658</v>
      </c>
      <c r="Q11" s="157">
        <v>0</v>
      </c>
      <c r="R11" s="157">
        <v>8331216.1897676941</v>
      </c>
      <c r="S11" s="215">
        <f t="shared" ref="S11:S56" si="6">+M11+P11+Q11+R11</f>
        <v>13227000</v>
      </c>
      <c r="T11" s="134">
        <v>586165.60305508797</v>
      </c>
      <c r="U11" s="215">
        <f t="shared" ref="U11:U56" si="7">+S11+T11</f>
        <v>13813165.603055088</v>
      </c>
      <c r="V11" s="8"/>
      <c r="X11" s="8"/>
      <c r="Y11" s="8"/>
      <c r="Z11" s="8"/>
      <c r="AA11" s="8"/>
    </row>
    <row r="12" spans="2:27" ht="18" customHeight="1" x14ac:dyDescent="0.25">
      <c r="B12" s="95" t="s">
        <v>30</v>
      </c>
      <c r="C12" s="58" t="s">
        <v>32</v>
      </c>
      <c r="D12" s="132">
        <v>53019.326831999999</v>
      </c>
      <c r="E12" s="136">
        <v>1165.6099999999999</v>
      </c>
      <c r="F12" s="136">
        <v>-5278.5249999999996</v>
      </c>
      <c r="G12" s="136">
        <v>0</v>
      </c>
      <c r="H12" s="136">
        <v>0</v>
      </c>
      <c r="I12" s="136">
        <v>0</v>
      </c>
      <c r="J12" s="136">
        <v>0</v>
      </c>
      <c r="K12" s="136">
        <v>-205.43907458077837</v>
      </c>
      <c r="L12" s="137">
        <v>3099.6060000000002</v>
      </c>
      <c r="M12" s="158">
        <f t="shared" si="4"/>
        <v>51800.578757419222</v>
      </c>
      <c r="N12" s="135">
        <v>384313.93829244468</v>
      </c>
      <c r="O12" s="136">
        <v>295072.22610855009</v>
      </c>
      <c r="P12" s="158">
        <f t="shared" si="5"/>
        <v>679386.16440099478</v>
      </c>
      <c r="Q12" s="158">
        <v>0</v>
      </c>
      <c r="R12" s="158">
        <v>0</v>
      </c>
      <c r="S12" s="216">
        <f t="shared" si="6"/>
        <v>731186.74315841403</v>
      </c>
      <c r="T12" s="137">
        <v>0</v>
      </c>
      <c r="U12" s="216">
        <f t="shared" si="7"/>
        <v>731186.74315841403</v>
      </c>
      <c r="V12" s="8"/>
      <c r="X12" s="8"/>
      <c r="Y12" s="8"/>
      <c r="Z12" s="8"/>
      <c r="AA12" s="8"/>
    </row>
    <row r="13" spans="2:27" ht="18" customHeight="1" x14ac:dyDescent="0.25">
      <c r="B13" s="95" t="s">
        <v>31</v>
      </c>
      <c r="C13" s="58" t="s">
        <v>81</v>
      </c>
      <c r="D13" s="132">
        <f>D11-D12</f>
        <v>415459.76304302004</v>
      </c>
      <c r="E13" s="136">
        <f t="shared" ref="E13:L13" si="8">E11-E12</f>
        <v>7701.0280000000012</v>
      </c>
      <c r="F13" s="136">
        <f t="shared" si="8"/>
        <v>4992.1069999999991</v>
      </c>
      <c r="G13" s="136">
        <f t="shared" si="8"/>
        <v>0</v>
      </c>
      <c r="H13" s="136">
        <f t="shared" si="8"/>
        <v>88336.622999999992</v>
      </c>
      <c r="I13" s="136">
        <f>I11-I12</f>
        <v>56519.386000000006</v>
      </c>
      <c r="J13" s="136">
        <f t="shared" si="8"/>
        <v>2518.3303000395022</v>
      </c>
      <c r="K13" s="136">
        <f t="shared" si="8"/>
        <v>25809.200514863263</v>
      </c>
      <c r="L13" s="137">
        <f t="shared" si="8"/>
        <v>2706484.6673319987</v>
      </c>
      <c r="M13" s="158">
        <f t="shared" si="4"/>
        <v>3307821.1051899213</v>
      </c>
      <c r="N13" s="135">
        <f t="shared" ref="N13:O13" si="9">N11-N12</f>
        <v>380217.93353302137</v>
      </c>
      <c r="O13" s="136">
        <f t="shared" si="9"/>
        <v>476558.02835094975</v>
      </c>
      <c r="P13" s="158">
        <f t="shared" si="5"/>
        <v>856775.96188397112</v>
      </c>
      <c r="Q13" s="158">
        <f t="shared" ref="Q13:R13" si="10">Q11-Q12</f>
        <v>0</v>
      </c>
      <c r="R13" s="158">
        <f t="shared" si="10"/>
        <v>8331216.1897676941</v>
      </c>
      <c r="S13" s="216">
        <f t="shared" si="6"/>
        <v>12495813.256841587</v>
      </c>
      <c r="T13" s="137">
        <f t="shared" ref="T13" si="11">T11-T12</f>
        <v>586165.60305508797</v>
      </c>
      <c r="U13" s="216">
        <f t="shared" si="7"/>
        <v>13081978.859896675</v>
      </c>
      <c r="V13" s="8"/>
      <c r="X13" s="8"/>
      <c r="Y13" s="8"/>
      <c r="Z13" s="8"/>
      <c r="AA13" s="8"/>
    </row>
    <row r="14" spans="2:27" ht="18" customHeight="1" x14ac:dyDescent="0.25">
      <c r="B14" s="95" t="s">
        <v>33</v>
      </c>
      <c r="C14" s="57" t="s">
        <v>82</v>
      </c>
      <c r="D14" s="132">
        <v>0</v>
      </c>
      <c r="E14" s="133">
        <v>0</v>
      </c>
      <c r="F14" s="133">
        <v>0</v>
      </c>
      <c r="G14" s="133">
        <v>0</v>
      </c>
      <c r="H14" s="133">
        <v>0</v>
      </c>
      <c r="I14" s="133">
        <v>0</v>
      </c>
      <c r="J14" s="133">
        <v>0</v>
      </c>
      <c r="K14" s="133">
        <v>0</v>
      </c>
      <c r="L14" s="134">
        <v>0</v>
      </c>
      <c r="M14" s="157">
        <f t="shared" si="4"/>
        <v>0</v>
      </c>
      <c r="N14" s="132">
        <v>0</v>
      </c>
      <c r="O14" s="133">
        <v>0</v>
      </c>
      <c r="P14" s="157">
        <f t="shared" si="5"/>
        <v>0</v>
      </c>
      <c r="Q14" s="157">
        <v>0</v>
      </c>
      <c r="R14" s="157">
        <v>0</v>
      </c>
      <c r="S14" s="215">
        <f t="shared" si="6"/>
        <v>0</v>
      </c>
      <c r="T14" s="134">
        <v>-55165</v>
      </c>
      <c r="U14" s="215">
        <f t="shared" si="7"/>
        <v>-55165</v>
      </c>
      <c r="V14" s="8"/>
      <c r="X14" s="8"/>
      <c r="Y14" s="8"/>
      <c r="Z14" s="8"/>
      <c r="AA14" s="8"/>
    </row>
    <row r="15" spans="2:27" ht="18" customHeight="1" x14ac:dyDescent="0.25">
      <c r="B15" s="95" t="s">
        <v>34</v>
      </c>
      <c r="C15" s="106" t="s">
        <v>35</v>
      </c>
      <c r="D15" s="132">
        <v>0</v>
      </c>
      <c r="E15" s="133">
        <v>0</v>
      </c>
      <c r="F15" s="133">
        <v>0</v>
      </c>
      <c r="G15" s="133">
        <v>0</v>
      </c>
      <c r="H15" s="133">
        <v>0</v>
      </c>
      <c r="I15" s="133">
        <v>0</v>
      </c>
      <c r="J15" s="133">
        <v>0</v>
      </c>
      <c r="K15" s="133">
        <v>0</v>
      </c>
      <c r="L15" s="134">
        <v>0</v>
      </c>
      <c r="M15" s="157">
        <f t="shared" si="4"/>
        <v>0</v>
      </c>
      <c r="N15" s="132">
        <v>0</v>
      </c>
      <c r="O15" s="133">
        <v>0</v>
      </c>
      <c r="P15" s="157">
        <f t="shared" si="5"/>
        <v>0</v>
      </c>
      <c r="Q15" s="157">
        <v>0</v>
      </c>
      <c r="R15" s="157">
        <v>0</v>
      </c>
      <c r="S15" s="215">
        <f t="shared" si="6"/>
        <v>0</v>
      </c>
      <c r="T15" s="134">
        <v>586165.60305508797</v>
      </c>
      <c r="U15" s="215">
        <f t="shared" si="7"/>
        <v>586165.60305508797</v>
      </c>
      <c r="V15" s="8"/>
      <c r="X15" s="8"/>
      <c r="Y15" s="8"/>
      <c r="Z15" s="8"/>
      <c r="AA15" s="8"/>
    </row>
    <row r="16" spans="2:27" ht="18" customHeight="1" x14ac:dyDescent="0.25">
      <c r="B16" s="95" t="s">
        <v>36</v>
      </c>
      <c r="C16" s="57" t="s">
        <v>83</v>
      </c>
      <c r="D16" s="132">
        <f>D17+D18</f>
        <v>219007.40273231347</v>
      </c>
      <c r="E16" s="133">
        <f t="shared" ref="E16:L16" si="12">E17+E18</f>
        <v>3278.6909999999998</v>
      </c>
      <c r="F16" s="133">
        <f t="shared" si="12"/>
        <v>-12654.282999999999</v>
      </c>
      <c r="G16" s="133">
        <f t="shared" si="12"/>
        <v>0</v>
      </c>
      <c r="H16" s="133">
        <f t="shared" si="12"/>
        <v>0</v>
      </c>
      <c r="I16" s="133">
        <f t="shared" si="12"/>
        <v>460.87799999999993</v>
      </c>
      <c r="J16" s="133">
        <f t="shared" si="12"/>
        <v>0</v>
      </c>
      <c r="K16" s="133">
        <f t="shared" si="12"/>
        <v>3457.6219953601644</v>
      </c>
      <c r="L16" s="134">
        <f t="shared" si="12"/>
        <v>2033.9230000000002</v>
      </c>
      <c r="M16" s="157">
        <f t="shared" si="4"/>
        <v>215584.23372767362</v>
      </c>
      <c r="N16" s="132">
        <f t="shared" ref="N16:O16" si="13">N17+N18</f>
        <v>473150.78759354219</v>
      </c>
      <c r="O16" s="133">
        <f t="shared" si="13"/>
        <v>656091.87095650006</v>
      </c>
      <c r="P16" s="157">
        <f t="shared" si="5"/>
        <v>1129242.6585500422</v>
      </c>
      <c r="Q16" s="157">
        <f t="shared" ref="Q16:R16" si="14">Q17+Q18</f>
        <v>1938519</v>
      </c>
      <c r="R16" s="157">
        <f t="shared" si="14"/>
        <v>10500598.113299157</v>
      </c>
      <c r="S16" s="215">
        <f t="shared" si="6"/>
        <v>13783944.005576873</v>
      </c>
      <c r="T16" s="134">
        <f t="shared" ref="T16" si="15">T17+T18</f>
        <v>0</v>
      </c>
      <c r="U16" s="215">
        <f t="shared" si="7"/>
        <v>13783944.005576873</v>
      </c>
      <c r="V16" s="8"/>
      <c r="X16" s="8"/>
      <c r="Y16" s="8"/>
      <c r="Z16" s="8"/>
      <c r="AA16" s="8"/>
    </row>
    <row r="17" spans="2:27" ht="18" customHeight="1" x14ac:dyDescent="0.25">
      <c r="B17" s="95" t="s">
        <v>37</v>
      </c>
      <c r="C17" s="58" t="s">
        <v>38</v>
      </c>
      <c r="D17" s="135">
        <v>187006.60850131346</v>
      </c>
      <c r="E17" s="136">
        <v>3004.7629999999999</v>
      </c>
      <c r="F17" s="136">
        <v>-12633.207</v>
      </c>
      <c r="G17" s="136">
        <v>0</v>
      </c>
      <c r="H17" s="136">
        <v>0</v>
      </c>
      <c r="I17" s="136">
        <v>0</v>
      </c>
      <c r="J17" s="136">
        <v>0</v>
      </c>
      <c r="K17" s="136">
        <v>3114.1835246901642</v>
      </c>
      <c r="L17" s="137">
        <v>1561.7520000000004</v>
      </c>
      <c r="M17" s="158">
        <f t="shared" si="4"/>
        <v>182054.10002600364</v>
      </c>
      <c r="N17" s="135">
        <v>492739.90405573067</v>
      </c>
      <c r="O17" s="136">
        <v>298744.81275950006</v>
      </c>
      <c r="P17" s="158">
        <f t="shared" si="5"/>
        <v>791484.71681523067</v>
      </c>
      <c r="Q17" s="158">
        <v>1938519</v>
      </c>
      <c r="R17" s="158">
        <v>9102763.1831587665</v>
      </c>
      <c r="S17" s="216">
        <f t="shared" si="6"/>
        <v>12014821</v>
      </c>
      <c r="T17" s="137">
        <v>0</v>
      </c>
      <c r="U17" s="216">
        <f t="shared" si="7"/>
        <v>12014821</v>
      </c>
      <c r="V17" s="8"/>
      <c r="X17" s="8"/>
      <c r="Y17" s="8"/>
      <c r="Z17" s="8"/>
      <c r="AA17" s="8"/>
    </row>
    <row r="18" spans="2:27" ht="18" customHeight="1" x14ac:dyDescent="0.25">
      <c r="B18" s="95" t="s">
        <v>39</v>
      </c>
      <c r="C18" s="58" t="s">
        <v>84</v>
      </c>
      <c r="D18" s="135">
        <v>32000.794231</v>
      </c>
      <c r="E18" s="136">
        <v>273.928</v>
      </c>
      <c r="F18" s="136">
        <v>-21.075999999999993</v>
      </c>
      <c r="G18" s="136">
        <v>0</v>
      </c>
      <c r="H18" s="136">
        <v>0</v>
      </c>
      <c r="I18" s="136">
        <v>460.87799999999993</v>
      </c>
      <c r="J18" s="136">
        <v>0</v>
      </c>
      <c r="K18" s="136">
        <v>343.43847067000019</v>
      </c>
      <c r="L18" s="137">
        <v>472.17099999999988</v>
      </c>
      <c r="M18" s="158">
        <f t="shared" si="4"/>
        <v>33530.133701669998</v>
      </c>
      <c r="N18" s="135">
        <v>-19589.116462188489</v>
      </c>
      <c r="O18" s="136">
        <v>357347.05819700001</v>
      </c>
      <c r="P18" s="158">
        <f t="shared" si="5"/>
        <v>337757.94173481152</v>
      </c>
      <c r="Q18" s="158">
        <v>0</v>
      </c>
      <c r="R18" s="158">
        <v>1397834.9301403919</v>
      </c>
      <c r="S18" s="216">
        <f t="shared" si="6"/>
        <v>1769123.0055768734</v>
      </c>
      <c r="T18" s="137">
        <v>0</v>
      </c>
      <c r="U18" s="216">
        <f t="shared" si="7"/>
        <v>1769123.0055768734</v>
      </c>
      <c r="V18" s="8"/>
      <c r="X18" s="8"/>
      <c r="Y18" s="8"/>
      <c r="Z18" s="8"/>
      <c r="AA18" s="8"/>
    </row>
    <row r="19" spans="2:27" s="12" customFormat="1" ht="18" customHeight="1" x14ac:dyDescent="0.25">
      <c r="B19" s="95" t="s">
        <v>40</v>
      </c>
      <c r="C19" s="128" t="s">
        <v>85</v>
      </c>
      <c r="D19" s="132">
        <f>D20-D38</f>
        <v>249471.61503354646</v>
      </c>
      <c r="E19" s="133">
        <f>E20-E38</f>
        <v>5587.6608420100019</v>
      </c>
      <c r="F19" s="133">
        <f t="shared" ref="F19:L19" si="16">F20-F38</f>
        <v>12367.686000000009</v>
      </c>
      <c r="G19" s="133">
        <f t="shared" si="16"/>
        <v>0</v>
      </c>
      <c r="H19" s="133">
        <f t="shared" si="16"/>
        <v>88336.622999999963</v>
      </c>
      <c r="I19" s="133">
        <f>I20-I38</f>
        <v>56058.983000000007</v>
      </c>
      <c r="J19" s="133">
        <f t="shared" si="16"/>
        <v>2518.3303255451683</v>
      </c>
      <c r="K19" s="133">
        <f t="shared" si="16"/>
        <v>22146.139444922504</v>
      </c>
      <c r="L19" s="134">
        <f t="shared" si="16"/>
        <v>2707550.5069699995</v>
      </c>
      <c r="M19" s="157">
        <f t="shared" si="4"/>
        <v>3144037.5446160235</v>
      </c>
      <c r="N19" s="132">
        <f t="shared" ref="N19:O19" si="17">N20-N38</f>
        <v>291381.16512145451</v>
      </c>
      <c r="O19" s="133">
        <f t="shared" si="17"/>
        <v>115538.3835029999</v>
      </c>
      <c r="P19" s="157">
        <f t="shared" si="5"/>
        <v>406919.54862445442</v>
      </c>
      <c r="Q19" s="157">
        <f t="shared" ref="Q19" si="18">Q20-Q38</f>
        <v>-7696607.6969015934</v>
      </c>
      <c r="R19" s="157">
        <f>R20-R38</f>
        <v>3833725.667542344</v>
      </c>
      <c r="S19" s="215">
        <f t="shared" si="6"/>
        <v>-311924.93611877132</v>
      </c>
      <c r="T19" s="134">
        <f t="shared" ref="T19" si="19">T20-T38</f>
        <v>531000.42040224094</v>
      </c>
      <c r="U19" s="215">
        <f t="shared" si="7"/>
        <v>219075.48428346962</v>
      </c>
      <c r="V19" s="8"/>
      <c r="W19" s="8"/>
      <c r="X19" s="8"/>
      <c r="Y19" s="8"/>
      <c r="Z19" s="8"/>
      <c r="AA19" s="8"/>
    </row>
    <row r="20" spans="2:27" ht="18" customHeight="1" x14ac:dyDescent="0.25">
      <c r="B20" s="95" t="s">
        <v>41</v>
      </c>
      <c r="C20" s="128" t="s">
        <v>188</v>
      </c>
      <c r="D20" s="138">
        <f t="shared" ref="D20:L20" si="20">D21+D22+D26+D29+D32+D33+D34+D35</f>
        <v>9975608.9381365459</v>
      </c>
      <c r="E20" s="139">
        <f t="shared" si="20"/>
        <v>56907.321857999996</v>
      </c>
      <c r="F20" s="139">
        <f t="shared" si="20"/>
        <v>17344.771312270757</v>
      </c>
      <c r="G20" s="139">
        <f t="shared" si="20"/>
        <v>0</v>
      </c>
      <c r="H20" s="139">
        <f t="shared" si="20"/>
        <v>411270.027</v>
      </c>
      <c r="I20" s="139">
        <f>I21+I22+I26+I29+I32+I33+I34+I35</f>
        <v>320036.38500000001</v>
      </c>
      <c r="J20" s="139">
        <f t="shared" si="20"/>
        <v>17355.514909763886</v>
      </c>
      <c r="K20" s="139">
        <f t="shared" si="20"/>
        <v>543369.03031289391</v>
      </c>
      <c r="L20" s="140">
        <f t="shared" si="20"/>
        <v>4479939.7710451996</v>
      </c>
      <c r="M20" s="159">
        <f t="shared" si="4"/>
        <v>15821831.759574674</v>
      </c>
      <c r="N20" s="138">
        <f t="shared" ref="N20:O20" si="21">N21+N22+N26+N29+N32+N33+N34+N35</f>
        <v>1926245.7491010628</v>
      </c>
      <c r="O20" s="139">
        <f t="shared" si="21"/>
        <v>966097.879442223</v>
      </c>
      <c r="P20" s="159">
        <f t="shared" si="5"/>
        <v>2892343.6285432857</v>
      </c>
      <c r="Q20" s="159">
        <f t="shared" ref="Q20:R20" si="22">Q21+Q22+Q26+Q29+Q32+Q33+Q34+Q35</f>
        <v>1024329.21659586</v>
      </c>
      <c r="R20" s="159">
        <f t="shared" si="22"/>
        <v>3838116.8725585202</v>
      </c>
      <c r="S20" s="217">
        <f t="shared" si="6"/>
        <v>23576621.477272339</v>
      </c>
      <c r="T20" s="140">
        <f t="shared" ref="T20" si="23">T21+T22+T26+T29+T32+T33+T34+T35</f>
        <v>1899946.0541780964</v>
      </c>
      <c r="U20" s="217">
        <f t="shared" si="7"/>
        <v>25476567.531450436</v>
      </c>
      <c r="V20" s="8"/>
      <c r="X20" s="8"/>
      <c r="Y20" s="8"/>
      <c r="Z20" s="8"/>
      <c r="AA20" s="8"/>
    </row>
    <row r="21" spans="2:27" s="12" customFormat="1" ht="18" customHeight="1" x14ac:dyDescent="0.25">
      <c r="B21" s="95" t="s">
        <v>46</v>
      </c>
      <c r="C21" s="129" t="s">
        <v>257</v>
      </c>
      <c r="D21" s="138">
        <v>0</v>
      </c>
      <c r="E21" s="139">
        <v>0</v>
      </c>
      <c r="F21" s="139">
        <v>0</v>
      </c>
      <c r="G21" s="139">
        <v>0</v>
      </c>
      <c r="H21" s="139">
        <v>0</v>
      </c>
      <c r="I21" s="139">
        <v>0</v>
      </c>
      <c r="J21" s="139">
        <v>0</v>
      </c>
      <c r="K21" s="139">
        <v>0</v>
      </c>
      <c r="L21" s="140">
        <v>412982.90100000001</v>
      </c>
      <c r="M21" s="159">
        <f t="shared" si="4"/>
        <v>412982.90100000001</v>
      </c>
      <c r="N21" s="138">
        <v>0</v>
      </c>
      <c r="O21" s="139">
        <v>0</v>
      </c>
      <c r="P21" s="159">
        <f t="shared" si="5"/>
        <v>0</v>
      </c>
      <c r="Q21" s="159">
        <v>0</v>
      </c>
      <c r="R21" s="159">
        <v>0</v>
      </c>
      <c r="S21" s="217">
        <f t="shared" si="6"/>
        <v>412982.90100000001</v>
      </c>
      <c r="T21" s="140">
        <v>0</v>
      </c>
      <c r="U21" s="217">
        <f t="shared" si="7"/>
        <v>412982.90100000001</v>
      </c>
      <c r="V21" s="8"/>
      <c r="W21" s="8"/>
      <c r="X21" s="8"/>
      <c r="Y21" s="8"/>
      <c r="Z21" s="8"/>
      <c r="AA21" s="8"/>
    </row>
    <row r="22" spans="2:27" s="12" customFormat="1" ht="18" customHeight="1" x14ac:dyDescent="0.25">
      <c r="B22" s="95" t="s">
        <v>47</v>
      </c>
      <c r="C22" s="129" t="s">
        <v>258</v>
      </c>
      <c r="D22" s="141">
        <f>D23+D24+D25</f>
        <v>444774.73417964979</v>
      </c>
      <c r="E22" s="142">
        <f>E23+E24+E25</f>
        <v>29207.910038000002</v>
      </c>
      <c r="F22" s="142">
        <f t="shared" ref="F22:L22" si="24">F23+F24+F25</f>
        <v>32898.588000000003</v>
      </c>
      <c r="G22" s="142">
        <f t="shared" si="24"/>
        <v>0</v>
      </c>
      <c r="H22" s="142">
        <f t="shared" si="24"/>
        <v>253359.201</v>
      </c>
      <c r="I22" s="142">
        <f t="shared" si="24"/>
        <v>115357.844</v>
      </c>
      <c r="J22" s="142">
        <f t="shared" si="24"/>
        <v>-1159.2429724242954</v>
      </c>
      <c r="K22" s="142">
        <f t="shared" si="24"/>
        <v>114495.42682282001</v>
      </c>
      <c r="L22" s="143">
        <f t="shared" si="24"/>
        <v>1189106.6441280001</v>
      </c>
      <c r="M22" s="160">
        <f t="shared" si="4"/>
        <v>2178041.1051960457</v>
      </c>
      <c r="N22" s="141">
        <f t="shared" ref="N22:O22" si="25">N23+N24+N25</f>
        <v>1555900.5964555833</v>
      </c>
      <c r="O22" s="142">
        <f t="shared" si="25"/>
        <v>499883.86175600009</v>
      </c>
      <c r="P22" s="160">
        <f t="shared" si="5"/>
        <v>2055784.4582115836</v>
      </c>
      <c r="Q22" s="160">
        <f t="shared" ref="Q22:R22" si="26">Q23+Q24+Q25</f>
        <v>1131311.15506936</v>
      </c>
      <c r="R22" s="160">
        <f t="shared" si="26"/>
        <v>2849099.4440309172</v>
      </c>
      <c r="S22" s="218">
        <f t="shared" si="6"/>
        <v>8214236.1625079075</v>
      </c>
      <c r="T22" s="143">
        <f t="shared" ref="T22" si="27">T23+T24+T25</f>
        <v>1050119.0726546757</v>
      </c>
      <c r="U22" s="218">
        <f t="shared" si="7"/>
        <v>9264355.2351625822</v>
      </c>
      <c r="V22" s="8"/>
      <c r="W22" s="8"/>
      <c r="X22" s="8"/>
      <c r="Y22" s="8"/>
      <c r="Z22" s="8"/>
      <c r="AA22" s="8"/>
    </row>
    <row r="23" spans="2:27" s="12" customFormat="1" ht="17.25" customHeight="1" x14ac:dyDescent="0.25">
      <c r="B23" s="95" t="s">
        <v>48</v>
      </c>
      <c r="C23" s="130" t="s">
        <v>189</v>
      </c>
      <c r="D23" s="144">
        <v>36464.822705999948</v>
      </c>
      <c r="E23" s="145">
        <v>686.52400000000011</v>
      </c>
      <c r="F23" s="145">
        <v>-35.374000000000002</v>
      </c>
      <c r="G23" s="145">
        <v>0</v>
      </c>
      <c r="H23" s="145">
        <v>0</v>
      </c>
      <c r="I23" s="145">
        <v>0</v>
      </c>
      <c r="J23" s="145">
        <v>-4294.1152062000001</v>
      </c>
      <c r="K23" s="145">
        <v>-65.312177180000575</v>
      </c>
      <c r="L23" s="146">
        <v>24.750328000000309</v>
      </c>
      <c r="M23" s="161">
        <f t="shared" si="4"/>
        <v>32781.295650619941</v>
      </c>
      <c r="N23" s="144">
        <v>15739.57200609445</v>
      </c>
      <c r="O23" s="145">
        <v>-3314.7866899999995</v>
      </c>
      <c r="P23" s="161">
        <f t="shared" si="5"/>
        <v>12424.785316094451</v>
      </c>
      <c r="Q23" s="161">
        <v>70.785402000000005</v>
      </c>
      <c r="R23" s="161">
        <v>-6187.658768565936</v>
      </c>
      <c r="S23" s="219">
        <f t="shared" si="6"/>
        <v>39089.207600148453</v>
      </c>
      <c r="T23" s="146">
        <v>0</v>
      </c>
      <c r="U23" s="219">
        <f t="shared" si="7"/>
        <v>39089.207600148453</v>
      </c>
      <c r="V23" s="8"/>
      <c r="W23" s="8"/>
      <c r="X23" s="8"/>
      <c r="Y23" s="8"/>
      <c r="Z23" s="8"/>
      <c r="AA23" s="8"/>
    </row>
    <row r="24" spans="2:27" s="12" customFormat="1" ht="18" customHeight="1" x14ac:dyDescent="0.25">
      <c r="B24" s="95" t="s">
        <v>49</v>
      </c>
      <c r="C24" s="130" t="s">
        <v>190</v>
      </c>
      <c r="D24" s="144">
        <v>450130.33525499987</v>
      </c>
      <c r="E24" s="145">
        <v>26783.662038000002</v>
      </c>
      <c r="F24" s="145">
        <v>31201.574000000001</v>
      </c>
      <c r="G24" s="145">
        <v>0</v>
      </c>
      <c r="H24" s="145">
        <v>157794.38800000001</v>
      </c>
      <c r="I24" s="145">
        <v>40830.758000000002</v>
      </c>
      <c r="J24" s="145">
        <v>3010.4899597199997</v>
      </c>
      <c r="K24" s="145">
        <v>126295.61200000001</v>
      </c>
      <c r="L24" s="146">
        <v>1188573.5490000001</v>
      </c>
      <c r="M24" s="161">
        <f t="shared" si="4"/>
        <v>2024620.3682527202</v>
      </c>
      <c r="N24" s="144">
        <v>1394978.8727520676</v>
      </c>
      <c r="O24" s="145">
        <v>416543.51393500005</v>
      </c>
      <c r="P24" s="161">
        <f t="shared" si="5"/>
        <v>1811522.3866870678</v>
      </c>
      <c r="Q24" s="161">
        <v>863336.26092536014</v>
      </c>
      <c r="R24" s="161">
        <v>2311314.9514900004</v>
      </c>
      <c r="S24" s="219">
        <f t="shared" si="6"/>
        <v>7010793.9673551489</v>
      </c>
      <c r="T24" s="146">
        <v>635955.73149992223</v>
      </c>
      <c r="U24" s="219">
        <f t="shared" si="7"/>
        <v>7646749.6988550713</v>
      </c>
      <c r="V24" s="8"/>
      <c r="W24" s="8"/>
      <c r="X24" s="8"/>
      <c r="Y24" s="8"/>
      <c r="Z24" s="8"/>
      <c r="AA24" s="8"/>
    </row>
    <row r="25" spans="2:27" s="12" customFormat="1" ht="18" customHeight="1" x14ac:dyDescent="0.25">
      <c r="B25" s="95" t="s">
        <v>50</v>
      </c>
      <c r="C25" s="130" t="s">
        <v>191</v>
      </c>
      <c r="D25" s="144">
        <v>-41820.42378135</v>
      </c>
      <c r="E25" s="145">
        <v>1737.7239999999999</v>
      </c>
      <c r="F25" s="145">
        <v>1732.3879999999997</v>
      </c>
      <c r="G25" s="145">
        <v>0</v>
      </c>
      <c r="H25" s="145">
        <v>95564.813000000009</v>
      </c>
      <c r="I25" s="145">
        <v>74527.085999999996</v>
      </c>
      <c r="J25" s="145">
        <v>124.38227405570501</v>
      </c>
      <c r="K25" s="145">
        <v>-11734.873</v>
      </c>
      <c r="L25" s="146">
        <v>508.34479999999979</v>
      </c>
      <c r="M25" s="161">
        <f t="shared" si="4"/>
        <v>120639.44129270573</v>
      </c>
      <c r="N25" s="144">
        <v>145182.15169742121</v>
      </c>
      <c r="O25" s="145">
        <v>86655.134511000011</v>
      </c>
      <c r="P25" s="161">
        <f t="shared" si="5"/>
        <v>231837.28620842122</v>
      </c>
      <c r="Q25" s="161">
        <v>267904.10874200007</v>
      </c>
      <c r="R25" s="161">
        <v>543972.15130948299</v>
      </c>
      <c r="S25" s="219">
        <f t="shared" si="6"/>
        <v>1164352.98755261</v>
      </c>
      <c r="T25" s="146">
        <v>414163.34115475358</v>
      </c>
      <c r="U25" s="219">
        <f t="shared" si="7"/>
        <v>1578516.3287073635</v>
      </c>
      <c r="V25" s="8"/>
      <c r="W25" s="8"/>
      <c r="X25" s="8"/>
      <c r="Y25" s="8"/>
      <c r="Z25" s="8"/>
      <c r="AA25" s="8"/>
    </row>
    <row r="26" spans="2:27" s="12" customFormat="1" ht="18" customHeight="1" x14ac:dyDescent="0.25">
      <c r="B26" s="95" t="s">
        <v>51</v>
      </c>
      <c r="C26" s="129" t="s">
        <v>256</v>
      </c>
      <c r="D26" s="138">
        <f>D27+D28</f>
        <v>8552293.258828897</v>
      </c>
      <c r="E26" s="139">
        <f>E27+E28</f>
        <v>3887.2200000000003</v>
      </c>
      <c r="F26" s="139">
        <f t="shared" ref="F26:L26" si="28">F27+F28</f>
        <v>-22299.360000000001</v>
      </c>
      <c r="G26" s="139">
        <f t="shared" si="28"/>
        <v>0</v>
      </c>
      <c r="H26" s="139">
        <f t="shared" si="28"/>
        <v>165615.90900000001</v>
      </c>
      <c r="I26" s="139">
        <f t="shared" si="28"/>
        <v>180701.84600000002</v>
      </c>
      <c r="J26" s="139">
        <f t="shared" si="28"/>
        <v>16356.497501714781</v>
      </c>
      <c r="K26" s="139">
        <f t="shared" si="28"/>
        <v>100446.93322800015</v>
      </c>
      <c r="L26" s="140">
        <f t="shared" si="28"/>
        <v>-315089.49625600001</v>
      </c>
      <c r="M26" s="159">
        <f t="shared" si="4"/>
        <v>8681912.8083026148</v>
      </c>
      <c r="N26" s="138">
        <f t="shared" ref="N26:O26" si="29">N27+N28</f>
        <v>2113.3821483199004</v>
      </c>
      <c r="O26" s="139">
        <f t="shared" si="29"/>
        <v>2821.5343299999995</v>
      </c>
      <c r="P26" s="159">
        <f t="shared" si="5"/>
        <v>4934.9164783198994</v>
      </c>
      <c r="Q26" s="159">
        <f t="shared" ref="Q26:R26" si="30">Q27+Q28</f>
        <v>0</v>
      </c>
      <c r="R26" s="159">
        <f t="shared" si="30"/>
        <v>42817.742998711634</v>
      </c>
      <c r="S26" s="217">
        <f t="shared" si="6"/>
        <v>8729665.4677796457</v>
      </c>
      <c r="T26" s="140">
        <f t="shared" ref="T26" si="31">T27+T28</f>
        <v>-109016.30165647654</v>
      </c>
      <c r="U26" s="217">
        <f t="shared" si="7"/>
        <v>8620649.1661231685</v>
      </c>
      <c r="V26" s="8"/>
      <c r="W26" s="8"/>
      <c r="X26" s="8"/>
      <c r="Y26" s="8"/>
      <c r="Z26" s="8"/>
      <c r="AA26" s="8"/>
    </row>
    <row r="27" spans="2:27" ht="18" customHeight="1" x14ac:dyDescent="0.25">
      <c r="B27" s="95" t="s">
        <v>52</v>
      </c>
      <c r="C27" s="130" t="s">
        <v>192</v>
      </c>
      <c r="D27" s="144">
        <v>1361851.4283138968</v>
      </c>
      <c r="E27" s="145">
        <v>3001.0450000000001</v>
      </c>
      <c r="F27" s="145">
        <v>-22250.633000000002</v>
      </c>
      <c r="G27" s="145">
        <v>0</v>
      </c>
      <c r="H27" s="145">
        <v>181773.929</v>
      </c>
      <c r="I27" s="145">
        <v>77951.169000000009</v>
      </c>
      <c r="J27" s="145">
        <v>4527.9700749247822</v>
      </c>
      <c r="K27" s="145">
        <v>7580.7925992191722</v>
      </c>
      <c r="L27" s="146">
        <v>-175723.21866300009</v>
      </c>
      <c r="M27" s="161">
        <f t="shared" si="4"/>
        <v>1438712.4823250407</v>
      </c>
      <c r="N27" s="144">
        <v>426.26914716990007</v>
      </c>
      <c r="O27" s="145">
        <v>2475.6884359999995</v>
      </c>
      <c r="P27" s="161">
        <f t="shared" si="5"/>
        <v>2901.9575831698994</v>
      </c>
      <c r="Q27" s="161">
        <v>0</v>
      </c>
      <c r="R27" s="161">
        <v>523.64595475204692</v>
      </c>
      <c r="S27" s="219">
        <f t="shared" si="6"/>
        <v>1442138.0858629628</v>
      </c>
      <c r="T27" s="146">
        <v>125607.8434055181</v>
      </c>
      <c r="U27" s="219">
        <f t="shared" si="7"/>
        <v>1567745.9292684807</v>
      </c>
      <c r="V27" s="8"/>
      <c r="X27" s="8"/>
      <c r="Y27" s="8"/>
      <c r="Z27" s="8"/>
      <c r="AA27" s="8"/>
    </row>
    <row r="28" spans="2:27" ht="18" customHeight="1" x14ac:dyDescent="0.25">
      <c r="B28" s="95" t="s">
        <v>53</v>
      </c>
      <c r="C28" s="130" t="s">
        <v>193</v>
      </c>
      <c r="D28" s="144">
        <v>7190441.830515001</v>
      </c>
      <c r="E28" s="145">
        <v>886.17499999999995</v>
      </c>
      <c r="F28" s="145">
        <v>-48.727000000000089</v>
      </c>
      <c r="G28" s="145">
        <v>0</v>
      </c>
      <c r="H28" s="145">
        <v>-16158.019999999997</v>
      </c>
      <c r="I28" s="145">
        <v>102750.677</v>
      </c>
      <c r="J28" s="145">
        <v>11828.527426789999</v>
      </c>
      <c r="K28" s="145">
        <v>92866.14062878098</v>
      </c>
      <c r="L28" s="146">
        <v>-139366.27759299995</v>
      </c>
      <c r="M28" s="161">
        <f t="shared" si="4"/>
        <v>7243200.3259775732</v>
      </c>
      <c r="N28" s="144">
        <v>1687.1130011500002</v>
      </c>
      <c r="O28" s="145">
        <v>345.84589399999982</v>
      </c>
      <c r="P28" s="161">
        <f t="shared" si="5"/>
        <v>2032.95889515</v>
      </c>
      <c r="Q28" s="161">
        <v>0</v>
      </c>
      <c r="R28" s="161">
        <v>42294.097043959584</v>
      </c>
      <c r="S28" s="219">
        <f t="shared" si="6"/>
        <v>7287527.3819166822</v>
      </c>
      <c r="T28" s="146">
        <v>-234624.14506199464</v>
      </c>
      <c r="U28" s="219">
        <f t="shared" si="7"/>
        <v>7052903.2368546873</v>
      </c>
      <c r="V28" s="8"/>
      <c r="X28" s="8"/>
      <c r="Y28" s="8"/>
      <c r="Z28" s="8"/>
      <c r="AA28" s="8"/>
    </row>
    <row r="29" spans="2:27" ht="18" customHeight="1" x14ac:dyDescent="0.25">
      <c r="B29" s="95" t="s">
        <v>54</v>
      </c>
      <c r="C29" s="129" t="s">
        <v>194</v>
      </c>
      <c r="D29" s="138">
        <f>D30+D31</f>
        <v>770938.22372399922</v>
      </c>
      <c r="E29" s="139">
        <f>E30+E31</f>
        <v>867.64400000000001</v>
      </c>
      <c r="F29" s="139">
        <f t="shared" ref="F29:L29" si="32">F30+F31</f>
        <v>1309.1869999999999</v>
      </c>
      <c r="G29" s="139">
        <f t="shared" si="32"/>
        <v>0</v>
      </c>
      <c r="H29" s="139">
        <f t="shared" si="32"/>
        <v>0</v>
      </c>
      <c r="I29" s="139">
        <f t="shared" si="32"/>
        <v>-62.716999999999999</v>
      </c>
      <c r="J29" s="139">
        <f t="shared" si="32"/>
        <v>0</v>
      </c>
      <c r="K29" s="139">
        <f t="shared" si="32"/>
        <v>-22644.742956999984</v>
      </c>
      <c r="L29" s="140">
        <f t="shared" si="32"/>
        <v>3224502.344</v>
      </c>
      <c r="M29" s="159">
        <f t="shared" si="4"/>
        <v>3974909.9387669992</v>
      </c>
      <c r="N29" s="138">
        <f t="shared" ref="N29:O29" si="33">N30+N31</f>
        <v>-23752.036591038526</v>
      </c>
      <c r="O29" s="139">
        <f t="shared" si="33"/>
        <v>-266729.79936499998</v>
      </c>
      <c r="P29" s="159">
        <f t="shared" si="5"/>
        <v>-290481.8359560385</v>
      </c>
      <c r="Q29" s="159">
        <f t="shared" ref="Q29:R29" si="34">Q30+Q31</f>
        <v>-42965.507634999944</v>
      </c>
      <c r="R29" s="159">
        <f t="shared" si="34"/>
        <v>-31386.548654369155</v>
      </c>
      <c r="S29" s="217">
        <f t="shared" si="6"/>
        <v>3610076.0465215915</v>
      </c>
      <c r="T29" s="140">
        <f t="shared" ref="T29" si="35">T30+T31</f>
        <v>632278.05155797407</v>
      </c>
      <c r="U29" s="217">
        <f t="shared" si="7"/>
        <v>4242354.0980795659</v>
      </c>
      <c r="V29" s="8"/>
      <c r="X29" s="8"/>
      <c r="Y29" s="8"/>
      <c r="Z29" s="8"/>
      <c r="AA29" s="8"/>
    </row>
    <row r="30" spans="2:27" s="12" customFormat="1" ht="18" customHeight="1" x14ac:dyDescent="0.25">
      <c r="B30" s="95" t="s">
        <v>55</v>
      </c>
      <c r="C30" s="130" t="s">
        <v>192</v>
      </c>
      <c r="D30" s="144">
        <v>463108.90123999928</v>
      </c>
      <c r="E30" s="145">
        <v>563.84199999999998</v>
      </c>
      <c r="F30" s="145">
        <v>8292.0010000000002</v>
      </c>
      <c r="G30" s="145">
        <v>0</v>
      </c>
      <c r="H30" s="145">
        <v>0</v>
      </c>
      <c r="I30" s="145">
        <v>-62.716999999999999</v>
      </c>
      <c r="J30" s="145">
        <v>0</v>
      </c>
      <c r="K30" s="145">
        <v>-811.21695699999998</v>
      </c>
      <c r="L30" s="146">
        <v>3246297.8390000002</v>
      </c>
      <c r="M30" s="161">
        <f t="shared" si="4"/>
        <v>3717388.6492829993</v>
      </c>
      <c r="N30" s="144">
        <v>-14778.081982299227</v>
      </c>
      <c r="O30" s="145">
        <v>-777.75310099999979</v>
      </c>
      <c r="P30" s="161">
        <f t="shared" si="5"/>
        <v>-15555.835083299227</v>
      </c>
      <c r="Q30" s="161">
        <v>-96128.24676699999</v>
      </c>
      <c r="R30" s="161">
        <v>-1257.2286766036002</v>
      </c>
      <c r="S30" s="219">
        <f t="shared" si="6"/>
        <v>3604447.3387560965</v>
      </c>
      <c r="T30" s="146">
        <v>25177.119926238749</v>
      </c>
      <c r="U30" s="219">
        <f t="shared" si="7"/>
        <v>3629624.4586823354</v>
      </c>
      <c r="V30" s="8"/>
      <c r="W30" s="8"/>
      <c r="X30" s="8"/>
      <c r="Y30" s="8"/>
      <c r="Z30" s="8"/>
      <c r="AA30" s="8"/>
    </row>
    <row r="31" spans="2:27" ht="18" customHeight="1" x14ac:dyDescent="0.25">
      <c r="B31" s="95" t="s">
        <v>56</v>
      </c>
      <c r="C31" s="130" t="s">
        <v>193</v>
      </c>
      <c r="D31" s="144">
        <v>307829.322484</v>
      </c>
      <c r="E31" s="145">
        <v>303.80199999999996</v>
      </c>
      <c r="F31" s="145">
        <v>-6982.8140000000003</v>
      </c>
      <c r="G31" s="145">
        <v>0</v>
      </c>
      <c r="H31" s="145">
        <v>0</v>
      </c>
      <c r="I31" s="145">
        <v>0</v>
      </c>
      <c r="J31" s="145">
        <v>0</v>
      </c>
      <c r="K31" s="145">
        <v>-21833.525999999983</v>
      </c>
      <c r="L31" s="146">
        <v>-21795.495000000003</v>
      </c>
      <c r="M31" s="161">
        <f t="shared" si="4"/>
        <v>257521.28948400007</v>
      </c>
      <c r="N31" s="144">
        <v>-8973.9546087392991</v>
      </c>
      <c r="O31" s="145">
        <v>-265952.046264</v>
      </c>
      <c r="P31" s="161">
        <f t="shared" si="5"/>
        <v>-274926.0008727393</v>
      </c>
      <c r="Q31" s="161">
        <v>53162.739132000046</v>
      </c>
      <c r="R31" s="161">
        <v>-30129.319977765554</v>
      </c>
      <c r="S31" s="219">
        <f t="shared" si="6"/>
        <v>5628.7077654952591</v>
      </c>
      <c r="T31" s="146">
        <v>607100.93163173529</v>
      </c>
      <c r="U31" s="219">
        <f t="shared" si="7"/>
        <v>612729.63939723058</v>
      </c>
      <c r="V31" s="8"/>
      <c r="X31" s="8"/>
      <c r="Y31" s="8"/>
      <c r="Z31" s="8"/>
      <c r="AA31" s="8"/>
    </row>
    <row r="32" spans="2:27" ht="18" customHeight="1" x14ac:dyDescent="0.25">
      <c r="B32" s="95" t="s">
        <v>57</v>
      </c>
      <c r="C32" s="129" t="str">
        <f>+Financial_AC!C24</f>
        <v>Equity and Investment Fund Shares</v>
      </c>
      <c r="D32" s="138">
        <v>-16517.070999999993</v>
      </c>
      <c r="E32" s="139">
        <v>14448.643820000001</v>
      </c>
      <c r="F32" s="139">
        <v>3278.5833122707545</v>
      </c>
      <c r="G32" s="139">
        <v>0</v>
      </c>
      <c r="H32" s="139">
        <v>0</v>
      </c>
      <c r="I32" s="139">
        <v>13092.772999999997</v>
      </c>
      <c r="J32" s="139">
        <v>1834.4787603499997</v>
      </c>
      <c r="K32" s="139">
        <v>169078.35593181677</v>
      </c>
      <c r="L32" s="140">
        <v>27336.739999999998</v>
      </c>
      <c r="M32" s="159">
        <f t="shared" si="4"/>
        <v>212552.50382443753</v>
      </c>
      <c r="N32" s="138">
        <v>471064.31550696987</v>
      </c>
      <c r="O32" s="139">
        <v>95501.286426000006</v>
      </c>
      <c r="P32" s="159">
        <f t="shared" si="5"/>
        <v>566565.60193296988</v>
      </c>
      <c r="Q32" s="159">
        <v>4265.2709000000004</v>
      </c>
      <c r="R32" s="159">
        <v>250901.991527526</v>
      </c>
      <c r="S32" s="217">
        <f t="shared" si="6"/>
        <v>1034285.3681849334</v>
      </c>
      <c r="T32" s="140">
        <v>664628.88782406156</v>
      </c>
      <c r="U32" s="217">
        <f t="shared" si="7"/>
        <v>1698914.256008995</v>
      </c>
      <c r="V32" s="8"/>
      <c r="X32" s="8"/>
      <c r="Y32" s="8"/>
      <c r="Z32" s="8"/>
      <c r="AA32" s="8"/>
    </row>
    <row r="33" spans="2:27" ht="18" customHeight="1" x14ac:dyDescent="0.25">
      <c r="B33" s="95" t="s">
        <v>58</v>
      </c>
      <c r="C33" s="129" t="str">
        <f>+Financial_AC!C25</f>
        <v>Financial Derivatives and ESFs*</v>
      </c>
      <c r="D33" s="138">
        <v>-27497.678</v>
      </c>
      <c r="E33" s="139">
        <v>0</v>
      </c>
      <c r="F33" s="139">
        <v>0</v>
      </c>
      <c r="G33" s="139">
        <v>0</v>
      </c>
      <c r="H33" s="139">
        <v>0</v>
      </c>
      <c r="I33" s="139">
        <v>0</v>
      </c>
      <c r="J33" s="139">
        <v>0</v>
      </c>
      <c r="K33" s="139">
        <v>0</v>
      </c>
      <c r="L33" s="140">
        <v>-15892.139484000001</v>
      </c>
      <c r="M33" s="159">
        <f t="shared" si="4"/>
        <v>-43389.817483999999</v>
      </c>
      <c r="N33" s="138">
        <v>0</v>
      </c>
      <c r="O33" s="139">
        <v>0</v>
      </c>
      <c r="P33" s="159">
        <f t="shared" si="5"/>
        <v>0</v>
      </c>
      <c r="Q33" s="159">
        <v>0</v>
      </c>
      <c r="R33" s="159">
        <v>0</v>
      </c>
      <c r="S33" s="217">
        <f t="shared" si="6"/>
        <v>-43389.817483999999</v>
      </c>
      <c r="T33" s="140">
        <v>0</v>
      </c>
      <c r="U33" s="217">
        <f t="shared" si="7"/>
        <v>-43389.817483999999</v>
      </c>
      <c r="V33" s="8"/>
      <c r="X33" s="8"/>
      <c r="Y33" s="8"/>
      <c r="Z33" s="8"/>
      <c r="AA33" s="8"/>
    </row>
    <row r="34" spans="2:27" s="12" customFormat="1" ht="18" customHeight="1" x14ac:dyDescent="0.25">
      <c r="B34" s="95" t="s">
        <v>59</v>
      </c>
      <c r="C34" s="129" t="str">
        <f>+Financial_AC!C26</f>
        <v>Insurance, Pension and SGSs**</v>
      </c>
      <c r="D34" s="138">
        <v>4.2370000000000001</v>
      </c>
      <c r="E34" s="139">
        <v>3.8650000000000002</v>
      </c>
      <c r="F34" s="139">
        <v>0</v>
      </c>
      <c r="G34" s="139">
        <v>0</v>
      </c>
      <c r="H34" s="139">
        <v>0</v>
      </c>
      <c r="I34" s="139">
        <v>0</v>
      </c>
      <c r="J34" s="139">
        <v>0</v>
      </c>
      <c r="K34" s="139">
        <v>7299.8599841544165</v>
      </c>
      <c r="L34" s="140">
        <v>1.31</v>
      </c>
      <c r="M34" s="159">
        <f t="shared" si="4"/>
        <v>7309.2719841544167</v>
      </c>
      <c r="N34" s="138">
        <v>13304.814144777063</v>
      </c>
      <c r="O34" s="139">
        <v>227.57824422293044</v>
      </c>
      <c r="P34" s="159">
        <f t="shared" si="5"/>
        <v>13532.392388999993</v>
      </c>
      <c r="Q34" s="159">
        <v>0</v>
      </c>
      <c r="R34" s="159">
        <v>618548.93222447741</v>
      </c>
      <c r="S34" s="217">
        <f t="shared" si="6"/>
        <v>639390.59659763181</v>
      </c>
      <c r="T34" s="140">
        <v>0</v>
      </c>
      <c r="U34" s="217">
        <f t="shared" si="7"/>
        <v>639390.59659763181</v>
      </c>
      <c r="V34" s="8"/>
      <c r="W34" s="8"/>
      <c r="X34" s="8"/>
      <c r="Y34" s="8"/>
      <c r="Z34" s="8"/>
      <c r="AA34" s="8"/>
    </row>
    <row r="35" spans="2:27" s="12" customFormat="1" ht="18" customHeight="1" x14ac:dyDescent="0.25">
      <c r="B35" s="95" t="s">
        <v>60</v>
      </c>
      <c r="C35" s="188" t="s">
        <v>248</v>
      </c>
      <c r="D35" s="138">
        <f>D36+D37</f>
        <v>251613.23340399985</v>
      </c>
      <c r="E35" s="139">
        <f>E36+E37</f>
        <v>8492.0390000000007</v>
      </c>
      <c r="F35" s="139">
        <f t="shared" ref="F35:L35" si="36">F36+F37</f>
        <v>2157.7729999999992</v>
      </c>
      <c r="G35" s="139">
        <f t="shared" si="36"/>
        <v>0</v>
      </c>
      <c r="H35" s="139">
        <f t="shared" si="36"/>
        <v>-7705.0829999999987</v>
      </c>
      <c r="I35" s="139">
        <f t="shared" si="36"/>
        <v>10946.638999999997</v>
      </c>
      <c r="J35" s="139">
        <f t="shared" si="36"/>
        <v>323.7816201234009</v>
      </c>
      <c r="K35" s="139">
        <f t="shared" si="36"/>
        <v>174693.1973031025</v>
      </c>
      <c r="L35" s="140">
        <f t="shared" si="36"/>
        <v>-43008.532342800012</v>
      </c>
      <c r="M35" s="159">
        <f t="shared" si="4"/>
        <v>397513.04798442585</v>
      </c>
      <c r="N35" s="138">
        <f t="shared" ref="N35:O35" si="37">N36+N37</f>
        <v>-92385.322563548922</v>
      </c>
      <c r="O35" s="139">
        <f t="shared" si="37"/>
        <v>634393.41805099999</v>
      </c>
      <c r="P35" s="159">
        <f t="shared" si="5"/>
        <v>542008.09548745106</v>
      </c>
      <c r="Q35" s="159">
        <f t="shared" ref="Q35:R35" si="38">Q36+Q37</f>
        <v>-68281.701738500007</v>
      </c>
      <c r="R35" s="159">
        <f t="shared" si="38"/>
        <v>108135.31043125685</v>
      </c>
      <c r="S35" s="217">
        <f t="shared" si="6"/>
        <v>979374.75216463371</v>
      </c>
      <c r="T35" s="140">
        <f t="shared" ref="T35" si="39">T36+T37</f>
        <v>-338063.6562021384</v>
      </c>
      <c r="U35" s="217">
        <f t="shared" si="7"/>
        <v>641311.09596249531</v>
      </c>
      <c r="V35" s="8"/>
      <c r="W35" s="8"/>
      <c r="X35" s="8"/>
      <c r="Y35" s="8"/>
      <c r="Z35" s="8"/>
      <c r="AA35" s="8"/>
    </row>
    <row r="36" spans="2:27" ht="18" customHeight="1" x14ac:dyDescent="0.25">
      <c r="B36" s="95" t="s">
        <v>61</v>
      </c>
      <c r="C36" s="130" t="s">
        <v>195</v>
      </c>
      <c r="D36" s="144">
        <v>85.77</v>
      </c>
      <c r="E36" s="145">
        <v>0</v>
      </c>
      <c r="F36" s="145">
        <v>0</v>
      </c>
      <c r="G36" s="145">
        <v>0</v>
      </c>
      <c r="H36" s="145">
        <v>0</v>
      </c>
      <c r="I36" s="145">
        <v>0</v>
      </c>
      <c r="J36" s="145">
        <v>0</v>
      </c>
      <c r="K36" s="145">
        <v>0</v>
      </c>
      <c r="L36" s="146">
        <v>0</v>
      </c>
      <c r="M36" s="161">
        <f t="shared" si="4"/>
        <v>85.77</v>
      </c>
      <c r="N36" s="144">
        <v>154209.93285055947</v>
      </c>
      <c r="O36" s="145">
        <v>83066.414044000107</v>
      </c>
      <c r="P36" s="161">
        <f t="shared" si="5"/>
        <v>237276.34689455957</v>
      </c>
      <c r="Q36" s="161">
        <v>3228.8976209999987</v>
      </c>
      <c r="R36" s="161">
        <v>132918</v>
      </c>
      <c r="S36" s="219">
        <f t="shared" si="6"/>
        <v>373509.01451555954</v>
      </c>
      <c r="T36" s="146">
        <v>-228016.15640077283</v>
      </c>
      <c r="U36" s="219">
        <f t="shared" si="7"/>
        <v>145492.85811478671</v>
      </c>
      <c r="V36" s="8"/>
      <c r="X36" s="8"/>
      <c r="Y36" s="8"/>
      <c r="Z36" s="8"/>
      <c r="AA36" s="8"/>
    </row>
    <row r="37" spans="2:27" ht="18" customHeight="1" x14ac:dyDescent="0.25">
      <c r="B37" s="95" t="s">
        <v>62</v>
      </c>
      <c r="C37" s="130" t="s">
        <v>74</v>
      </c>
      <c r="D37" s="144">
        <v>251527.46340399986</v>
      </c>
      <c r="E37" s="145">
        <v>8492.0390000000007</v>
      </c>
      <c r="F37" s="145">
        <v>2157.7729999999992</v>
      </c>
      <c r="G37" s="145">
        <v>0</v>
      </c>
      <c r="H37" s="145">
        <v>-7705.0829999999987</v>
      </c>
      <c r="I37" s="145">
        <v>10946.638999999997</v>
      </c>
      <c r="J37" s="145">
        <v>323.7816201234009</v>
      </c>
      <c r="K37" s="145">
        <v>174693.1973031025</v>
      </c>
      <c r="L37" s="146">
        <v>-43008.532342800012</v>
      </c>
      <c r="M37" s="161">
        <f t="shared" si="4"/>
        <v>397427.27798442583</v>
      </c>
      <c r="N37" s="144">
        <v>-246595.2554141084</v>
      </c>
      <c r="O37" s="145">
        <v>551327.00400699989</v>
      </c>
      <c r="P37" s="161">
        <f t="shared" si="5"/>
        <v>304731.7485928915</v>
      </c>
      <c r="Q37" s="161">
        <v>-71510.599359500004</v>
      </c>
      <c r="R37" s="161">
        <v>-24782.689568743153</v>
      </c>
      <c r="S37" s="219">
        <f t="shared" si="6"/>
        <v>605865.73764907429</v>
      </c>
      <c r="T37" s="146">
        <v>-110047.49980136554</v>
      </c>
      <c r="U37" s="219">
        <f t="shared" si="7"/>
        <v>495818.23784770875</v>
      </c>
      <c r="V37" s="8"/>
      <c r="X37" s="8"/>
      <c r="Y37" s="8"/>
      <c r="Z37" s="8"/>
      <c r="AA37" s="8"/>
    </row>
    <row r="38" spans="2:27" ht="18" customHeight="1" x14ac:dyDescent="0.25">
      <c r="B38" s="95" t="s">
        <v>63</v>
      </c>
      <c r="C38" s="128" t="s">
        <v>259</v>
      </c>
      <c r="D38" s="138">
        <f>D39+D40+D44+D47+D50+D51+D52+D53</f>
        <v>9726137.3231029995</v>
      </c>
      <c r="E38" s="139">
        <f>E39+E40+E44+E47+E50+E51+E52+E53</f>
        <v>51319.661015989994</v>
      </c>
      <c r="F38" s="139">
        <f t="shared" ref="F38:L38" si="40">F39+F40+F44+F47+F50+F51+F52+F53</f>
        <v>4977.0853122707485</v>
      </c>
      <c r="G38" s="139">
        <f t="shared" si="40"/>
        <v>0</v>
      </c>
      <c r="H38" s="139">
        <f t="shared" si="40"/>
        <v>322933.40400000004</v>
      </c>
      <c r="I38" s="139">
        <f t="shared" si="40"/>
        <v>263977.402</v>
      </c>
      <c r="J38" s="139">
        <f t="shared" si="40"/>
        <v>14837.184584218718</v>
      </c>
      <c r="K38" s="139">
        <f t="shared" si="40"/>
        <v>521222.89086797141</v>
      </c>
      <c r="L38" s="140">
        <f t="shared" si="40"/>
        <v>1772389.2640752001</v>
      </c>
      <c r="M38" s="159">
        <f t="shared" si="4"/>
        <v>12677794.214958649</v>
      </c>
      <c r="N38" s="138">
        <f t="shared" ref="N38:O38" si="41">N39+N40+N44+N47+N50+N51+N52+N53</f>
        <v>1634864.5839796083</v>
      </c>
      <c r="O38" s="139">
        <f t="shared" si="41"/>
        <v>850559.4959392231</v>
      </c>
      <c r="P38" s="159">
        <f t="shared" si="5"/>
        <v>2485424.0799188316</v>
      </c>
      <c r="Q38" s="159">
        <f t="shared" ref="Q38:R38" si="42">Q39+Q40+Q44+Q47+Q50+Q51+Q52+Q53</f>
        <v>8720936.9134974536</v>
      </c>
      <c r="R38" s="159">
        <f t="shared" si="42"/>
        <v>4391.2050161760271</v>
      </c>
      <c r="S38" s="217">
        <f t="shared" si="6"/>
        <v>23888546.41339111</v>
      </c>
      <c r="T38" s="140">
        <f t="shared" ref="T38" si="43">T39+T40+T44+T47+T50+T51+T52+T53</f>
        <v>1368945.6337758554</v>
      </c>
      <c r="U38" s="217">
        <f t="shared" si="7"/>
        <v>25257492.047166966</v>
      </c>
      <c r="V38" s="8"/>
      <c r="X38" s="8"/>
      <c r="Y38" s="8"/>
      <c r="Z38" s="8"/>
      <c r="AA38" s="8"/>
    </row>
    <row r="39" spans="2:27" ht="18" customHeight="1" x14ac:dyDescent="0.25">
      <c r="B39" s="95" t="s">
        <v>64</v>
      </c>
      <c r="C39" s="129" t="s">
        <v>260</v>
      </c>
      <c r="D39" s="138">
        <v>0</v>
      </c>
      <c r="E39" s="139">
        <v>0</v>
      </c>
      <c r="F39" s="139">
        <v>0</v>
      </c>
      <c r="G39" s="139">
        <v>0</v>
      </c>
      <c r="H39" s="139">
        <v>0</v>
      </c>
      <c r="I39" s="139">
        <v>0</v>
      </c>
      <c r="J39" s="139">
        <v>0</v>
      </c>
      <c r="K39" s="139">
        <v>0</v>
      </c>
      <c r="L39" s="140">
        <v>0</v>
      </c>
      <c r="M39" s="159">
        <f t="shared" si="4"/>
        <v>0</v>
      </c>
      <c r="N39" s="138">
        <v>0</v>
      </c>
      <c r="O39" s="139">
        <v>0</v>
      </c>
      <c r="P39" s="159">
        <f t="shared" si="5"/>
        <v>0</v>
      </c>
      <c r="Q39" s="159">
        <v>0</v>
      </c>
      <c r="R39" s="159">
        <v>0</v>
      </c>
      <c r="S39" s="217">
        <f t="shared" si="6"/>
        <v>0</v>
      </c>
      <c r="T39" s="140">
        <v>210193.55360517892</v>
      </c>
      <c r="U39" s="217">
        <f t="shared" si="7"/>
        <v>210193.55360517892</v>
      </c>
      <c r="V39" s="8"/>
      <c r="X39" s="8"/>
      <c r="Y39" s="8"/>
      <c r="Z39" s="8"/>
      <c r="AA39" s="8"/>
    </row>
    <row r="40" spans="2:27" ht="18" customHeight="1" x14ac:dyDescent="0.25">
      <c r="B40" s="95" t="s">
        <v>65</v>
      </c>
      <c r="C40" s="129" t="s">
        <v>258</v>
      </c>
      <c r="D40" s="141">
        <f>D41+D42+D43</f>
        <v>6056385.5107249999</v>
      </c>
      <c r="E40" s="142">
        <f>E41+E42+E43</f>
        <v>-2.5099999999999998</v>
      </c>
      <c r="F40" s="142">
        <f t="shared" ref="F40:L40" si="44">F41+F42+F43</f>
        <v>-16.440999999999999</v>
      </c>
      <c r="G40" s="142">
        <f t="shared" si="44"/>
        <v>0</v>
      </c>
      <c r="H40" s="142">
        <f t="shared" si="44"/>
        <v>0</v>
      </c>
      <c r="I40" s="142">
        <f t="shared" si="44"/>
        <v>0</v>
      </c>
      <c r="J40" s="142">
        <f t="shared" si="44"/>
        <v>0</v>
      </c>
      <c r="K40" s="142">
        <f t="shared" si="44"/>
        <v>-96.361326999999847</v>
      </c>
      <c r="L40" s="143">
        <f t="shared" si="44"/>
        <v>1443255.14803</v>
      </c>
      <c r="M40" s="160">
        <f t="shared" si="4"/>
        <v>7499525.3464280004</v>
      </c>
      <c r="N40" s="141">
        <f t="shared" ref="N40:O40" si="45">N41+N42+N43</f>
        <v>9382.7290081055489</v>
      </c>
      <c r="O40" s="142">
        <f t="shared" si="45"/>
        <v>165885.65328100001</v>
      </c>
      <c r="P40" s="160">
        <f t="shared" si="5"/>
        <v>175268.38228910556</v>
      </c>
      <c r="Q40" s="160">
        <f t="shared" ref="Q40:R40" si="46">Q41+Q42+Q43</f>
        <v>677913.63187043252</v>
      </c>
      <c r="R40" s="160">
        <f t="shared" si="46"/>
        <v>0</v>
      </c>
      <c r="S40" s="218">
        <f t="shared" si="6"/>
        <v>8352707.3605875382</v>
      </c>
      <c r="T40" s="143">
        <f t="shared" ref="T40" si="47">T41+T42+T43</f>
        <v>1232588.5774667086</v>
      </c>
      <c r="U40" s="218">
        <f t="shared" si="7"/>
        <v>9585295.9380542468</v>
      </c>
      <c r="V40" s="8"/>
      <c r="X40" s="8"/>
      <c r="Y40" s="8"/>
      <c r="Z40" s="8"/>
      <c r="AA40" s="8"/>
    </row>
    <row r="41" spans="2:27" ht="18" customHeight="1" x14ac:dyDescent="0.25">
      <c r="B41" s="95" t="s">
        <v>66</v>
      </c>
      <c r="C41" s="130" t="s">
        <v>189</v>
      </c>
      <c r="D41" s="144">
        <v>0</v>
      </c>
      <c r="E41" s="145">
        <v>0</v>
      </c>
      <c r="F41" s="145">
        <v>0</v>
      </c>
      <c r="G41" s="139">
        <v>0</v>
      </c>
      <c r="H41" s="139">
        <v>0</v>
      </c>
      <c r="I41" s="139">
        <v>0</v>
      </c>
      <c r="J41" s="139">
        <v>0</v>
      </c>
      <c r="K41" s="145">
        <v>0</v>
      </c>
      <c r="L41" s="146">
        <v>33921.430999999997</v>
      </c>
      <c r="M41" s="161">
        <f t="shared" si="4"/>
        <v>33921.430999999997</v>
      </c>
      <c r="N41" s="144">
        <v>0</v>
      </c>
      <c r="O41" s="145">
        <v>0</v>
      </c>
      <c r="P41" s="161">
        <f t="shared" si="5"/>
        <v>0</v>
      </c>
      <c r="Q41" s="161">
        <v>0</v>
      </c>
      <c r="R41" s="161">
        <v>0</v>
      </c>
      <c r="S41" s="219">
        <f t="shared" si="6"/>
        <v>33921.430999999997</v>
      </c>
      <c r="T41" s="146">
        <v>-8525.8033086020187</v>
      </c>
      <c r="U41" s="219">
        <f t="shared" si="7"/>
        <v>25395.627691397978</v>
      </c>
      <c r="V41" s="8"/>
      <c r="X41" s="8"/>
      <c r="Y41" s="8"/>
      <c r="Z41" s="8"/>
      <c r="AA41" s="8"/>
    </row>
    <row r="42" spans="2:27" ht="18" customHeight="1" x14ac:dyDescent="0.25">
      <c r="B42" s="95" t="s">
        <v>67</v>
      </c>
      <c r="C42" s="130" t="s">
        <v>190</v>
      </c>
      <c r="D42" s="144">
        <v>5207184.6886999998</v>
      </c>
      <c r="E42" s="145">
        <v>0</v>
      </c>
      <c r="F42" s="145">
        <v>0</v>
      </c>
      <c r="G42" s="139">
        <v>0</v>
      </c>
      <c r="H42" s="139">
        <v>0</v>
      </c>
      <c r="I42" s="139">
        <v>0</v>
      </c>
      <c r="J42" s="139">
        <v>0</v>
      </c>
      <c r="K42" s="145">
        <v>0</v>
      </c>
      <c r="L42" s="146">
        <v>1132508.66814224</v>
      </c>
      <c r="M42" s="161">
        <f t="shared" si="4"/>
        <v>6339693.3568422403</v>
      </c>
      <c r="N42" s="144">
        <v>0</v>
      </c>
      <c r="O42" s="145">
        <v>0</v>
      </c>
      <c r="P42" s="161">
        <f t="shared" si="5"/>
        <v>0</v>
      </c>
      <c r="Q42" s="161">
        <v>635680.67635639256</v>
      </c>
      <c r="R42" s="161">
        <v>0</v>
      </c>
      <c r="S42" s="219">
        <f t="shared" si="6"/>
        <v>6975374.0331986332</v>
      </c>
      <c r="T42" s="146">
        <v>1241114.3807753106</v>
      </c>
      <c r="U42" s="219">
        <f t="shared" si="7"/>
        <v>8216488.4139739443</v>
      </c>
      <c r="V42" s="8"/>
      <c r="X42" s="8"/>
      <c r="Y42" s="8"/>
      <c r="Z42" s="8"/>
      <c r="AA42" s="8"/>
    </row>
    <row r="43" spans="2:27" ht="18" customHeight="1" x14ac:dyDescent="0.25">
      <c r="B43" s="95" t="s">
        <v>68</v>
      </c>
      <c r="C43" s="130" t="s">
        <v>191</v>
      </c>
      <c r="D43" s="144">
        <v>849200.82202500012</v>
      </c>
      <c r="E43" s="145">
        <v>-2.5099999999999998</v>
      </c>
      <c r="F43" s="145">
        <v>-16.440999999999999</v>
      </c>
      <c r="G43" s="139">
        <v>0</v>
      </c>
      <c r="H43" s="139">
        <v>0</v>
      </c>
      <c r="I43" s="139">
        <v>0</v>
      </c>
      <c r="J43" s="139">
        <v>0</v>
      </c>
      <c r="K43" s="145">
        <v>-96.361326999999847</v>
      </c>
      <c r="L43" s="146">
        <v>276825.04888775997</v>
      </c>
      <c r="M43" s="161">
        <f t="shared" si="4"/>
        <v>1125910.5585857602</v>
      </c>
      <c r="N43" s="144">
        <v>9382.7290081055489</v>
      </c>
      <c r="O43" s="145">
        <v>165885.65328100001</v>
      </c>
      <c r="P43" s="161">
        <f t="shared" si="5"/>
        <v>175268.38228910556</v>
      </c>
      <c r="Q43" s="161">
        <v>42232.955514039997</v>
      </c>
      <c r="R43" s="161">
        <v>0</v>
      </c>
      <c r="S43" s="219">
        <f t="shared" si="6"/>
        <v>1343411.8963889058</v>
      </c>
      <c r="T43" s="146">
        <v>0</v>
      </c>
      <c r="U43" s="219">
        <f t="shared" si="7"/>
        <v>1343411.8963889058</v>
      </c>
      <c r="V43" s="8"/>
      <c r="X43" s="8"/>
      <c r="Y43" s="8"/>
      <c r="Z43" s="8"/>
      <c r="AA43" s="8"/>
    </row>
    <row r="44" spans="2:27" ht="18" customHeight="1" x14ac:dyDescent="0.25">
      <c r="B44" s="95" t="s">
        <v>69</v>
      </c>
      <c r="C44" s="129" t="str">
        <f>+C26</f>
        <v>Debt Securities</v>
      </c>
      <c r="D44" s="138">
        <f>D45+D46</f>
        <v>-4832.067</v>
      </c>
      <c r="E44" s="139">
        <f>E45+E46</f>
        <v>0</v>
      </c>
      <c r="F44" s="139">
        <f t="shared" ref="F44:L44" si="48">F45+F46</f>
        <v>-25079.310000000005</v>
      </c>
      <c r="G44" s="139">
        <f t="shared" si="48"/>
        <v>0</v>
      </c>
      <c r="H44" s="139">
        <f t="shared" si="48"/>
        <v>0</v>
      </c>
      <c r="I44" s="139">
        <f t="shared" si="48"/>
        <v>0</v>
      </c>
      <c r="J44" s="139">
        <f t="shared" si="48"/>
        <v>0</v>
      </c>
      <c r="K44" s="139">
        <f t="shared" si="48"/>
        <v>3.39</v>
      </c>
      <c r="L44" s="140">
        <f t="shared" si="48"/>
        <v>0</v>
      </c>
      <c r="M44" s="159">
        <f t="shared" si="4"/>
        <v>-29907.987000000005</v>
      </c>
      <c r="N44" s="138">
        <f t="shared" ref="N44:O44" si="49">N45+N46</f>
        <v>29124.225368449999</v>
      </c>
      <c r="O44" s="139">
        <f t="shared" si="49"/>
        <v>-53207.200999999972</v>
      </c>
      <c r="P44" s="159">
        <f t="shared" si="5"/>
        <v>-24082.975631549973</v>
      </c>
      <c r="Q44" s="159">
        <f t="shared" ref="Q44:R44" si="50">Q45+Q46</f>
        <v>8605090.1744672675</v>
      </c>
      <c r="R44" s="159">
        <f t="shared" si="50"/>
        <v>0</v>
      </c>
      <c r="S44" s="217">
        <f t="shared" si="6"/>
        <v>8551099.2118357178</v>
      </c>
      <c r="T44" s="140">
        <f t="shared" ref="T44" si="51">T45+T46</f>
        <v>-282.89845707291914</v>
      </c>
      <c r="U44" s="217">
        <f t="shared" si="7"/>
        <v>8550816.3133786451</v>
      </c>
      <c r="V44" s="8"/>
      <c r="X44" s="8"/>
      <c r="Y44" s="8"/>
      <c r="Z44" s="8"/>
      <c r="AA44" s="8"/>
    </row>
    <row r="45" spans="2:27" ht="18" customHeight="1" x14ac:dyDescent="0.25">
      <c r="B45" s="95" t="s">
        <v>75</v>
      </c>
      <c r="C45" s="130" t="s">
        <v>192</v>
      </c>
      <c r="D45" s="144">
        <v>0</v>
      </c>
      <c r="E45" s="145">
        <v>0</v>
      </c>
      <c r="F45" s="145">
        <v>-16699.941000000003</v>
      </c>
      <c r="G45" s="139">
        <v>0</v>
      </c>
      <c r="H45" s="139">
        <v>0</v>
      </c>
      <c r="I45" s="139">
        <v>0</v>
      </c>
      <c r="J45" s="139">
        <v>0</v>
      </c>
      <c r="K45" s="145">
        <v>0</v>
      </c>
      <c r="L45" s="146">
        <v>0</v>
      </c>
      <c r="M45" s="161">
        <f t="shared" si="4"/>
        <v>-16699.941000000003</v>
      </c>
      <c r="N45" s="144">
        <v>-414.30507994999982</v>
      </c>
      <c r="O45" s="145">
        <v>7871.7860000000001</v>
      </c>
      <c r="P45" s="161">
        <f t="shared" si="5"/>
        <v>7457.4809200500003</v>
      </c>
      <c r="Q45" s="161">
        <v>1503013.6111341359</v>
      </c>
      <c r="R45" s="161">
        <v>0</v>
      </c>
      <c r="S45" s="219">
        <f t="shared" si="6"/>
        <v>1493771.1510541858</v>
      </c>
      <c r="T45" s="146">
        <v>0</v>
      </c>
      <c r="U45" s="219">
        <f t="shared" si="7"/>
        <v>1493771.1510541858</v>
      </c>
      <c r="V45" s="8"/>
      <c r="X45" s="8"/>
      <c r="Y45" s="8"/>
      <c r="Z45" s="8"/>
      <c r="AA45" s="8"/>
    </row>
    <row r="46" spans="2:27" ht="18" customHeight="1" x14ac:dyDescent="0.25">
      <c r="B46" s="95" t="s">
        <v>76</v>
      </c>
      <c r="C46" s="130" t="s">
        <v>193</v>
      </c>
      <c r="D46" s="144">
        <v>-4832.067</v>
      </c>
      <c r="E46" s="145">
        <v>0</v>
      </c>
      <c r="F46" s="145">
        <v>-8379.3690000000006</v>
      </c>
      <c r="G46" s="139">
        <v>0</v>
      </c>
      <c r="H46" s="139">
        <v>0</v>
      </c>
      <c r="I46" s="139">
        <v>0</v>
      </c>
      <c r="J46" s="139">
        <v>0</v>
      </c>
      <c r="K46" s="145">
        <v>3.39</v>
      </c>
      <c r="L46" s="146">
        <v>0</v>
      </c>
      <c r="M46" s="161">
        <f t="shared" si="4"/>
        <v>-13208.046000000002</v>
      </c>
      <c r="N46" s="144">
        <v>29538.530448400001</v>
      </c>
      <c r="O46" s="145">
        <v>-61078.986999999972</v>
      </c>
      <c r="P46" s="161">
        <f t="shared" si="5"/>
        <v>-31540.456551599971</v>
      </c>
      <c r="Q46" s="161">
        <v>7102076.5633331323</v>
      </c>
      <c r="R46" s="161">
        <v>0</v>
      </c>
      <c r="S46" s="219">
        <f t="shared" si="6"/>
        <v>7057328.060781532</v>
      </c>
      <c r="T46" s="146">
        <v>-282.89845707291914</v>
      </c>
      <c r="U46" s="219">
        <f t="shared" si="7"/>
        <v>7057045.1623244593</v>
      </c>
      <c r="V46" s="8"/>
      <c r="X46" s="8"/>
      <c r="Y46" s="8"/>
      <c r="Z46" s="8"/>
      <c r="AA46" s="8"/>
    </row>
    <row r="47" spans="2:27" ht="18" customHeight="1" x14ac:dyDescent="0.25">
      <c r="B47" s="95" t="s">
        <v>86</v>
      </c>
      <c r="C47" s="129" t="s">
        <v>194</v>
      </c>
      <c r="D47" s="138">
        <f>D48+D49</f>
        <v>3302850.1465870002</v>
      </c>
      <c r="E47" s="139">
        <f>E48+E49</f>
        <v>26145.234999999997</v>
      </c>
      <c r="F47" s="139">
        <f t="shared" ref="F47:L47" si="52">F48+F49</f>
        <v>-15429.044</v>
      </c>
      <c r="G47" s="139">
        <f t="shared" si="52"/>
        <v>0</v>
      </c>
      <c r="H47" s="139">
        <f t="shared" si="52"/>
        <v>0</v>
      </c>
      <c r="I47" s="139">
        <f t="shared" si="52"/>
        <v>0</v>
      </c>
      <c r="J47" s="139">
        <f t="shared" si="52"/>
        <v>0</v>
      </c>
      <c r="K47" s="139">
        <f t="shared" si="52"/>
        <v>-646.5440000000001</v>
      </c>
      <c r="L47" s="140">
        <f t="shared" si="52"/>
        <v>2E-3</v>
      </c>
      <c r="M47" s="159">
        <f t="shared" si="4"/>
        <v>3312919.7955869995</v>
      </c>
      <c r="N47" s="138">
        <f t="shared" ref="N47:O47" si="53">N48+N49</f>
        <v>396654.93364467256</v>
      </c>
      <c r="O47" s="139">
        <f t="shared" si="53"/>
        <v>172719.33122300004</v>
      </c>
      <c r="P47" s="159">
        <f t="shared" si="5"/>
        <v>569374.26486767258</v>
      </c>
      <c r="Q47" s="159">
        <f t="shared" ref="Q47:R47" si="54">Q48+Q49</f>
        <v>-475833.75621880393</v>
      </c>
      <c r="R47" s="159">
        <f t="shared" si="54"/>
        <v>129435.39473389804</v>
      </c>
      <c r="S47" s="217">
        <f t="shared" si="6"/>
        <v>3535895.698969766</v>
      </c>
      <c r="T47" s="140">
        <f t="shared" ref="T47" si="55">T48+T49</f>
        <v>2263.1876565833531</v>
      </c>
      <c r="U47" s="217">
        <f t="shared" si="7"/>
        <v>3538158.8866263493</v>
      </c>
      <c r="V47" s="8"/>
      <c r="X47" s="8"/>
      <c r="Y47" s="8"/>
      <c r="Z47" s="8"/>
      <c r="AA47" s="8"/>
    </row>
    <row r="48" spans="2:27" ht="18" customHeight="1" x14ac:dyDescent="0.25">
      <c r="B48" s="95" t="s">
        <v>87</v>
      </c>
      <c r="C48" s="130" t="s">
        <v>192</v>
      </c>
      <c r="D48" s="144">
        <v>3416851.8388880002</v>
      </c>
      <c r="E48" s="145">
        <v>7252.7429999999995</v>
      </c>
      <c r="F48" s="145">
        <v>-21786.341</v>
      </c>
      <c r="G48" s="145">
        <v>0</v>
      </c>
      <c r="H48" s="145">
        <v>0</v>
      </c>
      <c r="I48" s="145">
        <v>0</v>
      </c>
      <c r="J48" s="145">
        <v>0</v>
      </c>
      <c r="K48" s="145">
        <v>463.97399999999999</v>
      </c>
      <c r="L48" s="146">
        <v>0</v>
      </c>
      <c r="M48" s="161">
        <f t="shared" si="4"/>
        <v>3402782.2148879999</v>
      </c>
      <c r="N48" s="144">
        <v>429134.25389818609</v>
      </c>
      <c r="O48" s="145">
        <v>-218185.55130199998</v>
      </c>
      <c r="P48" s="161">
        <f t="shared" si="5"/>
        <v>210948.70259618611</v>
      </c>
      <c r="Q48" s="161">
        <v>-87558.990073761204</v>
      </c>
      <c r="R48" s="161">
        <v>-40150.429870147942</v>
      </c>
      <c r="S48" s="219">
        <f t="shared" si="6"/>
        <v>3486021.497540277</v>
      </c>
      <c r="T48" s="146">
        <v>0</v>
      </c>
      <c r="U48" s="219">
        <f t="shared" si="7"/>
        <v>3486021.497540277</v>
      </c>
      <c r="V48" s="8"/>
      <c r="X48" s="8"/>
      <c r="Y48" s="8"/>
      <c r="Z48" s="8"/>
      <c r="AA48" s="8"/>
    </row>
    <row r="49" spans="2:27" ht="18" customHeight="1" x14ac:dyDescent="0.25">
      <c r="B49" s="95" t="s">
        <v>88</v>
      </c>
      <c r="C49" s="130" t="s">
        <v>193</v>
      </c>
      <c r="D49" s="144">
        <v>-114001.692301</v>
      </c>
      <c r="E49" s="145">
        <v>18892.491999999998</v>
      </c>
      <c r="F49" s="145">
        <v>6357.2970000000005</v>
      </c>
      <c r="G49" s="145">
        <v>0</v>
      </c>
      <c r="H49" s="145">
        <v>0</v>
      </c>
      <c r="I49" s="145">
        <v>0</v>
      </c>
      <c r="J49" s="145">
        <v>0</v>
      </c>
      <c r="K49" s="145">
        <v>-1110.518</v>
      </c>
      <c r="L49" s="146">
        <v>2E-3</v>
      </c>
      <c r="M49" s="161">
        <f t="shared" si="4"/>
        <v>-89862.419301000002</v>
      </c>
      <c r="N49" s="144">
        <v>-32479.32025351351</v>
      </c>
      <c r="O49" s="145">
        <v>390904.88252500002</v>
      </c>
      <c r="P49" s="161">
        <f t="shared" si="5"/>
        <v>358425.5622714865</v>
      </c>
      <c r="Q49" s="161">
        <v>-388274.76614504273</v>
      </c>
      <c r="R49" s="161">
        <v>169585.82460404598</v>
      </c>
      <c r="S49" s="219">
        <f t="shared" si="6"/>
        <v>49874.201429489738</v>
      </c>
      <c r="T49" s="146">
        <v>2263.1876565833531</v>
      </c>
      <c r="U49" s="219">
        <f t="shared" si="7"/>
        <v>52137.38908607309</v>
      </c>
      <c r="V49" s="8"/>
      <c r="X49" s="8"/>
      <c r="Y49" s="8"/>
      <c r="Z49" s="8"/>
      <c r="AA49" s="8"/>
    </row>
    <row r="50" spans="2:27" ht="18" customHeight="1" x14ac:dyDescent="0.25">
      <c r="B50" s="95" t="s">
        <v>89</v>
      </c>
      <c r="C50" s="129" t="str">
        <f>+C32</f>
        <v>Equity and Investment Fund Shares</v>
      </c>
      <c r="D50" s="138">
        <v>63028.662779999991</v>
      </c>
      <c r="E50" s="139">
        <v>20057.608833000002</v>
      </c>
      <c r="F50" s="139">
        <v>-32246.538</v>
      </c>
      <c r="G50" s="139">
        <v>0</v>
      </c>
      <c r="H50" s="139">
        <v>328350.08700000006</v>
      </c>
      <c r="I50" s="139">
        <v>237816.64300000001</v>
      </c>
      <c r="J50" s="139">
        <v>14150.479175805542</v>
      </c>
      <c r="K50" s="139">
        <v>818.02253000000337</v>
      </c>
      <c r="L50" s="140">
        <v>0</v>
      </c>
      <c r="M50" s="159">
        <f t="shared" si="4"/>
        <v>631974.96531880565</v>
      </c>
      <c r="N50" s="138">
        <v>921696.00631870504</v>
      </c>
      <c r="O50" s="139">
        <v>119921.74356860998</v>
      </c>
      <c r="P50" s="159">
        <f t="shared" si="5"/>
        <v>1041617.749887315</v>
      </c>
      <c r="Q50" s="159">
        <v>0</v>
      </c>
      <c r="R50" s="159">
        <v>0</v>
      </c>
      <c r="S50" s="217">
        <f t="shared" si="6"/>
        <v>1673592.7152061206</v>
      </c>
      <c r="T50" s="140">
        <v>60823.168270677619</v>
      </c>
      <c r="U50" s="217">
        <f t="shared" si="7"/>
        <v>1734415.8834767982</v>
      </c>
      <c r="V50" s="8"/>
      <c r="X50" s="8"/>
      <c r="Y50" s="8"/>
      <c r="Z50" s="8"/>
      <c r="AA50" s="8"/>
    </row>
    <row r="51" spans="2:27" ht="18" customHeight="1" x14ac:dyDescent="0.25">
      <c r="B51" s="95" t="s">
        <v>90</v>
      </c>
      <c r="C51" s="129" t="str">
        <f>+C33</f>
        <v>Financial Derivatives and ESFs*</v>
      </c>
      <c r="D51" s="138">
        <v>-34870.910000000003</v>
      </c>
      <c r="E51" s="139">
        <v>0</v>
      </c>
      <c r="F51" s="139">
        <v>0</v>
      </c>
      <c r="G51" s="139">
        <v>0</v>
      </c>
      <c r="H51" s="139">
        <v>0</v>
      </c>
      <c r="I51" s="139">
        <v>0</v>
      </c>
      <c r="J51" s="139">
        <v>0</v>
      </c>
      <c r="K51" s="139">
        <v>0</v>
      </c>
      <c r="L51" s="140">
        <v>-119334.04295480013</v>
      </c>
      <c r="M51" s="159">
        <f t="shared" si="4"/>
        <v>-154204.95295480013</v>
      </c>
      <c r="N51" s="138">
        <v>0</v>
      </c>
      <c r="O51" s="139">
        <v>0</v>
      </c>
      <c r="P51" s="159">
        <f t="shared" si="5"/>
        <v>0</v>
      </c>
      <c r="Q51" s="159">
        <v>0</v>
      </c>
      <c r="R51" s="159">
        <v>0</v>
      </c>
      <c r="S51" s="217">
        <f t="shared" si="6"/>
        <v>-154204.95295480013</v>
      </c>
      <c r="T51" s="140">
        <v>-2828.9845707291915</v>
      </c>
      <c r="U51" s="217">
        <f t="shared" si="7"/>
        <v>-157033.93752552933</v>
      </c>
      <c r="V51" s="8"/>
      <c r="X51" s="8"/>
      <c r="Y51" s="8"/>
      <c r="Z51" s="8"/>
      <c r="AA51" s="8"/>
    </row>
    <row r="52" spans="2:27" s="12" customFormat="1" ht="18" customHeight="1" x14ac:dyDescent="0.25">
      <c r="B52" s="95" t="s">
        <v>91</v>
      </c>
      <c r="C52" s="129" t="str">
        <f>+C34</f>
        <v>Insurance, Pension and SGSs**</v>
      </c>
      <c r="D52" s="138">
        <v>0</v>
      </c>
      <c r="E52" s="139">
        <v>0</v>
      </c>
      <c r="F52" s="139">
        <v>0</v>
      </c>
      <c r="G52" s="139">
        <v>0</v>
      </c>
      <c r="H52" s="139">
        <v>0</v>
      </c>
      <c r="I52" s="139">
        <v>0</v>
      </c>
      <c r="J52" s="139">
        <v>49.405304975516025</v>
      </c>
      <c r="K52" s="139">
        <v>495924.38657290069</v>
      </c>
      <c r="L52" s="140">
        <v>0</v>
      </c>
      <c r="M52" s="159">
        <f t="shared" si="4"/>
        <v>495973.79187787621</v>
      </c>
      <c r="N52" s="138">
        <v>0</v>
      </c>
      <c r="O52" s="139">
        <v>0</v>
      </c>
      <c r="P52" s="159">
        <f t="shared" si="5"/>
        <v>0</v>
      </c>
      <c r="Q52" s="159">
        <v>0</v>
      </c>
      <c r="R52" s="159">
        <v>0</v>
      </c>
      <c r="S52" s="217">
        <f t="shared" si="6"/>
        <v>495973.79187787621</v>
      </c>
      <c r="T52" s="140">
        <v>0</v>
      </c>
      <c r="U52" s="217">
        <f t="shared" si="7"/>
        <v>495973.79187787621</v>
      </c>
      <c r="V52" s="8"/>
      <c r="W52" s="8"/>
      <c r="X52" s="8"/>
      <c r="Y52" s="8"/>
      <c r="Z52" s="8"/>
      <c r="AA52" s="8"/>
    </row>
    <row r="53" spans="2:27" ht="18" customHeight="1" x14ac:dyDescent="0.25">
      <c r="B53" s="95" t="s">
        <v>92</v>
      </c>
      <c r="C53" s="188" t="s">
        <v>261</v>
      </c>
      <c r="D53" s="138">
        <f>D54+D55</f>
        <v>343575.98001100007</v>
      </c>
      <c r="E53" s="139">
        <f>E54+E55</f>
        <v>5119.3271829899995</v>
      </c>
      <c r="F53" s="139">
        <f t="shared" ref="F53:L53" si="56">F54+F55</f>
        <v>77748.418312270762</v>
      </c>
      <c r="G53" s="139">
        <f t="shared" si="56"/>
        <v>0</v>
      </c>
      <c r="H53" s="139">
        <f t="shared" si="56"/>
        <v>-5416.6829999999973</v>
      </c>
      <c r="I53" s="139">
        <f t="shared" si="56"/>
        <v>26160.758999999998</v>
      </c>
      <c r="J53" s="139">
        <f t="shared" si="56"/>
        <v>637.30010343766003</v>
      </c>
      <c r="K53" s="139">
        <f t="shared" si="56"/>
        <v>25219.997092070673</v>
      </c>
      <c r="L53" s="140">
        <f t="shared" si="56"/>
        <v>448468.15700000001</v>
      </c>
      <c r="M53" s="159">
        <f t="shared" si="4"/>
        <v>921513.25570176914</v>
      </c>
      <c r="N53" s="138">
        <f t="shared" ref="N53:O53" si="57">N54+N55</f>
        <v>278006.6896396752</v>
      </c>
      <c r="O53" s="139">
        <f t="shared" si="57"/>
        <v>445239.96886661305</v>
      </c>
      <c r="P53" s="159">
        <f t="shared" si="5"/>
        <v>723246.65850628819</v>
      </c>
      <c r="Q53" s="159">
        <f t="shared" ref="Q53:R53" si="58">Q54+Q55</f>
        <v>-86233.136621442434</v>
      </c>
      <c r="R53" s="159">
        <f t="shared" si="58"/>
        <v>-125044.18971772201</v>
      </c>
      <c r="S53" s="217">
        <f t="shared" si="6"/>
        <v>1433482.5878688931</v>
      </c>
      <c r="T53" s="140">
        <f>T54+T55</f>
        <v>-133810.97019549075</v>
      </c>
      <c r="U53" s="217">
        <f t="shared" si="7"/>
        <v>1299671.6176734022</v>
      </c>
      <c r="V53" s="8"/>
      <c r="X53" s="8"/>
      <c r="Y53" s="8"/>
      <c r="Z53" s="8"/>
      <c r="AA53" s="8"/>
    </row>
    <row r="54" spans="2:27" s="12" customFormat="1" ht="18" customHeight="1" x14ac:dyDescent="0.25">
      <c r="B54" s="95" t="s">
        <v>93</v>
      </c>
      <c r="C54" s="130" t="s">
        <v>195</v>
      </c>
      <c r="D54" s="144">
        <v>0</v>
      </c>
      <c r="E54" s="145">
        <v>0</v>
      </c>
      <c r="F54" s="145">
        <v>0</v>
      </c>
      <c r="G54" s="145">
        <v>0</v>
      </c>
      <c r="H54" s="145">
        <v>0</v>
      </c>
      <c r="I54" s="145">
        <v>0</v>
      </c>
      <c r="J54" s="145">
        <v>0</v>
      </c>
      <c r="K54" s="145">
        <v>0</v>
      </c>
      <c r="L54" s="146">
        <v>0</v>
      </c>
      <c r="M54" s="161">
        <f t="shared" si="4"/>
        <v>0</v>
      </c>
      <c r="N54" s="144">
        <v>94298.115745481249</v>
      </c>
      <c r="O54" s="145">
        <v>384979.16092400003</v>
      </c>
      <c r="P54" s="161">
        <f t="shared" si="5"/>
        <v>479277.2766694813</v>
      </c>
      <c r="Q54" s="161">
        <v>2553.3311449999997</v>
      </c>
      <c r="R54" s="161">
        <v>-108321.593298922</v>
      </c>
      <c r="S54" s="219">
        <f t="shared" si="6"/>
        <v>373509.01451555931</v>
      </c>
      <c r="T54" s="146">
        <v>-133810.97019549075</v>
      </c>
      <c r="U54" s="219">
        <f t="shared" si="7"/>
        <v>239698.04432006855</v>
      </c>
      <c r="V54" s="8"/>
      <c r="W54" s="8"/>
      <c r="X54" s="8"/>
      <c r="Y54" s="8"/>
      <c r="Z54" s="8"/>
      <c r="AA54" s="8"/>
    </row>
    <row r="55" spans="2:27" ht="18" customHeight="1" thickBot="1" x14ac:dyDescent="0.3">
      <c r="B55" s="95" t="s">
        <v>94</v>
      </c>
      <c r="C55" s="130" t="s">
        <v>74</v>
      </c>
      <c r="D55" s="224">
        <v>343575.98001100007</v>
      </c>
      <c r="E55" s="225">
        <v>5119.3271829899995</v>
      </c>
      <c r="F55" s="225">
        <v>77748.418312270762</v>
      </c>
      <c r="G55" s="225">
        <v>0</v>
      </c>
      <c r="H55" s="225">
        <v>-5416.6829999999973</v>
      </c>
      <c r="I55" s="225">
        <v>26160.758999999998</v>
      </c>
      <c r="J55" s="225">
        <v>637.30010343766003</v>
      </c>
      <c r="K55" s="225">
        <v>25219.997092070673</v>
      </c>
      <c r="L55" s="226">
        <v>448468.15700000001</v>
      </c>
      <c r="M55" s="227">
        <f t="shared" si="4"/>
        <v>921513.25570176914</v>
      </c>
      <c r="N55" s="144">
        <v>183708.57389419395</v>
      </c>
      <c r="O55" s="145">
        <v>60260.807942613013</v>
      </c>
      <c r="P55" s="161">
        <f t="shared" si="5"/>
        <v>243969.38183680695</v>
      </c>
      <c r="Q55" s="161">
        <v>-88786.467766442438</v>
      </c>
      <c r="R55" s="161">
        <v>-16722.596418800011</v>
      </c>
      <c r="S55" s="219">
        <f t="shared" si="6"/>
        <v>1059973.5733533336</v>
      </c>
      <c r="T55" s="146">
        <v>0</v>
      </c>
      <c r="U55" s="219">
        <f t="shared" si="7"/>
        <v>1059973.5733533336</v>
      </c>
      <c r="V55" s="8"/>
      <c r="X55" s="8"/>
      <c r="Y55" s="8"/>
      <c r="Z55" s="8"/>
      <c r="AA55" s="8"/>
    </row>
    <row r="56" spans="2:27" ht="18" customHeight="1" thickBot="1" x14ac:dyDescent="0.25">
      <c r="B56" s="108" t="s">
        <v>95</v>
      </c>
      <c r="C56" s="147" t="s">
        <v>210</v>
      </c>
      <c r="D56" s="228">
        <f>D10-D19</f>
        <v>7.2109160100808367E-2</v>
      </c>
      <c r="E56" s="229">
        <f t="shared" ref="E56:L56" si="59">E10-E19</f>
        <v>0.28615798999908293</v>
      </c>
      <c r="F56" s="229">
        <f t="shared" si="59"/>
        <v>0.17899999999099236</v>
      </c>
      <c r="G56" s="229">
        <f t="shared" si="59"/>
        <v>0</v>
      </c>
      <c r="H56" s="229">
        <f t="shared" si="59"/>
        <v>0</v>
      </c>
      <c r="I56" s="229">
        <f>I10-I19</f>
        <v>-0.47499999999854481</v>
      </c>
      <c r="J56" s="229">
        <f t="shared" si="59"/>
        <v>-2.5505666144454153E-5</v>
      </c>
      <c r="K56" s="229">
        <f>K10-K19</f>
        <v>-1.8553691916167736E-10</v>
      </c>
      <c r="L56" s="229">
        <f t="shared" si="59"/>
        <v>-0.15663800062611699</v>
      </c>
      <c r="M56" s="220">
        <f t="shared" si="4"/>
        <v>-9.4396356385459512E-2</v>
      </c>
      <c r="N56" s="229">
        <f>N10-N19</f>
        <v>-8.0889530654530972E-2</v>
      </c>
      <c r="O56" s="229">
        <f t="shared" ref="O56" si="60">O10-O19</f>
        <v>-1.1641532182693481E-10</v>
      </c>
      <c r="P56" s="220">
        <f t="shared" si="5"/>
        <v>-8.0889530770946294E-2</v>
      </c>
      <c r="Q56" s="220">
        <f>Q10-Q19</f>
        <v>5758088.6969015934</v>
      </c>
      <c r="R56" s="229">
        <f t="shared" ref="R56" si="61">R10-R19</f>
        <v>-6003107.5910738073</v>
      </c>
      <c r="S56" s="220">
        <f t="shared" si="6"/>
        <v>-245019.06945810094</v>
      </c>
      <c r="T56" s="229">
        <f>T10-T19</f>
        <v>0.18265284702647477</v>
      </c>
      <c r="U56" s="220">
        <f t="shared" si="7"/>
        <v>-245018.88680525392</v>
      </c>
      <c r="V56" s="8"/>
      <c r="X56" s="8"/>
      <c r="Y56" s="8"/>
      <c r="Z56" s="8"/>
      <c r="AA56" s="8"/>
    </row>
    <row r="57" spans="2:27" ht="18" customHeight="1" x14ac:dyDescent="0.2">
      <c r="B57" s="266" t="s">
        <v>269</v>
      </c>
      <c r="C57" s="191"/>
      <c r="D57" s="189"/>
      <c r="E57" s="189"/>
      <c r="F57" s="189"/>
      <c r="G57" s="189"/>
      <c r="H57" s="189"/>
      <c r="I57" s="189"/>
      <c r="J57" s="189"/>
      <c r="K57" s="189"/>
      <c r="L57" s="189"/>
      <c r="M57" s="189"/>
      <c r="N57" s="189"/>
      <c r="O57" s="189"/>
      <c r="P57" s="189"/>
      <c r="Q57" s="189"/>
      <c r="R57" s="189"/>
      <c r="S57" s="189"/>
      <c r="T57" s="189"/>
      <c r="U57" s="189"/>
      <c r="V57" s="8"/>
      <c r="X57" s="8"/>
      <c r="Y57" s="8"/>
      <c r="Z57" s="8"/>
      <c r="AA57" s="8"/>
    </row>
  </sheetData>
  <mergeCells count="13">
    <mergeCell ref="S6:S9"/>
    <mergeCell ref="T6:T9"/>
    <mergeCell ref="U6:U9"/>
    <mergeCell ref="C6:C9"/>
    <mergeCell ref="B6:B9"/>
    <mergeCell ref="N6:P6"/>
    <mergeCell ref="N7:N9"/>
    <mergeCell ref="O7:O9"/>
    <mergeCell ref="Q6:Q9"/>
    <mergeCell ref="R6:R9"/>
    <mergeCell ref="D6:M6"/>
    <mergeCell ref="M7:M9"/>
    <mergeCell ref="P7:P9"/>
  </mergeCells>
  <printOptions horizontalCentered="1"/>
  <pageMargins left="0" right="0" top="0.1" bottom="0.1" header="0" footer="0"/>
  <pageSetup paperSize="9" scale="48" fitToHeight="2" orientation="landscape" horizontalDpi="4294967294" verticalDpi="4294967294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V59"/>
  <sheetViews>
    <sheetView showGridLines="0" view="pageBreakPreview" zoomScale="85" zoomScaleNormal="100" zoomScaleSheetLayoutView="85" workbookViewId="0">
      <pane xSplit="2" ySplit="6" topLeftCell="C7" activePane="bottomRight" state="frozen"/>
      <selection pane="topRight" activeCell="C1" sqref="C1"/>
      <selection pane="bottomLeft" activeCell="A8" sqref="A8"/>
      <selection pane="bottomRight" activeCell="D2" sqref="D2"/>
    </sheetView>
  </sheetViews>
  <sheetFormatPr defaultColWidth="8" defaultRowHeight="12.75" x14ac:dyDescent="0.2"/>
  <cols>
    <col min="1" max="1" width="1.28515625" style="17" customWidth="1"/>
    <col min="2" max="2" width="36.85546875" style="17" customWidth="1"/>
    <col min="3" max="3" width="14.5703125" style="17" customWidth="1"/>
    <col min="4" max="4" width="11" style="17" customWidth="1"/>
    <col min="5" max="5" width="14" style="17" customWidth="1"/>
    <col min="6" max="6" width="10.28515625" style="17" hidden="1" customWidth="1"/>
    <col min="7" max="7" width="9.85546875" style="17" customWidth="1"/>
    <col min="8" max="8" width="11.7109375" style="17" customWidth="1"/>
    <col min="9" max="9" width="10.5703125" style="17" customWidth="1"/>
    <col min="10" max="10" width="11" style="17" customWidth="1"/>
    <col min="11" max="12" width="11.5703125" style="17" customWidth="1"/>
    <col min="13" max="15" width="13.5703125" style="17" customWidth="1"/>
    <col min="16" max="16" width="12.5703125" style="17" customWidth="1"/>
    <col min="17" max="18" width="13.5703125" style="17" customWidth="1"/>
    <col min="19" max="20" width="13.42578125" style="17" customWidth="1"/>
    <col min="21" max="21" width="13.28515625" style="17" customWidth="1"/>
    <col min="22" max="22" width="13.42578125" style="17" customWidth="1"/>
    <col min="23" max="16384" width="8" style="17"/>
  </cols>
  <sheetData>
    <row r="2" spans="2:22" ht="18" x14ac:dyDescent="0.25">
      <c r="B2" s="52" t="s">
        <v>96</v>
      </c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</row>
    <row r="3" spans="2:22" ht="13.5" x14ac:dyDescent="0.2">
      <c r="B3" s="199">
        <v>2024</v>
      </c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  <c r="R3" s="116"/>
      <c r="S3" s="116"/>
      <c r="T3" s="116"/>
      <c r="U3" s="116"/>
    </row>
    <row r="4" spans="2:22" ht="15.75" x14ac:dyDescent="0.25">
      <c r="B4" s="54" t="s">
        <v>97</v>
      </c>
      <c r="C4" s="88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09"/>
      <c r="Q4" s="110"/>
      <c r="R4" s="110"/>
      <c r="S4" s="109"/>
      <c r="T4" s="109"/>
      <c r="U4" s="109"/>
    </row>
    <row r="5" spans="2:22" ht="14.25" thickBot="1" x14ac:dyDescent="0.3">
      <c r="B5" s="109"/>
      <c r="C5" s="110"/>
      <c r="D5" s="110"/>
      <c r="E5" s="110"/>
      <c r="F5" s="110"/>
      <c r="G5" s="110"/>
      <c r="H5" s="110"/>
      <c r="I5" s="110"/>
      <c r="J5" s="110"/>
      <c r="K5" s="110"/>
      <c r="L5" s="110"/>
      <c r="M5" s="110"/>
      <c r="N5" s="110"/>
      <c r="O5" s="110"/>
      <c r="P5" s="110"/>
      <c r="Q5" s="110"/>
      <c r="R5" s="110"/>
      <c r="S5" s="110"/>
      <c r="T5" s="110"/>
      <c r="U5" s="110"/>
    </row>
    <row r="6" spans="2:22" s="19" customFormat="1" ht="23.25" customHeight="1" thickBot="1" x14ac:dyDescent="0.3">
      <c r="B6" s="378" t="s">
        <v>6</v>
      </c>
      <c r="C6" s="380" t="s">
        <v>244</v>
      </c>
      <c r="D6" s="381"/>
      <c r="E6" s="381"/>
      <c r="F6" s="381"/>
      <c r="G6" s="381"/>
      <c r="H6" s="381"/>
      <c r="I6" s="381"/>
      <c r="J6" s="381"/>
      <c r="K6" s="381"/>
      <c r="L6" s="382"/>
      <c r="M6" s="383" t="s">
        <v>245</v>
      </c>
      <c r="N6" s="384"/>
      <c r="O6" s="385"/>
      <c r="P6" s="380" t="s">
        <v>243</v>
      </c>
      <c r="Q6" s="381"/>
      <c r="R6" s="382"/>
      <c r="S6" s="372" t="s">
        <v>267</v>
      </c>
      <c r="T6" s="376" t="s">
        <v>185</v>
      </c>
      <c r="U6" s="374" t="s">
        <v>276</v>
      </c>
    </row>
    <row r="7" spans="2:22" s="19" customFormat="1" ht="51.75" thickBot="1" x14ac:dyDescent="0.3">
      <c r="B7" s="379"/>
      <c r="C7" s="238" t="s">
        <v>213</v>
      </c>
      <c r="D7" s="239" t="s">
        <v>1</v>
      </c>
      <c r="E7" s="239" t="s">
        <v>98</v>
      </c>
      <c r="F7" s="239" t="s">
        <v>2</v>
      </c>
      <c r="G7" s="239" t="s">
        <v>3</v>
      </c>
      <c r="H7" s="239" t="s">
        <v>4</v>
      </c>
      <c r="I7" s="239" t="s">
        <v>5</v>
      </c>
      <c r="J7" s="239" t="s">
        <v>99</v>
      </c>
      <c r="K7" s="240" t="s">
        <v>147</v>
      </c>
      <c r="L7" s="240" t="s">
        <v>264</v>
      </c>
      <c r="M7" s="241" t="s">
        <v>25</v>
      </c>
      <c r="N7" s="240" t="s">
        <v>26</v>
      </c>
      <c r="O7" s="242" t="s">
        <v>264</v>
      </c>
      <c r="P7" s="238" t="s">
        <v>307</v>
      </c>
      <c r="Q7" s="240" t="s">
        <v>266</v>
      </c>
      <c r="R7" s="233" t="s">
        <v>264</v>
      </c>
      <c r="S7" s="373"/>
      <c r="T7" s="377"/>
      <c r="U7" s="375"/>
    </row>
    <row r="8" spans="2:22" ht="18" customHeight="1" x14ac:dyDescent="0.2">
      <c r="B8" s="234" t="s">
        <v>239</v>
      </c>
      <c r="C8" s="235">
        <f t="shared" ref="C8:K8" si="0">C9+C10+C20+C23+C26+C27+C28+C29+C32</f>
        <v>55748436.394940965</v>
      </c>
      <c r="D8" s="236">
        <f t="shared" si="0"/>
        <v>250119.98023999998</v>
      </c>
      <c r="E8" s="236">
        <f t="shared" si="0"/>
        <v>359614.88980999996</v>
      </c>
      <c r="F8" s="236">
        <f t="shared" si="0"/>
        <v>0</v>
      </c>
      <c r="G8" s="236">
        <f t="shared" si="0"/>
        <v>1362294.4600000002</v>
      </c>
      <c r="H8" s="236">
        <f t="shared" si="0"/>
        <v>915345.40700000012</v>
      </c>
      <c r="I8" s="236">
        <f t="shared" si="0"/>
        <v>72616.200011115056</v>
      </c>
      <c r="J8" s="236">
        <f>J9+J10+J20+J23+J26+J27+J28+J29+J32</f>
        <v>3264004.6849412536</v>
      </c>
      <c r="K8" s="232">
        <f t="shared" si="0"/>
        <v>24983071.761089999</v>
      </c>
      <c r="L8" s="232">
        <f>SUM(C8:K8)</f>
        <v>86955503.778033331</v>
      </c>
      <c r="M8" s="235">
        <f t="shared" ref="M8:N8" si="1">M9+M10+M20+M23+M26+M27+M28+M29+M32</f>
        <v>36430047.216341816</v>
      </c>
      <c r="N8" s="232">
        <f t="shared" si="1"/>
        <v>26945637.184662718</v>
      </c>
      <c r="O8" s="232">
        <f>+M8+N8</f>
        <v>63375684.401004538</v>
      </c>
      <c r="P8" s="235">
        <f t="shared" ref="P8:Q8" si="2">P9+P10+P20+P23+P26+P27+P28+P29+P32</f>
        <v>2784526.156</v>
      </c>
      <c r="Q8" s="232">
        <f t="shared" si="2"/>
        <v>11559493.354404667</v>
      </c>
      <c r="R8" s="232">
        <f>+P8+Q8</f>
        <v>14344019.510404667</v>
      </c>
      <c r="S8" s="237">
        <f t="shared" ref="S8" si="3">S9+S10+S20+S23+S26+S27+S28+S29+S32</f>
        <v>71651267.123603493</v>
      </c>
      <c r="T8" s="237">
        <f>+L8+O8+R8+S8</f>
        <v>236326474.81304604</v>
      </c>
      <c r="U8" s="237">
        <f t="shared" ref="U8" si="4">U9+U10+U20+U23+U26+U27+U28+U29+U32</f>
        <v>43435037.344159484</v>
      </c>
      <c r="V8" s="18"/>
    </row>
    <row r="9" spans="2:22" ht="18" customHeight="1" x14ac:dyDescent="0.2">
      <c r="B9" s="111" t="s">
        <v>217</v>
      </c>
      <c r="C9" s="164"/>
      <c r="D9" s="116"/>
      <c r="E9" s="116"/>
      <c r="F9" s="116"/>
      <c r="G9" s="116"/>
      <c r="H9" s="116"/>
      <c r="I9" s="116"/>
      <c r="J9" s="116"/>
      <c r="K9" s="165">
        <v>1555669.85</v>
      </c>
      <c r="L9" s="165">
        <f t="shared" ref="L9:L56" si="5">SUM(C9:K9)</f>
        <v>1555669.85</v>
      </c>
      <c r="M9" s="164"/>
      <c r="N9" s="166"/>
      <c r="O9" s="165">
        <f t="shared" ref="O9:O56" si="6">+M9+N9</f>
        <v>0</v>
      </c>
      <c r="P9" s="164"/>
      <c r="Q9" s="166"/>
      <c r="R9" s="165">
        <f t="shared" ref="R9:R56" si="7">+P9+Q9</f>
        <v>0</v>
      </c>
      <c r="S9" s="166"/>
      <c r="T9" s="166">
        <f t="shared" ref="T9:T56" si="8">+L9+O9+R9+S9</f>
        <v>1555669.85</v>
      </c>
      <c r="U9" s="173"/>
      <c r="V9" s="18"/>
    </row>
    <row r="10" spans="2:22" ht="18" customHeight="1" x14ac:dyDescent="0.2">
      <c r="B10" s="111" t="s">
        <v>218</v>
      </c>
      <c r="C10" s="164">
        <f>C11+C14+C17</f>
        <v>3681898.2182296496</v>
      </c>
      <c r="D10" s="116">
        <f t="shared" ref="D10:K10" si="9">D11+D14+D17</f>
        <v>111886.54300000001</v>
      </c>
      <c r="E10" s="116">
        <f t="shared" si="9"/>
        <v>100052.96800000004</v>
      </c>
      <c r="F10" s="116">
        <f t="shared" si="9"/>
        <v>0</v>
      </c>
      <c r="G10" s="116">
        <f t="shared" si="9"/>
        <v>751056.01500000001</v>
      </c>
      <c r="H10" s="116">
        <f t="shared" si="9"/>
        <v>353685.71900000004</v>
      </c>
      <c r="I10" s="116">
        <f t="shared" si="9"/>
        <v>18186.243998017846</v>
      </c>
      <c r="J10" s="116">
        <f t="shared" si="9"/>
        <v>248512.89307382001</v>
      </c>
      <c r="K10" s="166">
        <f t="shared" si="9"/>
        <v>2748348.0690000001</v>
      </c>
      <c r="L10" s="166">
        <f t="shared" si="5"/>
        <v>8013626.6693014866</v>
      </c>
      <c r="M10" s="164">
        <f t="shared" ref="M10:N10" si="10">M11+M14+M17</f>
        <v>9143297.6244892385</v>
      </c>
      <c r="N10" s="166">
        <f t="shared" si="10"/>
        <v>1991311.6905659998</v>
      </c>
      <c r="O10" s="166">
        <f t="shared" si="6"/>
        <v>11134609.315055238</v>
      </c>
      <c r="P10" s="164">
        <f t="shared" ref="P10:Q10" si="11">P11+P14+P17</f>
        <v>2684089.588</v>
      </c>
      <c r="Q10" s="166">
        <f t="shared" si="11"/>
        <v>3768916.3236889648</v>
      </c>
      <c r="R10" s="166">
        <f t="shared" si="7"/>
        <v>6453005.9116889648</v>
      </c>
      <c r="S10" s="166">
        <f t="shared" ref="S10" si="12">S11+S14+S17</f>
        <v>25853004.212285154</v>
      </c>
      <c r="T10" s="166">
        <f t="shared" si="8"/>
        <v>51454246.108330846</v>
      </c>
      <c r="U10" s="173">
        <v>3495322.0042380821</v>
      </c>
      <c r="V10" s="18"/>
    </row>
    <row r="11" spans="2:22" ht="18" customHeight="1" x14ac:dyDescent="0.2">
      <c r="B11" s="114" t="s">
        <v>214</v>
      </c>
      <c r="C11" s="164">
        <v>649573.67012999998</v>
      </c>
      <c r="D11" s="116">
        <v>14011.509</v>
      </c>
      <c r="E11" s="116">
        <v>29.904999999999994</v>
      </c>
      <c r="F11" s="116">
        <v>0</v>
      </c>
      <c r="G11" s="116">
        <v>0</v>
      </c>
      <c r="H11" s="116">
        <v>0.47499999999999998</v>
      </c>
      <c r="I11" s="116">
        <v>0</v>
      </c>
      <c r="J11" s="116">
        <v>1228.5880738199992</v>
      </c>
      <c r="K11" s="166">
        <v>20610.496999999999</v>
      </c>
      <c r="L11" s="166">
        <f t="shared" si="5"/>
        <v>685454.64420381992</v>
      </c>
      <c r="M11" s="164">
        <v>62428.190021788483</v>
      </c>
      <c r="N11" s="166">
        <v>930.42359600000009</v>
      </c>
      <c r="O11" s="166">
        <f t="shared" si="6"/>
        <v>63358.613617788484</v>
      </c>
      <c r="P11" s="164">
        <v>0</v>
      </c>
      <c r="Q11" s="166">
        <v>118.950146</v>
      </c>
      <c r="R11" s="166">
        <f t="shared" si="7"/>
        <v>118.950146</v>
      </c>
      <c r="S11" s="166">
        <v>9059671.6444801502</v>
      </c>
      <c r="T11" s="166">
        <f t="shared" si="8"/>
        <v>9808603.8524477594</v>
      </c>
      <c r="U11" s="173"/>
      <c r="V11" s="18"/>
    </row>
    <row r="12" spans="2:22" ht="18" hidden="1" customHeight="1" x14ac:dyDescent="0.2">
      <c r="B12" s="114" t="s">
        <v>215</v>
      </c>
      <c r="C12" s="164"/>
      <c r="D12" s="116"/>
      <c r="E12" s="116"/>
      <c r="F12" s="116"/>
      <c r="G12" s="116"/>
      <c r="H12" s="116"/>
      <c r="I12" s="116"/>
      <c r="J12" s="116"/>
      <c r="K12" s="166"/>
      <c r="L12" s="166">
        <f t="shared" si="5"/>
        <v>0</v>
      </c>
      <c r="M12" s="164"/>
      <c r="N12" s="166"/>
      <c r="O12" s="166">
        <f t="shared" si="6"/>
        <v>0</v>
      </c>
      <c r="P12" s="164"/>
      <c r="Q12" s="166"/>
      <c r="R12" s="166">
        <f t="shared" si="7"/>
        <v>0</v>
      </c>
      <c r="S12" s="166"/>
      <c r="T12" s="166">
        <f t="shared" si="8"/>
        <v>0</v>
      </c>
      <c r="U12" s="173"/>
      <c r="V12" s="18"/>
    </row>
    <row r="13" spans="2:22" ht="18" hidden="1" customHeight="1" x14ac:dyDescent="0.2">
      <c r="B13" s="114" t="s">
        <v>215</v>
      </c>
      <c r="C13" s="164"/>
      <c r="D13" s="116"/>
      <c r="E13" s="116"/>
      <c r="F13" s="116"/>
      <c r="G13" s="116"/>
      <c r="H13" s="116"/>
      <c r="I13" s="116"/>
      <c r="J13" s="116"/>
      <c r="K13" s="166"/>
      <c r="L13" s="166">
        <f t="shared" si="5"/>
        <v>0</v>
      </c>
      <c r="M13" s="164"/>
      <c r="N13" s="166"/>
      <c r="O13" s="166">
        <f t="shared" si="6"/>
        <v>0</v>
      </c>
      <c r="P13" s="164"/>
      <c r="Q13" s="166"/>
      <c r="R13" s="166">
        <f t="shared" si="7"/>
        <v>0</v>
      </c>
      <c r="S13" s="166"/>
      <c r="T13" s="166">
        <f t="shared" si="8"/>
        <v>0</v>
      </c>
      <c r="U13" s="173"/>
      <c r="V13" s="18"/>
    </row>
    <row r="14" spans="2:22" ht="18" customHeight="1" x14ac:dyDescent="0.2">
      <c r="B14" s="114" t="s">
        <v>221</v>
      </c>
      <c r="C14" s="164">
        <f>SUM(C15:C16)</f>
        <v>2751270.6728809997</v>
      </c>
      <c r="D14" s="116">
        <f t="shared" ref="D14:K14" si="13">SUM(D15:D16)</f>
        <v>88502.763000000006</v>
      </c>
      <c r="E14" s="116">
        <f t="shared" si="13"/>
        <v>67358.334000000032</v>
      </c>
      <c r="F14" s="116">
        <f t="shared" si="13"/>
        <v>0</v>
      </c>
      <c r="G14" s="116">
        <f t="shared" si="13"/>
        <v>530106.826</v>
      </c>
      <c r="H14" s="116">
        <f t="shared" si="13"/>
        <v>248102.37000000002</v>
      </c>
      <c r="I14" s="116">
        <f t="shared" si="13"/>
        <v>16931.500218289599</v>
      </c>
      <c r="J14" s="116">
        <f t="shared" si="13"/>
        <v>236939.29200000002</v>
      </c>
      <c r="K14" s="166">
        <f t="shared" si="13"/>
        <v>2725337.5720000002</v>
      </c>
      <c r="L14" s="166">
        <f t="shared" si="5"/>
        <v>6664549.3300992893</v>
      </c>
      <c r="M14" s="164">
        <f t="shared" ref="M14:N14" si="14">SUM(M15:M16)</f>
        <v>6757875.964976172</v>
      </c>
      <c r="N14" s="166">
        <f t="shared" si="14"/>
        <v>1118876.2349999999</v>
      </c>
      <c r="O14" s="166">
        <f t="shared" si="6"/>
        <v>7876752.1999761723</v>
      </c>
      <c r="P14" s="164">
        <f t="shared" ref="P14:Q14" si="15">SUM(P15:P16)</f>
        <v>2042315.6129999999</v>
      </c>
      <c r="Q14" s="166">
        <f t="shared" si="15"/>
        <v>3055866.8910000008</v>
      </c>
      <c r="R14" s="166">
        <f t="shared" si="7"/>
        <v>5098182.5040000007</v>
      </c>
      <c r="S14" s="166">
        <f t="shared" ref="S14" si="16">SUM(S15:S16)</f>
        <v>12823245.299000001</v>
      </c>
      <c r="T14" s="166">
        <f t="shared" si="8"/>
        <v>32462729.333075464</v>
      </c>
      <c r="U14" s="173"/>
      <c r="V14" s="18"/>
    </row>
    <row r="15" spans="2:22" ht="18" customHeight="1" x14ac:dyDescent="0.25">
      <c r="B15" s="112" t="s">
        <v>219</v>
      </c>
      <c r="C15" s="167">
        <v>2147874.8838809999</v>
      </c>
      <c r="D15" s="117">
        <v>85259.543000000005</v>
      </c>
      <c r="E15" s="117">
        <v>64328.320000000036</v>
      </c>
      <c r="F15" s="117">
        <v>0</v>
      </c>
      <c r="G15" s="117">
        <v>527369.40300000005</v>
      </c>
      <c r="H15" s="117">
        <v>245679.83300000001</v>
      </c>
      <c r="I15" s="117">
        <v>16931.500218289599</v>
      </c>
      <c r="J15" s="117">
        <v>236937.38200000001</v>
      </c>
      <c r="K15" s="168">
        <v>0</v>
      </c>
      <c r="L15" s="168">
        <f t="shared" si="5"/>
        <v>3324380.8650992895</v>
      </c>
      <c r="M15" s="167">
        <v>6274792.6309761722</v>
      </c>
      <c r="N15" s="168">
        <v>962478.53099999996</v>
      </c>
      <c r="O15" s="168">
        <f t="shared" si="6"/>
        <v>7237271.1619761717</v>
      </c>
      <c r="P15" s="167">
        <v>2039088.0189999999</v>
      </c>
      <c r="Q15" s="168">
        <v>2862622.2280000006</v>
      </c>
      <c r="R15" s="168">
        <f t="shared" si="7"/>
        <v>4901710.2470000004</v>
      </c>
      <c r="S15" s="168">
        <v>12138264.989</v>
      </c>
      <c r="T15" s="168">
        <f t="shared" si="8"/>
        <v>27601627.263075463</v>
      </c>
      <c r="U15" s="174"/>
      <c r="V15" s="18"/>
    </row>
    <row r="16" spans="2:22" ht="18" customHeight="1" x14ac:dyDescent="0.25">
      <c r="B16" s="112" t="s">
        <v>220</v>
      </c>
      <c r="C16" s="167">
        <v>603395.78899999999</v>
      </c>
      <c r="D16" s="117">
        <v>3243.2200000000003</v>
      </c>
      <c r="E16" s="117">
        <v>3030.0140000000001</v>
      </c>
      <c r="F16" s="117">
        <v>0</v>
      </c>
      <c r="G16" s="117">
        <v>2737.4229999999998</v>
      </c>
      <c r="H16" s="117">
        <v>2422.5370000000003</v>
      </c>
      <c r="I16" s="117">
        <v>0</v>
      </c>
      <c r="J16" s="117">
        <v>1.9099999999999984</v>
      </c>
      <c r="K16" s="168">
        <v>2725337.5720000002</v>
      </c>
      <c r="L16" s="168">
        <f t="shared" si="5"/>
        <v>3340168.4649999999</v>
      </c>
      <c r="M16" s="167">
        <v>483083.33399999997</v>
      </c>
      <c r="N16" s="168">
        <v>156397.704</v>
      </c>
      <c r="O16" s="168">
        <f t="shared" si="6"/>
        <v>639481.03799999994</v>
      </c>
      <c r="P16" s="167">
        <v>3227.5939999999991</v>
      </c>
      <c r="Q16" s="168">
        <v>193244.663</v>
      </c>
      <c r="R16" s="168">
        <f t="shared" si="7"/>
        <v>196472.25700000001</v>
      </c>
      <c r="S16" s="168">
        <v>684980.31</v>
      </c>
      <c r="T16" s="168">
        <f t="shared" si="8"/>
        <v>4861102.07</v>
      </c>
      <c r="U16" s="174"/>
      <c r="V16" s="18"/>
    </row>
    <row r="17" spans="2:22" ht="18" customHeight="1" x14ac:dyDescent="0.2">
      <c r="B17" s="114" t="s">
        <v>222</v>
      </c>
      <c r="C17" s="164">
        <f t="shared" ref="C17:K17" si="17">SUM(C18:C19)</f>
        <v>281053.87521865004</v>
      </c>
      <c r="D17" s="116">
        <f t="shared" si="17"/>
        <v>9372.2709999999988</v>
      </c>
      <c r="E17" s="116">
        <f t="shared" si="17"/>
        <v>32664.729000000007</v>
      </c>
      <c r="F17" s="116">
        <f t="shared" si="17"/>
        <v>0</v>
      </c>
      <c r="G17" s="116">
        <f t="shared" si="17"/>
        <v>220949.18900000001</v>
      </c>
      <c r="H17" s="116">
        <f t="shared" si="17"/>
        <v>105582.87400000001</v>
      </c>
      <c r="I17" s="116">
        <f t="shared" si="17"/>
        <v>1254.7437797282469</v>
      </c>
      <c r="J17" s="116">
        <f t="shared" si="17"/>
        <v>10345.013000000001</v>
      </c>
      <c r="K17" s="166">
        <f t="shared" si="17"/>
        <v>2399.9999999999995</v>
      </c>
      <c r="L17" s="166">
        <f t="shared" si="5"/>
        <v>663622.6949983784</v>
      </c>
      <c r="M17" s="164">
        <f t="shared" ref="M17:N17" si="18">SUM(M18:M19)</f>
        <v>2322993.4694912778</v>
      </c>
      <c r="N17" s="166">
        <f t="shared" si="18"/>
        <v>871505.03196999989</v>
      </c>
      <c r="O17" s="166">
        <f t="shared" si="6"/>
        <v>3194498.5014612777</v>
      </c>
      <c r="P17" s="164">
        <f t="shared" ref="P17:Q17" si="19">SUM(P18:P19)</f>
        <v>641773.97500000009</v>
      </c>
      <c r="Q17" s="166">
        <f t="shared" si="19"/>
        <v>712930.48254296405</v>
      </c>
      <c r="R17" s="166">
        <f t="shared" si="7"/>
        <v>1354704.4575429643</v>
      </c>
      <c r="S17" s="166">
        <f t="shared" ref="S17" si="20">SUM(S18:S19)</f>
        <v>3970087.2688050051</v>
      </c>
      <c r="T17" s="166">
        <f t="shared" si="8"/>
        <v>9182912.9228076246</v>
      </c>
      <c r="U17" s="173"/>
      <c r="V17" s="18"/>
    </row>
    <row r="18" spans="2:22" ht="18" customHeight="1" x14ac:dyDescent="0.25">
      <c r="B18" s="112" t="s">
        <v>219</v>
      </c>
      <c r="C18" s="167">
        <v>18069.239218649996</v>
      </c>
      <c r="D18" s="117">
        <v>9358.2639999999992</v>
      </c>
      <c r="E18" s="117">
        <v>31926.374000000007</v>
      </c>
      <c r="F18" s="117">
        <v>0</v>
      </c>
      <c r="G18" s="117">
        <v>220949.18900000001</v>
      </c>
      <c r="H18" s="117">
        <v>105582.87400000001</v>
      </c>
      <c r="I18" s="117">
        <v>1254.7437797282469</v>
      </c>
      <c r="J18" s="117">
        <v>10345.013000000001</v>
      </c>
      <c r="K18" s="168">
        <v>2399.9999999999995</v>
      </c>
      <c r="L18" s="168">
        <f t="shared" si="5"/>
        <v>399885.69699837826</v>
      </c>
      <c r="M18" s="167">
        <v>2132930.595491278</v>
      </c>
      <c r="N18" s="168">
        <v>742997.30796999985</v>
      </c>
      <c r="O18" s="168">
        <f t="shared" si="6"/>
        <v>2875927.903461278</v>
      </c>
      <c r="P18" s="167">
        <v>641773.97500000009</v>
      </c>
      <c r="Q18" s="168">
        <v>677560.60499999998</v>
      </c>
      <c r="R18" s="168">
        <f t="shared" si="7"/>
        <v>1319334.58</v>
      </c>
      <c r="S18" s="168">
        <v>3784436.9118050053</v>
      </c>
      <c r="T18" s="168">
        <f t="shared" si="8"/>
        <v>8379585.0922646616</v>
      </c>
      <c r="U18" s="174"/>
      <c r="V18" s="18"/>
    </row>
    <row r="19" spans="2:22" ht="18" customHeight="1" x14ac:dyDescent="0.25">
      <c r="B19" s="112" t="s">
        <v>220</v>
      </c>
      <c r="C19" s="167">
        <v>262984.63600000006</v>
      </c>
      <c r="D19" s="117">
        <v>14.007</v>
      </c>
      <c r="E19" s="117">
        <v>738.35500000000002</v>
      </c>
      <c r="F19" s="117">
        <v>0</v>
      </c>
      <c r="G19" s="117">
        <v>0</v>
      </c>
      <c r="H19" s="117">
        <v>0</v>
      </c>
      <c r="I19" s="117">
        <v>0</v>
      </c>
      <c r="J19" s="117">
        <v>0</v>
      </c>
      <c r="K19" s="168">
        <v>0</v>
      </c>
      <c r="L19" s="168">
        <f t="shared" si="5"/>
        <v>263736.99800000002</v>
      </c>
      <c r="M19" s="167">
        <v>190062.87399999998</v>
      </c>
      <c r="N19" s="168">
        <v>128507.724</v>
      </c>
      <c r="O19" s="168">
        <f t="shared" si="6"/>
        <v>318570.598</v>
      </c>
      <c r="P19" s="167">
        <v>0</v>
      </c>
      <c r="Q19" s="168">
        <v>35369.877542964059</v>
      </c>
      <c r="R19" s="168">
        <f t="shared" si="7"/>
        <v>35369.877542964059</v>
      </c>
      <c r="S19" s="168">
        <v>185650.35699999996</v>
      </c>
      <c r="T19" s="168">
        <f t="shared" si="8"/>
        <v>803327.83054296405</v>
      </c>
      <c r="U19" s="174"/>
      <c r="V19" s="18"/>
    </row>
    <row r="20" spans="2:22" ht="18" customHeight="1" x14ac:dyDescent="0.2">
      <c r="B20" s="111" t="s">
        <v>262</v>
      </c>
      <c r="C20" s="164">
        <f t="shared" ref="C20:K20" si="21">SUM(C21:C22)</f>
        <v>32816678.910523996</v>
      </c>
      <c r="D20" s="116">
        <f t="shared" si="21"/>
        <v>14580.439999999999</v>
      </c>
      <c r="E20" s="116">
        <f t="shared" si="21"/>
        <v>68715.209000000003</v>
      </c>
      <c r="F20" s="116">
        <f t="shared" si="21"/>
        <v>0</v>
      </c>
      <c r="G20" s="116">
        <f t="shared" si="21"/>
        <v>573975.16800000006</v>
      </c>
      <c r="H20" s="116">
        <f t="shared" si="21"/>
        <v>305478.07</v>
      </c>
      <c r="I20" s="116">
        <f t="shared" si="21"/>
        <v>38117.065917779997</v>
      </c>
      <c r="J20" s="116">
        <f t="shared" si="21"/>
        <v>1735011.2762279999</v>
      </c>
      <c r="K20" s="166">
        <f t="shared" si="21"/>
        <v>5631976.926</v>
      </c>
      <c r="L20" s="166">
        <f t="shared" si="5"/>
        <v>41184533.065669782</v>
      </c>
      <c r="M20" s="164">
        <f t="shared" ref="M20:N20" si="22">SUM(M21:M22)</f>
        <v>29469.040297461554</v>
      </c>
      <c r="N20" s="166">
        <f t="shared" si="22"/>
        <v>29773.391815000003</v>
      </c>
      <c r="O20" s="166">
        <f t="shared" si="6"/>
        <v>59242.432112461553</v>
      </c>
      <c r="P20" s="164">
        <f t="shared" ref="P20:Q20" si="23">SUM(P21:P22)</f>
        <v>0</v>
      </c>
      <c r="Q20" s="166">
        <f t="shared" si="23"/>
        <v>0</v>
      </c>
      <c r="R20" s="166">
        <f t="shared" si="7"/>
        <v>0</v>
      </c>
      <c r="S20" s="166">
        <f t="shared" ref="S20" si="24">SUM(S21:S22)</f>
        <v>11035077.498130841</v>
      </c>
      <c r="T20" s="166">
        <f t="shared" si="8"/>
        <v>52278852.995913088</v>
      </c>
      <c r="U20" s="173">
        <v>3772350.1747351587</v>
      </c>
      <c r="V20" s="18"/>
    </row>
    <row r="21" spans="2:22" ht="18" customHeight="1" x14ac:dyDescent="0.25">
      <c r="B21" s="115" t="s">
        <v>223</v>
      </c>
      <c r="C21" s="167">
        <v>8927317.0053239968</v>
      </c>
      <c r="D21" s="117">
        <v>12668.610999999999</v>
      </c>
      <c r="E21" s="117">
        <v>6890.7919999999976</v>
      </c>
      <c r="F21" s="117">
        <v>0</v>
      </c>
      <c r="G21" s="117">
        <v>519743.62400000001</v>
      </c>
      <c r="H21" s="117">
        <v>115041.77099999999</v>
      </c>
      <c r="I21" s="117">
        <v>8274.624112999998</v>
      </c>
      <c r="J21" s="117">
        <v>242838.05559921917</v>
      </c>
      <c r="K21" s="168">
        <v>5402631.3219999997</v>
      </c>
      <c r="L21" s="168">
        <f t="shared" si="5"/>
        <v>15235405.805036217</v>
      </c>
      <c r="M21" s="167">
        <v>1212.6677016615502</v>
      </c>
      <c r="N21" s="168">
        <v>24302.556298000003</v>
      </c>
      <c r="O21" s="168">
        <f t="shared" si="6"/>
        <v>25515.223999661554</v>
      </c>
      <c r="P21" s="167">
        <v>0</v>
      </c>
      <c r="Q21" s="168">
        <v>0</v>
      </c>
      <c r="R21" s="168">
        <f t="shared" si="7"/>
        <v>0</v>
      </c>
      <c r="S21" s="168">
        <v>1997.3660139809101</v>
      </c>
      <c r="T21" s="168">
        <f t="shared" si="8"/>
        <v>15262918.395049861</v>
      </c>
      <c r="U21" s="174"/>
      <c r="V21" s="18"/>
    </row>
    <row r="22" spans="2:22" ht="18" customHeight="1" x14ac:dyDescent="0.25">
      <c r="B22" s="115" t="s">
        <v>224</v>
      </c>
      <c r="C22" s="167">
        <v>23889361.905199997</v>
      </c>
      <c r="D22" s="117">
        <v>1911.829</v>
      </c>
      <c r="E22" s="117">
        <v>61824.417000000001</v>
      </c>
      <c r="F22" s="117">
        <v>0</v>
      </c>
      <c r="G22" s="117">
        <v>54231.544000000009</v>
      </c>
      <c r="H22" s="117">
        <v>190436.299</v>
      </c>
      <c r="I22" s="117">
        <v>29842.441804780003</v>
      </c>
      <c r="J22" s="117">
        <v>1492173.2206287808</v>
      </c>
      <c r="K22" s="168">
        <v>229345.60399999996</v>
      </c>
      <c r="L22" s="168">
        <f t="shared" si="5"/>
        <v>25949127.260633554</v>
      </c>
      <c r="M22" s="167">
        <v>28256.372595800003</v>
      </c>
      <c r="N22" s="168">
        <v>5470.8355169999995</v>
      </c>
      <c r="O22" s="168">
        <f t="shared" si="6"/>
        <v>33727.208112799999</v>
      </c>
      <c r="P22" s="167">
        <v>0</v>
      </c>
      <c r="Q22" s="168">
        <v>0</v>
      </c>
      <c r="R22" s="168">
        <f t="shared" si="7"/>
        <v>0</v>
      </c>
      <c r="S22" s="168">
        <v>11033080.13211686</v>
      </c>
      <c r="T22" s="168">
        <f t="shared" si="8"/>
        <v>37015934.600863211</v>
      </c>
      <c r="U22" s="174"/>
      <c r="V22" s="18"/>
    </row>
    <row r="23" spans="2:22" ht="18" customHeight="1" x14ac:dyDescent="0.2">
      <c r="B23" s="111" t="s">
        <v>225</v>
      </c>
      <c r="C23" s="164">
        <f>SUM(C24:C25)</f>
        <v>14987821.990312999</v>
      </c>
      <c r="D23" s="116">
        <f t="shared" ref="D23:K23" si="25">SUM(D24:D25)</f>
        <v>6417.0169999999998</v>
      </c>
      <c r="E23" s="116">
        <f t="shared" si="25"/>
        <v>144877.546</v>
      </c>
      <c r="F23" s="116">
        <f t="shared" si="25"/>
        <v>0</v>
      </c>
      <c r="G23" s="116">
        <f t="shared" si="25"/>
        <v>0</v>
      </c>
      <c r="H23" s="116">
        <f t="shared" si="25"/>
        <v>647.08900000000006</v>
      </c>
      <c r="I23" s="116">
        <f t="shared" si="25"/>
        <v>0</v>
      </c>
      <c r="J23" s="116">
        <f t="shared" si="25"/>
        <v>157154.68104300002</v>
      </c>
      <c r="K23" s="166">
        <f t="shared" si="25"/>
        <v>13908230.596000001</v>
      </c>
      <c r="L23" s="166">
        <f t="shared" si="5"/>
        <v>29205148.919356003</v>
      </c>
      <c r="M23" s="164">
        <f t="shared" ref="M23:N23" si="26">SUM(M24:M25)</f>
        <v>125342.78907077943</v>
      </c>
      <c r="N23" s="166">
        <f t="shared" si="26"/>
        <v>961055.59321099997</v>
      </c>
      <c r="O23" s="166">
        <f t="shared" si="6"/>
        <v>1086398.3822817793</v>
      </c>
      <c r="P23" s="164">
        <f t="shared" ref="P23:Q23" si="27">SUM(P24:P25)</f>
        <v>0</v>
      </c>
      <c r="Q23" s="166">
        <f t="shared" si="27"/>
        <v>1847452.2931570001</v>
      </c>
      <c r="R23" s="166">
        <f t="shared" si="7"/>
        <v>1847452.2931570001</v>
      </c>
      <c r="S23" s="166">
        <f t="shared" ref="S23" si="28">SUM(S24:S25)</f>
        <v>57206.915993095798</v>
      </c>
      <c r="T23" s="166">
        <f t="shared" si="8"/>
        <v>32196206.510787878</v>
      </c>
      <c r="U23" s="173">
        <v>26321271.571007282</v>
      </c>
      <c r="V23" s="18"/>
    </row>
    <row r="24" spans="2:22" ht="18" customHeight="1" x14ac:dyDescent="0.25">
      <c r="B24" s="115" t="s">
        <v>223</v>
      </c>
      <c r="C24" s="167">
        <v>8835458.0311399996</v>
      </c>
      <c r="D24" s="117">
        <v>740.54700000000003</v>
      </c>
      <c r="E24" s="117">
        <v>48945.185999999994</v>
      </c>
      <c r="F24" s="117">
        <v>0</v>
      </c>
      <c r="G24" s="117">
        <v>0</v>
      </c>
      <c r="H24" s="117">
        <v>647.08900000000006</v>
      </c>
      <c r="I24" s="117">
        <v>0</v>
      </c>
      <c r="J24" s="117">
        <v>3578.8620429999996</v>
      </c>
      <c r="K24" s="168">
        <v>12953941.843</v>
      </c>
      <c r="L24" s="168">
        <f t="shared" si="5"/>
        <v>21843311.558182999</v>
      </c>
      <c r="M24" s="167">
        <v>71394.342899115669</v>
      </c>
      <c r="N24" s="168">
        <v>20621.445631999999</v>
      </c>
      <c r="O24" s="168">
        <f t="shared" si="6"/>
        <v>92015.788531115672</v>
      </c>
      <c r="P24" s="167">
        <v>0</v>
      </c>
      <c r="Q24" s="168">
        <v>97429.371464000011</v>
      </c>
      <c r="R24" s="168">
        <f t="shared" si="7"/>
        <v>97429.371464000011</v>
      </c>
      <c r="S24" s="168">
        <v>9254.878896223152</v>
      </c>
      <c r="T24" s="168">
        <f t="shared" si="8"/>
        <v>22042011.597074337</v>
      </c>
      <c r="U24" s="174"/>
      <c r="V24" s="18"/>
    </row>
    <row r="25" spans="2:22" ht="18" customHeight="1" x14ac:dyDescent="0.25">
      <c r="B25" s="115" t="s">
        <v>224</v>
      </c>
      <c r="C25" s="167">
        <v>6152363.9591729995</v>
      </c>
      <c r="D25" s="117">
        <v>5676.4699999999993</v>
      </c>
      <c r="E25" s="117">
        <v>95932.360000000015</v>
      </c>
      <c r="F25" s="117">
        <v>0</v>
      </c>
      <c r="G25" s="117">
        <v>0</v>
      </c>
      <c r="H25" s="117">
        <v>0</v>
      </c>
      <c r="I25" s="117">
        <v>0</v>
      </c>
      <c r="J25" s="117">
        <v>153575.81900000002</v>
      </c>
      <c r="K25" s="168">
        <v>954288.75300000003</v>
      </c>
      <c r="L25" s="168">
        <f t="shared" si="5"/>
        <v>7361837.3611730002</v>
      </c>
      <c r="M25" s="167">
        <v>53948.44617166376</v>
      </c>
      <c r="N25" s="168">
        <v>940434.14757899998</v>
      </c>
      <c r="O25" s="168">
        <f t="shared" si="6"/>
        <v>994382.5937506638</v>
      </c>
      <c r="P25" s="167">
        <v>0</v>
      </c>
      <c r="Q25" s="168">
        <v>1750022.921693</v>
      </c>
      <c r="R25" s="168">
        <f t="shared" si="7"/>
        <v>1750022.921693</v>
      </c>
      <c r="S25" s="168">
        <v>47952.037096872649</v>
      </c>
      <c r="T25" s="168">
        <f t="shared" si="8"/>
        <v>10154194.913713537</v>
      </c>
      <c r="U25" s="174"/>
      <c r="V25" s="18"/>
    </row>
    <row r="26" spans="2:22" ht="18" customHeight="1" x14ac:dyDescent="0.2">
      <c r="B26" s="192" t="s">
        <v>263</v>
      </c>
      <c r="C26" s="193">
        <v>694706.06299999997</v>
      </c>
      <c r="D26" s="116">
        <v>77075.438239999989</v>
      </c>
      <c r="E26" s="116">
        <v>33672.688809999992</v>
      </c>
      <c r="F26" s="116">
        <v>0</v>
      </c>
      <c r="G26" s="116">
        <v>0</v>
      </c>
      <c r="H26" s="116">
        <v>224018.46799999996</v>
      </c>
      <c r="I26" s="116">
        <v>14183.028372499999</v>
      </c>
      <c r="J26" s="116">
        <v>386798.30158181675</v>
      </c>
      <c r="K26" s="166">
        <v>116720.106</v>
      </c>
      <c r="L26" s="166">
        <f t="shared" si="5"/>
        <v>1547174.0940043165</v>
      </c>
      <c r="M26" s="164">
        <v>2366156.4475436998</v>
      </c>
      <c r="N26" s="166">
        <v>524374.727526</v>
      </c>
      <c r="O26" s="166">
        <f t="shared" si="6"/>
        <v>2890531.1750697</v>
      </c>
      <c r="P26" s="164">
        <v>100436.568</v>
      </c>
      <c r="Q26" s="166">
        <v>379884.37726414215</v>
      </c>
      <c r="R26" s="166">
        <f t="shared" si="7"/>
        <v>480320.94526414212</v>
      </c>
      <c r="S26" s="166">
        <v>1771211.2675786822</v>
      </c>
      <c r="T26" s="166">
        <f t="shared" si="8"/>
        <v>6689237.4819168402</v>
      </c>
      <c r="U26" s="173">
        <v>6967078.0012044962</v>
      </c>
      <c r="V26" s="18"/>
    </row>
    <row r="27" spans="2:22" ht="18" customHeight="1" x14ac:dyDescent="0.25">
      <c r="B27" s="111" t="s">
        <v>227</v>
      </c>
      <c r="C27" s="164">
        <v>173.977</v>
      </c>
      <c r="D27" s="116">
        <v>3.8650000000000002</v>
      </c>
      <c r="E27" s="116">
        <v>0</v>
      </c>
      <c r="F27" s="116">
        <v>0</v>
      </c>
      <c r="G27" s="116">
        <v>0</v>
      </c>
      <c r="H27" s="116">
        <v>0</v>
      </c>
      <c r="I27" s="116">
        <v>0</v>
      </c>
      <c r="J27" s="116">
        <v>79245.425984154426</v>
      </c>
      <c r="K27" s="166">
        <v>2.153</v>
      </c>
      <c r="L27" s="166">
        <f t="shared" si="5"/>
        <v>79425.420984154436</v>
      </c>
      <c r="M27" s="164">
        <v>214803.90214477709</v>
      </c>
      <c r="N27" s="166">
        <v>5584.4778362229308</v>
      </c>
      <c r="O27" s="166">
        <f t="shared" si="6"/>
        <v>220388.37998100003</v>
      </c>
      <c r="P27" s="164">
        <v>0</v>
      </c>
      <c r="Q27" s="166">
        <v>0</v>
      </c>
      <c r="R27" s="166">
        <f t="shared" si="7"/>
        <v>0</v>
      </c>
      <c r="S27" s="166">
        <v>2536525.1332244775</v>
      </c>
      <c r="T27" s="166">
        <f t="shared" si="8"/>
        <v>2836338.9341896321</v>
      </c>
      <c r="U27" s="174"/>
      <c r="V27" s="18"/>
    </row>
    <row r="28" spans="2:22" ht="18" customHeight="1" x14ac:dyDescent="0.25">
      <c r="B28" s="111" t="s">
        <v>228</v>
      </c>
      <c r="C28" s="164">
        <v>12539.946000000007</v>
      </c>
      <c r="D28" s="116">
        <v>0</v>
      </c>
      <c r="E28" s="116">
        <v>0</v>
      </c>
      <c r="F28" s="116">
        <v>0</v>
      </c>
      <c r="G28" s="116">
        <v>0</v>
      </c>
      <c r="H28" s="116">
        <v>0</v>
      </c>
      <c r="I28" s="116">
        <v>0</v>
      </c>
      <c r="J28" s="116">
        <v>0</v>
      </c>
      <c r="K28" s="166">
        <v>0</v>
      </c>
      <c r="L28" s="166">
        <f t="shared" si="5"/>
        <v>12539.946000000007</v>
      </c>
      <c r="M28" s="164">
        <v>0</v>
      </c>
      <c r="N28" s="166">
        <v>0</v>
      </c>
      <c r="O28" s="166">
        <f t="shared" si="6"/>
        <v>0</v>
      </c>
      <c r="P28" s="164">
        <v>0</v>
      </c>
      <c r="Q28" s="166">
        <v>0</v>
      </c>
      <c r="R28" s="166">
        <f t="shared" si="7"/>
        <v>0</v>
      </c>
      <c r="S28" s="166">
        <v>0</v>
      </c>
      <c r="T28" s="166">
        <f t="shared" si="8"/>
        <v>12539.946000000007</v>
      </c>
      <c r="U28" s="174">
        <v>1577.6739999999813</v>
      </c>
      <c r="V28" s="18"/>
    </row>
    <row r="29" spans="2:22" ht="18" customHeight="1" x14ac:dyDescent="0.2">
      <c r="B29" s="111" t="s">
        <v>229</v>
      </c>
      <c r="C29" s="164">
        <f>SUM(C30:C31)</f>
        <v>2034291.444595</v>
      </c>
      <c r="D29" s="116">
        <f t="shared" ref="D29:K29" si="29">SUM(D30:D31)</f>
        <v>23529.139000000003</v>
      </c>
      <c r="E29" s="116">
        <f t="shared" si="29"/>
        <v>10468.531999999999</v>
      </c>
      <c r="F29" s="116">
        <f t="shared" si="29"/>
        <v>0</v>
      </c>
      <c r="G29" s="116">
        <f t="shared" si="29"/>
        <v>37263.276999999995</v>
      </c>
      <c r="H29" s="116">
        <f t="shared" si="29"/>
        <v>29996.118999999999</v>
      </c>
      <c r="I29" s="116">
        <f t="shared" si="29"/>
        <v>1715.6428978172075</v>
      </c>
      <c r="J29" s="116">
        <f t="shared" si="29"/>
        <v>593900.1299461025</v>
      </c>
      <c r="K29" s="166">
        <f t="shared" si="29"/>
        <v>908681.71408999991</v>
      </c>
      <c r="L29" s="166">
        <f t="shared" si="5"/>
        <v>3639845.9985289192</v>
      </c>
      <c r="M29" s="164">
        <f t="shared" ref="M29:N29" si="30">SUM(M30:M31)</f>
        <v>9473415.5542250574</v>
      </c>
      <c r="N29" s="166">
        <f t="shared" si="30"/>
        <v>7492387.4842689959</v>
      </c>
      <c r="O29" s="166">
        <f t="shared" si="6"/>
        <v>16965803.038494054</v>
      </c>
      <c r="P29" s="164">
        <f t="shared" ref="P29:Q29" si="31">SUM(P30:P31)</f>
        <v>0</v>
      </c>
      <c r="Q29" s="166">
        <f t="shared" si="31"/>
        <v>3531671.7330255602</v>
      </c>
      <c r="R29" s="166">
        <f t="shared" si="7"/>
        <v>3531671.7330255602</v>
      </c>
      <c r="S29" s="166">
        <f t="shared" ref="S29" si="32">SUM(S30:S31)</f>
        <v>186633.21701003605</v>
      </c>
      <c r="T29" s="166">
        <f t="shared" si="8"/>
        <v>24323953.987058572</v>
      </c>
      <c r="U29" s="173">
        <f t="shared" ref="U29" si="33">SUM(U30:U31)</f>
        <v>2877437.9189744554</v>
      </c>
      <c r="V29" s="18"/>
    </row>
    <row r="30" spans="2:22" ht="18" customHeight="1" x14ac:dyDescent="0.25">
      <c r="B30" s="115" t="s">
        <v>230</v>
      </c>
      <c r="C30" s="167">
        <v>127.93199999999999</v>
      </c>
      <c r="D30" s="117">
        <v>0</v>
      </c>
      <c r="E30" s="117">
        <v>0</v>
      </c>
      <c r="F30" s="117">
        <v>0</v>
      </c>
      <c r="G30" s="117">
        <v>0</v>
      </c>
      <c r="H30" s="117">
        <v>0</v>
      </c>
      <c r="I30" s="117">
        <v>0</v>
      </c>
      <c r="J30" s="117">
        <v>0</v>
      </c>
      <c r="K30" s="168">
        <v>0</v>
      </c>
      <c r="L30" s="168">
        <f t="shared" si="5"/>
        <v>127.93199999999999</v>
      </c>
      <c r="M30" s="167">
        <v>2058326.7142064639</v>
      </c>
      <c r="N30" s="168">
        <v>3861728.6001960002</v>
      </c>
      <c r="O30" s="168">
        <f t="shared" si="6"/>
        <v>5920055.3144024638</v>
      </c>
      <c r="P30" s="167">
        <v>0</v>
      </c>
      <c r="Q30" s="168">
        <v>30433.910466999998</v>
      </c>
      <c r="R30" s="168">
        <f t="shared" si="7"/>
        <v>30433.910466999998</v>
      </c>
      <c r="S30" s="168">
        <v>132918</v>
      </c>
      <c r="T30" s="168">
        <f t="shared" si="8"/>
        <v>6083535.1568694636</v>
      </c>
      <c r="U30" s="174">
        <v>362536.68458637904</v>
      </c>
      <c r="V30" s="18"/>
    </row>
    <row r="31" spans="2:22" ht="18" customHeight="1" x14ac:dyDescent="0.25">
      <c r="B31" s="115" t="s">
        <v>216</v>
      </c>
      <c r="C31" s="167">
        <v>2034163.512595</v>
      </c>
      <c r="D31" s="117">
        <v>23529.139000000003</v>
      </c>
      <c r="E31" s="117">
        <v>10468.531999999999</v>
      </c>
      <c r="F31" s="117">
        <v>0</v>
      </c>
      <c r="G31" s="117">
        <v>37263.276999999995</v>
      </c>
      <c r="H31" s="117">
        <v>29996.118999999999</v>
      </c>
      <c r="I31" s="117">
        <v>1715.6428978172075</v>
      </c>
      <c r="J31" s="117">
        <v>593900.1299461025</v>
      </c>
      <c r="K31" s="168">
        <v>908681.71408999991</v>
      </c>
      <c r="L31" s="168">
        <f t="shared" si="5"/>
        <v>3639718.0665289192</v>
      </c>
      <c r="M31" s="167">
        <v>7415088.8400185928</v>
      </c>
      <c r="N31" s="168">
        <v>3630658.8840729957</v>
      </c>
      <c r="O31" s="168">
        <f t="shared" si="6"/>
        <v>11045747.724091589</v>
      </c>
      <c r="P31" s="167">
        <v>0</v>
      </c>
      <c r="Q31" s="168">
        <v>3501237.8225585599</v>
      </c>
      <c r="R31" s="168">
        <f t="shared" si="7"/>
        <v>3501237.8225585599</v>
      </c>
      <c r="S31" s="168">
        <v>53715.21701003606</v>
      </c>
      <c r="T31" s="168">
        <f t="shared" si="8"/>
        <v>18240418.830189105</v>
      </c>
      <c r="U31" s="174">
        <v>2514901.2343880762</v>
      </c>
      <c r="V31" s="18"/>
    </row>
    <row r="32" spans="2:22" ht="18" customHeight="1" x14ac:dyDescent="0.2">
      <c r="B32" s="111" t="s">
        <v>240</v>
      </c>
      <c r="C32" s="164">
        <v>1520325.8452793134</v>
      </c>
      <c r="D32" s="116">
        <v>16627.538</v>
      </c>
      <c r="E32" s="116">
        <v>1827.9460000000004</v>
      </c>
      <c r="F32" s="116">
        <v>0</v>
      </c>
      <c r="G32" s="116">
        <v>0</v>
      </c>
      <c r="H32" s="116">
        <v>1519.942</v>
      </c>
      <c r="I32" s="116">
        <v>414.21882499999998</v>
      </c>
      <c r="J32" s="116">
        <v>63381.977084360165</v>
      </c>
      <c r="K32" s="166">
        <v>113442.34700000001</v>
      </c>
      <c r="L32" s="166">
        <f t="shared" si="5"/>
        <v>1717539.8141886736</v>
      </c>
      <c r="M32" s="164">
        <v>15077561.858570801</v>
      </c>
      <c r="N32" s="166">
        <v>15941149.819439501</v>
      </c>
      <c r="O32" s="166">
        <f t="shared" si="6"/>
        <v>31018711.6780103</v>
      </c>
      <c r="P32" s="164">
        <v>0</v>
      </c>
      <c r="Q32" s="166">
        <v>2031568.6272689998</v>
      </c>
      <c r="R32" s="166">
        <f t="shared" si="7"/>
        <v>2031568.6272689998</v>
      </c>
      <c r="S32" s="166">
        <v>30211608.879381202</v>
      </c>
      <c r="T32" s="166">
        <f t="shared" si="8"/>
        <v>64979428.998849176</v>
      </c>
      <c r="U32" s="173"/>
      <c r="V32" s="18"/>
    </row>
    <row r="33" spans="2:22" ht="18" customHeight="1" x14ac:dyDescent="0.2">
      <c r="B33" s="119" t="s">
        <v>238</v>
      </c>
      <c r="C33" s="162">
        <f>C34+C42+C45+C48+C49+C50+C51+C54+C55+C56</f>
        <v>55748436.788563021</v>
      </c>
      <c r="D33" s="118">
        <f>D34+D42+D45+D48+D49+D50+D51+D54+D55+D56</f>
        <v>250120.296833</v>
      </c>
      <c r="E33" s="118">
        <f t="shared" ref="E33:K33" si="34">E34+E42+E45+E48+E49+E50+E51+E54+E55+E56</f>
        <v>359614.92581000004</v>
      </c>
      <c r="F33" s="118">
        <f t="shared" si="34"/>
        <v>0</v>
      </c>
      <c r="G33" s="118">
        <f t="shared" si="34"/>
        <v>1362294.7250000001</v>
      </c>
      <c r="H33" s="118">
        <f t="shared" si="34"/>
        <v>915344.93200000003</v>
      </c>
      <c r="I33" s="118">
        <f>I34+I42+I45+I48+I49+I50+I51+I54+I55+I56</f>
        <v>72616.200351668667</v>
      </c>
      <c r="J33" s="118">
        <f t="shared" si="34"/>
        <v>3264004.6849412536</v>
      </c>
      <c r="K33" s="163">
        <f t="shared" si="34"/>
        <v>24983071.761119995</v>
      </c>
      <c r="L33" s="163">
        <f t="shared" si="5"/>
        <v>86955504.314618945</v>
      </c>
      <c r="M33" s="162">
        <f t="shared" ref="M33:N33" si="35">M34+M42+M45+M48+M49+M50+M51+M54+M55+M56</f>
        <v>36430046.847185984</v>
      </c>
      <c r="N33" s="163">
        <f t="shared" si="35"/>
        <v>26945637.184662715</v>
      </c>
      <c r="O33" s="163">
        <f t="shared" si="6"/>
        <v>63375684.031848699</v>
      </c>
      <c r="P33" s="162">
        <f t="shared" ref="P33:Q33" si="36">P34+P42+P45+P48+P49+P50+P51+P54+P55+P56</f>
        <v>610637.51500000001</v>
      </c>
      <c r="Q33" s="163">
        <f t="shared" si="36"/>
        <v>82024835.217272624</v>
      </c>
      <c r="R33" s="163">
        <f t="shared" si="7"/>
        <v>82635472.732272625</v>
      </c>
      <c r="S33" s="172">
        <f t="shared" ref="S33" si="37">S34+S42+S45+S48+S49+S50+S51+S54+S55+S56</f>
        <v>30202776.504782684</v>
      </c>
      <c r="T33" s="172">
        <f t="shared" si="8"/>
        <v>263169437.58352295</v>
      </c>
      <c r="U33" s="172">
        <f t="shared" ref="U33" si="38">U34+U42+U45+U48+U49+U50+U51+U54+U55+U56</f>
        <v>7451947.2302180268</v>
      </c>
      <c r="V33" s="18"/>
    </row>
    <row r="34" spans="2:22" ht="18" customHeight="1" x14ac:dyDescent="0.2">
      <c r="B34" s="111" t="s">
        <v>231</v>
      </c>
      <c r="C34" s="164">
        <f>C35+C36+C39</f>
        <v>33007602.534000002</v>
      </c>
      <c r="D34" s="116">
        <f t="shared" ref="D34:K34" si="39">D35+D36+D39</f>
        <v>0</v>
      </c>
      <c r="E34" s="116">
        <f t="shared" si="39"/>
        <v>40.218999999999994</v>
      </c>
      <c r="F34" s="116">
        <f t="shared" si="39"/>
        <v>0</v>
      </c>
      <c r="G34" s="116">
        <f t="shared" si="39"/>
        <v>0</v>
      </c>
      <c r="H34" s="116">
        <f t="shared" si="39"/>
        <v>0</v>
      </c>
      <c r="I34" s="116">
        <f t="shared" si="39"/>
        <v>0</v>
      </c>
      <c r="J34" s="116">
        <f t="shared" si="39"/>
        <v>1187.8896730000001</v>
      </c>
      <c r="K34" s="166">
        <f t="shared" si="39"/>
        <v>16388414.41903</v>
      </c>
      <c r="L34" s="166">
        <f t="shared" si="5"/>
        <v>49397245.061702996</v>
      </c>
      <c r="M34" s="164">
        <f t="shared" ref="M34:N34" si="40">M35+M36+M39</f>
        <v>221022.44189023064</v>
      </c>
      <c r="N34" s="166">
        <f t="shared" si="40"/>
        <v>1296374.877053</v>
      </c>
      <c r="O34" s="166">
        <f t="shared" si="6"/>
        <v>1517397.3189432307</v>
      </c>
      <c r="P34" s="164">
        <f t="shared" ref="P34:Q34" si="41">P35+P36+P39</f>
        <v>0</v>
      </c>
      <c r="Q34" s="166">
        <f t="shared" si="41"/>
        <v>2334243.2159573929</v>
      </c>
      <c r="R34" s="166">
        <f t="shared" si="7"/>
        <v>2334243.2159573929</v>
      </c>
      <c r="S34" s="166">
        <f t="shared" ref="S34" si="42">S35+S36+S39</f>
        <v>0</v>
      </c>
      <c r="T34" s="166">
        <f t="shared" si="8"/>
        <v>53248885.596603625</v>
      </c>
      <c r="U34" s="173">
        <v>820821.02455705986</v>
      </c>
      <c r="V34" s="18"/>
    </row>
    <row r="35" spans="2:22" ht="18" customHeight="1" x14ac:dyDescent="0.2">
      <c r="B35" s="114" t="s">
        <v>232</v>
      </c>
      <c r="C35" s="164"/>
      <c r="D35" s="116"/>
      <c r="E35" s="116"/>
      <c r="F35" s="116"/>
      <c r="G35" s="116"/>
      <c r="H35" s="116"/>
      <c r="I35" s="116"/>
      <c r="J35" s="116"/>
      <c r="K35" s="166">
        <v>9698211.4309999999</v>
      </c>
      <c r="L35" s="166">
        <f t="shared" si="5"/>
        <v>9698211.4309999999</v>
      </c>
      <c r="M35" s="164"/>
      <c r="N35" s="166"/>
      <c r="O35" s="166">
        <f t="shared" si="6"/>
        <v>0</v>
      </c>
      <c r="P35" s="164"/>
      <c r="Q35" s="166"/>
      <c r="R35" s="166">
        <f t="shared" si="7"/>
        <v>0</v>
      </c>
      <c r="S35" s="166"/>
      <c r="T35" s="166">
        <f t="shared" si="8"/>
        <v>9698211.4309999999</v>
      </c>
      <c r="U35" s="173"/>
      <c r="V35" s="18"/>
    </row>
    <row r="36" spans="2:22" ht="18" customHeight="1" x14ac:dyDescent="0.2">
      <c r="B36" s="114" t="s">
        <v>221</v>
      </c>
      <c r="C36" s="164">
        <f>SUM(C37:C38)</f>
        <v>26659268.440000001</v>
      </c>
      <c r="D36" s="116">
        <f t="shared" ref="D36:K36" si="43">SUM(D37:D38)</f>
        <v>0</v>
      </c>
      <c r="E36" s="116">
        <f t="shared" si="43"/>
        <v>0</v>
      </c>
      <c r="F36" s="116">
        <f t="shared" si="43"/>
        <v>0</v>
      </c>
      <c r="G36" s="116">
        <f t="shared" si="43"/>
        <v>0</v>
      </c>
      <c r="H36" s="116">
        <f t="shared" si="43"/>
        <v>0</v>
      </c>
      <c r="I36" s="116">
        <f t="shared" si="43"/>
        <v>0</v>
      </c>
      <c r="J36" s="116">
        <f t="shared" si="43"/>
        <v>0</v>
      </c>
      <c r="K36" s="166">
        <f t="shared" si="43"/>
        <v>5474031.8770300001</v>
      </c>
      <c r="L36" s="166">
        <f t="shared" si="5"/>
        <v>32133300.317030001</v>
      </c>
      <c r="M36" s="164">
        <f t="shared" ref="M36:N36" si="44">SUM(M37:M38)</f>
        <v>0</v>
      </c>
      <c r="N36" s="166">
        <f t="shared" si="44"/>
        <v>0</v>
      </c>
      <c r="O36" s="166">
        <f t="shared" si="6"/>
        <v>0</v>
      </c>
      <c r="P36" s="164">
        <f t="shared" ref="P36:Q36" si="45">SUM(P37:P38)</f>
        <v>0</v>
      </c>
      <c r="Q36" s="166">
        <f t="shared" si="45"/>
        <v>0</v>
      </c>
      <c r="R36" s="166">
        <f t="shared" si="7"/>
        <v>0</v>
      </c>
      <c r="S36" s="166">
        <f t="shared" ref="S36" si="46">SUM(S37:S38)</f>
        <v>0</v>
      </c>
      <c r="T36" s="166">
        <f t="shared" si="8"/>
        <v>32133300.317030001</v>
      </c>
      <c r="U36" s="173"/>
      <c r="V36" s="18"/>
    </row>
    <row r="37" spans="2:22" ht="18" customHeight="1" x14ac:dyDescent="0.25">
      <c r="B37" s="112" t="s">
        <v>219</v>
      </c>
      <c r="C37" s="167">
        <v>24823548.245000001</v>
      </c>
      <c r="D37" s="117">
        <v>0</v>
      </c>
      <c r="E37" s="117">
        <v>0</v>
      </c>
      <c r="F37" s="117">
        <v>0</v>
      </c>
      <c r="G37" s="117">
        <v>0</v>
      </c>
      <c r="H37" s="117">
        <v>0</v>
      </c>
      <c r="I37" s="117">
        <v>0</v>
      </c>
      <c r="J37" s="117">
        <v>0</v>
      </c>
      <c r="K37" s="168">
        <v>3280223.8909999998</v>
      </c>
      <c r="L37" s="168">
        <f t="shared" si="5"/>
        <v>28103772.136</v>
      </c>
      <c r="M37" s="167">
        <v>0</v>
      </c>
      <c r="N37" s="168">
        <v>0</v>
      </c>
      <c r="O37" s="168">
        <f t="shared" si="6"/>
        <v>0</v>
      </c>
      <c r="P37" s="167">
        <v>0</v>
      </c>
      <c r="Q37" s="168">
        <v>0</v>
      </c>
      <c r="R37" s="168">
        <f t="shared" si="7"/>
        <v>0</v>
      </c>
      <c r="S37" s="168">
        <v>0</v>
      </c>
      <c r="T37" s="168">
        <f t="shared" si="8"/>
        <v>28103772.136</v>
      </c>
      <c r="U37" s="174"/>
      <c r="V37" s="18"/>
    </row>
    <row r="38" spans="2:22" ht="18" customHeight="1" x14ac:dyDescent="0.25">
      <c r="B38" s="112" t="s">
        <v>220</v>
      </c>
      <c r="C38" s="167">
        <v>1835720.1950000001</v>
      </c>
      <c r="D38" s="117">
        <v>0</v>
      </c>
      <c r="E38" s="117">
        <v>0</v>
      </c>
      <c r="F38" s="117">
        <v>0</v>
      </c>
      <c r="G38" s="117">
        <v>0</v>
      </c>
      <c r="H38" s="117">
        <v>0</v>
      </c>
      <c r="I38" s="117">
        <v>0</v>
      </c>
      <c r="J38" s="117">
        <v>0</v>
      </c>
      <c r="K38" s="168">
        <v>2193807.9860300003</v>
      </c>
      <c r="L38" s="168">
        <f t="shared" si="5"/>
        <v>4029528.1810300006</v>
      </c>
      <c r="M38" s="167">
        <v>0</v>
      </c>
      <c r="N38" s="168">
        <v>0</v>
      </c>
      <c r="O38" s="168">
        <f t="shared" si="6"/>
        <v>0</v>
      </c>
      <c r="P38" s="167">
        <v>0</v>
      </c>
      <c r="Q38" s="168">
        <v>0</v>
      </c>
      <c r="R38" s="168">
        <f t="shared" si="7"/>
        <v>0</v>
      </c>
      <c r="S38" s="168">
        <v>0</v>
      </c>
      <c r="T38" s="168">
        <f t="shared" si="8"/>
        <v>4029528.1810300006</v>
      </c>
      <c r="U38" s="174"/>
      <c r="V38" s="18"/>
    </row>
    <row r="39" spans="2:22" ht="18" customHeight="1" x14ac:dyDescent="0.2">
      <c r="B39" s="114" t="s">
        <v>222</v>
      </c>
      <c r="C39" s="164">
        <f>SUM(C40:C41)</f>
        <v>6348334.0939999996</v>
      </c>
      <c r="D39" s="116">
        <f t="shared" ref="D39:K39" si="47">SUM(D40:D41)</f>
        <v>0</v>
      </c>
      <c r="E39" s="116">
        <f t="shared" si="47"/>
        <v>40.218999999999994</v>
      </c>
      <c r="F39" s="116">
        <f t="shared" si="47"/>
        <v>0</v>
      </c>
      <c r="G39" s="116">
        <f t="shared" si="47"/>
        <v>0</v>
      </c>
      <c r="H39" s="116">
        <f t="shared" si="47"/>
        <v>0</v>
      </c>
      <c r="I39" s="116">
        <f t="shared" si="47"/>
        <v>0</v>
      </c>
      <c r="J39" s="116">
        <f t="shared" si="47"/>
        <v>1187.8896730000001</v>
      </c>
      <c r="K39" s="166">
        <f t="shared" si="47"/>
        <v>1216171.111</v>
      </c>
      <c r="L39" s="166">
        <f t="shared" si="5"/>
        <v>7565733.3136729989</v>
      </c>
      <c r="M39" s="164">
        <f t="shared" ref="M39:N39" si="48">SUM(M40:M41)</f>
        <v>221022.44189023064</v>
      </c>
      <c r="N39" s="166">
        <f t="shared" si="48"/>
        <v>1296374.877053</v>
      </c>
      <c r="O39" s="166">
        <f t="shared" si="6"/>
        <v>1517397.3189432307</v>
      </c>
      <c r="P39" s="164">
        <f t="shared" ref="P39:Q39" si="49">SUM(P40:P41)</f>
        <v>0</v>
      </c>
      <c r="Q39" s="166">
        <f t="shared" si="49"/>
        <v>2334243.2159573929</v>
      </c>
      <c r="R39" s="166">
        <f t="shared" si="7"/>
        <v>2334243.2159573929</v>
      </c>
      <c r="S39" s="166">
        <f t="shared" ref="S39" si="50">SUM(S40:S41)</f>
        <v>0</v>
      </c>
      <c r="T39" s="166">
        <f t="shared" si="8"/>
        <v>11417373.848573621</v>
      </c>
      <c r="U39" s="173"/>
      <c r="V39" s="18"/>
    </row>
    <row r="40" spans="2:22" ht="18" customHeight="1" x14ac:dyDescent="0.25">
      <c r="B40" s="112" t="s">
        <v>219</v>
      </c>
      <c r="C40" s="167">
        <v>5779325.8329999996</v>
      </c>
      <c r="D40" s="117">
        <v>0</v>
      </c>
      <c r="E40" s="117">
        <v>40.218999999999994</v>
      </c>
      <c r="F40" s="117">
        <v>0</v>
      </c>
      <c r="G40" s="117">
        <v>0</v>
      </c>
      <c r="H40" s="117">
        <v>0</v>
      </c>
      <c r="I40" s="117">
        <v>0</v>
      </c>
      <c r="J40" s="117">
        <v>1187.8896730000001</v>
      </c>
      <c r="K40" s="168">
        <v>312605.46600000001</v>
      </c>
      <c r="L40" s="168">
        <f t="shared" si="5"/>
        <v>6093159.4076729994</v>
      </c>
      <c r="M40" s="167">
        <v>221022.44189023064</v>
      </c>
      <c r="N40" s="168">
        <v>1296374.877053</v>
      </c>
      <c r="O40" s="168">
        <f t="shared" si="6"/>
        <v>1517397.3189432307</v>
      </c>
      <c r="P40" s="167">
        <v>0</v>
      </c>
      <c r="Q40" s="168">
        <v>2334243.2159573929</v>
      </c>
      <c r="R40" s="168">
        <f t="shared" si="7"/>
        <v>2334243.2159573929</v>
      </c>
      <c r="S40" s="168">
        <v>0</v>
      </c>
      <c r="T40" s="168">
        <f t="shared" si="8"/>
        <v>9944799.9425736219</v>
      </c>
      <c r="U40" s="174"/>
      <c r="V40" s="18"/>
    </row>
    <row r="41" spans="2:22" ht="18" customHeight="1" x14ac:dyDescent="0.25">
      <c r="B41" s="112" t="s">
        <v>220</v>
      </c>
      <c r="C41" s="167">
        <v>569008.26099999994</v>
      </c>
      <c r="D41" s="117">
        <v>0</v>
      </c>
      <c r="E41" s="117">
        <v>0</v>
      </c>
      <c r="F41" s="117">
        <v>0</v>
      </c>
      <c r="G41" s="117">
        <v>0</v>
      </c>
      <c r="H41" s="117">
        <v>0</v>
      </c>
      <c r="I41" s="117">
        <v>0</v>
      </c>
      <c r="J41" s="117">
        <v>0</v>
      </c>
      <c r="K41" s="168">
        <v>903565.64500000002</v>
      </c>
      <c r="L41" s="168">
        <f t="shared" si="5"/>
        <v>1472573.906</v>
      </c>
      <c r="M41" s="167">
        <v>0</v>
      </c>
      <c r="N41" s="168">
        <v>0</v>
      </c>
      <c r="O41" s="168">
        <f t="shared" si="6"/>
        <v>0</v>
      </c>
      <c r="P41" s="167">
        <v>0</v>
      </c>
      <c r="Q41" s="168">
        <v>0</v>
      </c>
      <c r="R41" s="168">
        <f t="shared" si="7"/>
        <v>0</v>
      </c>
      <c r="S41" s="168">
        <v>0</v>
      </c>
      <c r="T41" s="168">
        <f t="shared" si="8"/>
        <v>1472573.906</v>
      </c>
      <c r="U41" s="174"/>
      <c r="V41" s="18"/>
    </row>
    <row r="42" spans="2:22" ht="18" customHeight="1" x14ac:dyDescent="0.2">
      <c r="B42" s="111" t="s">
        <v>233</v>
      </c>
      <c r="C42" s="164">
        <f>SUM(C43:C44)</f>
        <v>133728.66899999999</v>
      </c>
      <c r="D42" s="116">
        <f t="shared" ref="D42:K42" si="51">SUM(D43:D44)</f>
        <v>0</v>
      </c>
      <c r="E42" s="116">
        <f t="shared" si="51"/>
        <v>52393.906000000003</v>
      </c>
      <c r="F42" s="116">
        <f t="shared" si="51"/>
        <v>0</v>
      </c>
      <c r="G42" s="116">
        <f t="shared" si="51"/>
        <v>0</v>
      </c>
      <c r="H42" s="116">
        <f t="shared" si="51"/>
        <v>0</v>
      </c>
      <c r="I42" s="116">
        <f t="shared" si="51"/>
        <v>0</v>
      </c>
      <c r="J42" s="116">
        <f t="shared" si="51"/>
        <v>263.63</v>
      </c>
      <c r="K42" s="166">
        <f t="shared" si="51"/>
        <v>0</v>
      </c>
      <c r="L42" s="166">
        <f t="shared" si="5"/>
        <v>186386.20500000002</v>
      </c>
      <c r="M42" s="164">
        <f t="shared" ref="M42:N42" si="52">SUM(M43:M44)</f>
        <v>253776.47247202584</v>
      </c>
      <c r="N42" s="166">
        <f t="shared" si="52"/>
        <v>543854.64011899999</v>
      </c>
      <c r="O42" s="166">
        <f t="shared" si="6"/>
        <v>797631.11259102589</v>
      </c>
      <c r="P42" s="164">
        <f t="shared" ref="P42:Q42" si="53">SUM(P43:P44)</f>
        <v>0.11799999999999999</v>
      </c>
      <c r="Q42" s="166">
        <f t="shared" si="53"/>
        <v>53217232.370521612</v>
      </c>
      <c r="R42" s="166">
        <f t="shared" si="7"/>
        <v>53217232.488521613</v>
      </c>
      <c r="S42" s="166">
        <f t="shared" ref="S42" si="54">SUM(S43:S44)</f>
        <v>0</v>
      </c>
      <c r="T42" s="166">
        <f t="shared" si="8"/>
        <v>54201249.80611264</v>
      </c>
      <c r="U42" s="173">
        <v>141955.85887844826</v>
      </c>
      <c r="V42" s="18"/>
    </row>
    <row r="43" spans="2:22" ht="18" customHeight="1" x14ac:dyDescent="0.25">
      <c r="B43" s="115" t="s">
        <v>223</v>
      </c>
      <c r="C43" s="167">
        <v>0</v>
      </c>
      <c r="D43" s="117">
        <v>0</v>
      </c>
      <c r="E43" s="117">
        <v>34899.294000000002</v>
      </c>
      <c r="F43" s="117">
        <v>0</v>
      </c>
      <c r="G43" s="117">
        <v>0</v>
      </c>
      <c r="H43" s="117">
        <v>0</v>
      </c>
      <c r="I43" s="117">
        <v>0</v>
      </c>
      <c r="J43" s="117">
        <v>0</v>
      </c>
      <c r="K43" s="168">
        <v>0</v>
      </c>
      <c r="L43" s="168">
        <f t="shared" si="5"/>
        <v>34899.294000000002</v>
      </c>
      <c r="M43" s="167">
        <v>10020.736406800001</v>
      </c>
      <c r="N43" s="168">
        <v>42663.643000000004</v>
      </c>
      <c r="O43" s="168">
        <f t="shared" si="6"/>
        <v>52684.379406800006</v>
      </c>
      <c r="P43" s="167">
        <v>0.11799999999999999</v>
      </c>
      <c r="Q43" s="168">
        <v>15164093.170582853</v>
      </c>
      <c r="R43" s="168">
        <f t="shared" si="7"/>
        <v>15164093.288582854</v>
      </c>
      <c r="S43" s="168">
        <v>0</v>
      </c>
      <c r="T43" s="168">
        <f t="shared" si="8"/>
        <v>15251676.961989654</v>
      </c>
      <c r="U43" s="174"/>
      <c r="V43" s="18"/>
    </row>
    <row r="44" spans="2:22" ht="18" customHeight="1" x14ac:dyDescent="0.25">
      <c r="B44" s="115" t="s">
        <v>224</v>
      </c>
      <c r="C44" s="167">
        <v>133728.66899999999</v>
      </c>
      <c r="D44" s="117">
        <v>0</v>
      </c>
      <c r="E44" s="117">
        <v>17494.611999999997</v>
      </c>
      <c r="F44" s="117">
        <v>0</v>
      </c>
      <c r="G44" s="117">
        <v>0</v>
      </c>
      <c r="H44" s="117">
        <v>0</v>
      </c>
      <c r="I44" s="117">
        <v>0</v>
      </c>
      <c r="J44" s="117">
        <v>263.63</v>
      </c>
      <c r="K44" s="168">
        <v>0</v>
      </c>
      <c r="L44" s="168">
        <f t="shared" si="5"/>
        <v>151486.91099999999</v>
      </c>
      <c r="M44" s="167">
        <v>243755.73606522585</v>
      </c>
      <c r="N44" s="168">
        <v>501190.99711900001</v>
      </c>
      <c r="O44" s="168">
        <f t="shared" si="6"/>
        <v>744946.73318422586</v>
      </c>
      <c r="P44" s="167">
        <v>0</v>
      </c>
      <c r="Q44" s="168">
        <v>38053139.199938759</v>
      </c>
      <c r="R44" s="168">
        <f t="shared" si="7"/>
        <v>38053139.199938759</v>
      </c>
      <c r="S44" s="168">
        <v>0</v>
      </c>
      <c r="T44" s="168">
        <f t="shared" si="8"/>
        <v>38949572.844122984</v>
      </c>
      <c r="U44" s="174"/>
      <c r="V44" s="18"/>
    </row>
    <row r="45" spans="2:22" ht="18" customHeight="1" x14ac:dyDescent="0.2">
      <c r="B45" s="111" t="s">
        <v>225</v>
      </c>
      <c r="C45" s="164">
        <f>SUM(C46:C47)</f>
        <v>15469176.210999999</v>
      </c>
      <c r="D45" s="116">
        <f t="shared" ref="D45:K45" si="55">SUM(D46:D47)</f>
        <v>62094.592000000004</v>
      </c>
      <c r="E45" s="116">
        <f t="shared" si="55"/>
        <v>123853.637</v>
      </c>
      <c r="F45" s="116">
        <f t="shared" si="55"/>
        <v>0</v>
      </c>
      <c r="G45" s="116">
        <f t="shared" si="55"/>
        <v>0.26500000000000001</v>
      </c>
      <c r="H45" s="116">
        <f t="shared" si="55"/>
        <v>0</v>
      </c>
      <c r="I45" s="116">
        <f t="shared" si="55"/>
        <v>0</v>
      </c>
      <c r="J45" s="116">
        <f t="shared" si="55"/>
        <v>4014.2060000000001</v>
      </c>
      <c r="K45" s="166">
        <f t="shared" si="55"/>
        <v>6.0000000000000001E-3</v>
      </c>
      <c r="L45" s="166">
        <f t="shared" si="5"/>
        <v>15659138.916999999</v>
      </c>
      <c r="M45" s="164">
        <f t="shared" ref="M45:N45" si="56">SUM(M46:M47)</f>
        <v>11138046.476302406</v>
      </c>
      <c r="N45" s="166">
        <f t="shared" si="56"/>
        <v>5443423.5324589992</v>
      </c>
      <c r="O45" s="166">
        <f t="shared" si="6"/>
        <v>16581470.008761406</v>
      </c>
      <c r="P45" s="164">
        <f t="shared" ref="P45:Q45" si="57">SUM(P46:P47)</f>
        <v>610637.397</v>
      </c>
      <c r="Q45" s="166">
        <f t="shared" si="57"/>
        <v>22133683.891615257</v>
      </c>
      <c r="R45" s="166">
        <f t="shared" si="7"/>
        <v>22744321.288615257</v>
      </c>
      <c r="S45" s="166">
        <f t="shared" ref="S45" si="58">SUM(S46:S47)</f>
        <v>2292969.9856748432</v>
      </c>
      <c r="T45" s="166">
        <f t="shared" si="8"/>
        <v>57277900.200051501</v>
      </c>
      <c r="U45" s="173">
        <v>0</v>
      </c>
      <c r="V45" s="18"/>
    </row>
    <row r="46" spans="2:22" ht="18" customHeight="1" x14ac:dyDescent="0.25">
      <c r="B46" s="115" t="s">
        <v>223</v>
      </c>
      <c r="C46" s="167">
        <v>14476027.695999999</v>
      </c>
      <c r="D46" s="117">
        <v>34063.543000000005</v>
      </c>
      <c r="E46" s="117">
        <v>73355.959000000003</v>
      </c>
      <c r="F46" s="117">
        <v>0</v>
      </c>
      <c r="G46" s="117">
        <v>0</v>
      </c>
      <c r="H46" s="117">
        <v>0</v>
      </c>
      <c r="I46" s="117">
        <v>0</v>
      </c>
      <c r="J46" s="117">
        <v>2040.6079999999999</v>
      </c>
      <c r="K46" s="168">
        <v>0</v>
      </c>
      <c r="L46" s="168">
        <f t="shared" si="5"/>
        <v>14585487.805999998</v>
      </c>
      <c r="M46" s="167">
        <v>4835831.4787921002</v>
      </c>
      <c r="N46" s="168">
        <v>882229.61034199968</v>
      </c>
      <c r="O46" s="168">
        <f t="shared" si="6"/>
        <v>5718061.0891340999</v>
      </c>
      <c r="P46" s="167">
        <v>509889.52100000001</v>
      </c>
      <c r="Q46" s="168">
        <v>860186.29665517237</v>
      </c>
      <c r="R46" s="168">
        <f t="shared" si="7"/>
        <v>1370075.8176551724</v>
      </c>
      <c r="S46" s="168">
        <v>626446.73859820259</v>
      </c>
      <c r="T46" s="168">
        <f t="shared" si="8"/>
        <v>22300071.451387472</v>
      </c>
      <c r="U46" s="174"/>
      <c r="V46" s="18"/>
    </row>
    <row r="47" spans="2:22" ht="18" customHeight="1" x14ac:dyDescent="0.25">
      <c r="B47" s="115" t="s">
        <v>224</v>
      </c>
      <c r="C47" s="167">
        <v>993148.51500000013</v>
      </c>
      <c r="D47" s="117">
        <v>28031.048999999999</v>
      </c>
      <c r="E47" s="117">
        <v>50497.678</v>
      </c>
      <c r="F47" s="117">
        <v>0</v>
      </c>
      <c r="G47" s="117">
        <v>0.26500000000000001</v>
      </c>
      <c r="H47" s="117">
        <v>0</v>
      </c>
      <c r="I47" s="117">
        <v>0</v>
      </c>
      <c r="J47" s="117">
        <v>1973.598</v>
      </c>
      <c r="K47" s="168">
        <v>6.0000000000000001E-3</v>
      </c>
      <c r="L47" s="168">
        <f t="shared" si="5"/>
        <v>1073651.111</v>
      </c>
      <c r="M47" s="167">
        <v>6302214.9975103056</v>
      </c>
      <c r="N47" s="168">
        <v>4561193.9221169995</v>
      </c>
      <c r="O47" s="168">
        <f t="shared" si="6"/>
        <v>10863408.919627305</v>
      </c>
      <c r="P47" s="167">
        <v>100747.87599999999</v>
      </c>
      <c r="Q47" s="168">
        <v>21273497.594960086</v>
      </c>
      <c r="R47" s="168">
        <f t="shared" si="7"/>
        <v>21374245.470960084</v>
      </c>
      <c r="S47" s="168">
        <v>1666523.2470766404</v>
      </c>
      <c r="T47" s="168">
        <f t="shared" si="8"/>
        <v>34977828.748664029</v>
      </c>
      <c r="U47" s="174"/>
      <c r="V47" s="18"/>
    </row>
    <row r="48" spans="2:22" ht="18" customHeight="1" x14ac:dyDescent="0.2">
      <c r="B48" s="111" t="s">
        <v>226</v>
      </c>
      <c r="C48" s="164">
        <v>837977.99257999985</v>
      </c>
      <c r="D48" s="116">
        <v>59639.199832999991</v>
      </c>
      <c r="E48" s="116">
        <v>41293.75</v>
      </c>
      <c r="F48" s="116">
        <v>0</v>
      </c>
      <c r="G48" s="116">
        <v>1160982.997</v>
      </c>
      <c r="H48" s="116">
        <v>704614.88899999997</v>
      </c>
      <c r="I48" s="116">
        <v>53235.736170289012</v>
      </c>
      <c r="J48" s="116">
        <v>67877.675529999993</v>
      </c>
      <c r="K48" s="166">
        <v>100000</v>
      </c>
      <c r="L48" s="166">
        <f t="shared" si="5"/>
        <v>3025622.2401132891</v>
      </c>
      <c r="M48" s="164">
        <v>10528414.326949261</v>
      </c>
      <c r="N48" s="166">
        <v>762418.06260874995</v>
      </c>
      <c r="O48" s="166">
        <f t="shared" si="6"/>
        <v>11290832.389558012</v>
      </c>
      <c r="P48" s="164">
        <v>0</v>
      </c>
      <c r="Q48" s="166">
        <v>0</v>
      </c>
      <c r="R48" s="166">
        <f t="shared" si="7"/>
        <v>0</v>
      </c>
      <c r="S48" s="166">
        <v>0</v>
      </c>
      <c r="T48" s="166">
        <f t="shared" si="8"/>
        <v>14316454.629671302</v>
      </c>
      <c r="U48" s="173">
        <v>798011.46495165827</v>
      </c>
      <c r="V48" s="18"/>
    </row>
    <row r="49" spans="2:22" ht="18" customHeight="1" x14ac:dyDescent="0.2">
      <c r="B49" s="111" t="s">
        <v>227</v>
      </c>
      <c r="C49" s="164">
        <v>0</v>
      </c>
      <c r="D49" s="116">
        <v>0</v>
      </c>
      <c r="E49" s="116">
        <v>0</v>
      </c>
      <c r="F49" s="116">
        <v>0</v>
      </c>
      <c r="G49" s="116">
        <v>0</v>
      </c>
      <c r="H49" s="116">
        <v>0</v>
      </c>
      <c r="I49" s="116">
        <v>358.02368058000002</v>
      </c>
      <c r="J49" s="116">
        <v>2865631.1411649003</v>
      </c>
      <c r="K49" s="166">
        <v>0</v>
      </c>
      <c r="L49" s="166">
        <f t="shared" si="5"/>
        <v>2865989.1648454801</v>
      </c>
      <c r="M49" s="164">
        <v>0</v>
      </c>
      <c r="N49" s="166">
        <v>0</v>
      </c>
      <c r="O49" s="166">
        <f t="shared" si="6"/>
        <v>0</v>
      </c>
      <c r="P49" s="164">
        <v>0</v>
      </c>
      <c r="Q49" s="166">
        <v>0</v>
      </c>
      <c r="R49" s="166">
        <f t="shared" si="7"/>
        <v>0</v>
      </c>
      <c r="S49" s="166">
        <v>0</v>
      </c>
      <c r="T49" s="166">
        <f t="shared" si="8"/>
        <v>2865989.1648454801</v>
      </c>
      <c r="U49" s="173"/>
      <c r="V49" s="18"/>
    </row>
    <row r="50" spans="2:22" ht="18" customHeight="1" x14ac:dyDescent="0.2">
      <c r="B50" s="111" t="s">
        <v>228</v>
      </c>
      <c r="C50" s="164">
        <v>33078.294000000009</v>
      </c>
      <c r="D50" s="116">
        <v>0</v>
      </c>
      <c r="E50" s="116">
        <v>0</v>
      </c>
      <c r="F50" s="116">
        <v>0</v>
      </c>
      <c r="G50" s="116">
        <v>0</v>
      </c>
      <c r="H50" s="116">
        <v>0</v>
      </c>
      <c r="I50" s="116">
        <v>0</v>
      </c>
      <c r="J50" s="116">
        <v>0</v>
      </c>
      <c r="K50" s="166">
        <v>1166640.2680899997</v>
      </c>
      <c r="L50" s="166">
        <f t="shared" si="5"/>
        <v>1199718.5620899997</v>
      </c>
      <c r="M50" s="164">
        <v>0</v>
      </c>
      <c r="N50" s="166">
        <v>0</v>
      </c>
      <c r="O50" s="166">
        <f t="shared" si="6"/>
        <v>0</v>
      </c>
      <c r="P50" s="164">
        <v>0</v>
      </c>
      <c r="Q50" s="166">
        <v>0</v>
      </c>
      <c r="R50" s="166">
        <f t="shared" si="7"/>
        <v>0</v>
      </c>
      <c r="S50" s="166">
        <v>0</v>
      </c>
      <c r="T50" s="166">
        <f t="shared" si="8"/>
        <v>1199718.5620899997</v>
      </c>
      <c r="U50" s="173">
        <v>2456.1810000000023</v>
      </c>
      <c r="V50" s="18"/>
    </row>
    <row r="51" spans="2:22" ht="18" customHeight="1" x14ac:dyDescent="0.2">
      <c r="B51" s="111" t="s">
        <v>234</v>
      </c>
      <c r="C51" s="164">
        <f>SUM(C52:C53)</f>
        <v>3912596.3359999997</v>
      </c>
      <c r="D51" s="116">
        <f t="shared" ref="D51:K51" si="59">SUM(D52:D53)</f>
        <v>88453.041000000012</v>
      </c>
      <c r="E51" s="116">
        <f t="shared" si="59"/>
        <v>120150.66381000009</v>
      </c>
      <c r="F51" s="116">
        <f t="shared" si="59"/>
        <v>0</v>
      </c>
      <c r="G51" s="116">
        <f t="shared" si="59"/>
        <v>35226.195</v>
      </c>
      <c r="H51" s="116">
        <f t="shared" si="59"/>
        <v>45958.103999999999</v>
      </c>
      <c r="I51" s="116">
        <f t="shared" si="59"/>
        <v>1182.7194278976601</v>
      </c>
      <c r="J51" s="116">
        <f t="shared" si="59"/>
        <v>117253.54280507109</v>
      </c>
      <c r="K51" s="166">
        <f t="shared" si="59"/>
        <v>900289.43699999992</v>
      </c>
      <c r="L51" s="166">
        <f t="shared" si="5"/>
        <v>5221110.0390429683</v>
      </c>
      <c r="M51" s="164">
        <f t="shared" ref="M51:N51" si="60">SUM(M52:M53)</f>
        <v>8319887.6384606073</v>
      </c>
      <c r="N51" s="166">
        <f t="shared" si="60"/>
        <v>13598879.738054015</v>
      </c>
      <c r="O51" s="166">
        <f t="shared" si="6"/>
        <v>21918767.376514621</v>
      </c>
      <c r="P51" s="164">
        <f t="shared" ref="P51:Q51" si="61">SUM(P52:P53)</f>
        <v>0</v>
      </c>
      <c r="Q51" s="166">
        <f t="shared" si="61"/>
        <v>4249817.0508073624</v>
      </c>
      <c r="R51" s="166">
        <f t="shared" si="7"/>
        <v>4249817.0508073624</v>
      </c>
      <c r="S51" s="166">
        <f t="shared" ref="S51" si="62">SUM(S52:S53)</f>
        <v>63880.93797755344</v>
      </c>
      <c r="T51" s="166">
        <f t="shared" si="8"/>
        <v>31453575.404342502</v>
      </c>
      <c r="U51" s="173">
        <f t="shared" ref="U51" si="63">SUM(U52:U53)</f>
        <v>1381450.8375360982</v>
      </c>
      <c r="V51" s="18"/>
    </row>
    <row r="52" spans="2:22" ht="18" customHeight="1" x14ac:dyDescent="0.25">
      <c r="B52" s="115" t="s">
        <v>230</v>
      </c>
      <c r="C52" s="167">
        <v>0</v>
      </c>
      <c r="D52" s="117">
        <v>0</v>
      </c>
      <c r="E52" s="117">
        <v>0</v>
      </c>
      <c r="F52" s="117">
        <v>0</v>
      </c>
      <c r="G52" s="117">
        <v>0</v>
      </c>
      <c r="H52" s="117">
        <v>0</v>
      </c>
      <c r="I52" s="117">
        <v>0</v>
      </c>
      <c r="J52" s="117">
        <v>0</v>
      </c>
      <c r="K52" s="168">
        <v>0</v>
      </c>
      <c r="L52" s="168">
        <f t="shared" si="5"/>
        <v>0</v>
      </c>
      <c r="M52" s="167">
        <v>1805809.5278339104</v>
      </c>
      <c r="N52" s="168">
        <v>4263522.0579400007</v>
      </c>
      <c r="O52" s="168">
        <f t="shared" si="6"/>
        <v>6069331.5857739113</v>
      </c>
      <c r="P52" s="167">
        <v>0</v>
      </c>
      <c r="Q52" s="168">
        <v>14203.071208000003</v>
      </c>
      <c r="R52" s="168">
        <f t="shared" si="7"/>
        <v>14203.071208000003</v>
      </c>
      <c r="S52" s="168">
        <v>0.4998875534340641</v>
      </c>
      <c r="T52" s="168">
        <f t="shared" si="8"/>
        <v>6083535.1568694646</v>
      </c>
      <c r="U52" s="174">
        <v>1090414.5852905957</v>
      </c>
      <c r="V52" s="18"/>
    </row>
    <row r="53" spans="2:22" ht="18" customHeight="1" x14ac:dyDescent="0.25">
      <c r="B53" s="115" t="s">
        <v>216</v>
      </c>
      <c r="C53" s="167">
        <v>3912596.3359999997</v>
      </c>
      <c r="D53" s="117">
        <v>88453.041000000012</v>
      </c>
      <c r="E53" s="117">
        <v>120150.66381000009</v>
      </c>
      <c r="F53" s="117">
        <v>0</v>
      </c>
      <c r="G53" s="117">
        <v>35226.195</v>
      </c>
      <c r="H53" s="117">
        <v>45958.103999999999</v>
      </c>
      <c r="I53" s="117">
        <v>1182.7194278976601</v>
      </c>
      <c r="J53" s="117">
        <v>117253.54280507109</v>
      </c>
      <c r="K53" s="168">
        <v>900289.43699999992</v>
      </c>
      <c r="L53" s="168">
        <f t="shared" si="5"/>
        <v>5221110.0390429683</v>
      </c>
      <c r="M53" s="167">
        <v>6514078.1106266966</v>
      </c>
      <c r="N53" s="168">
        <v>9335357.6801140141</v>
      </c>
      <c r="O53" s="168">
        <f t="shared" si="6"/>
        <v>15849435.79074071</v>
      </c>
      <c r="P53" s="167">
        <v>0</v>
      </c>
      <c r="Q53" s="168">
        <v>4235613.9795993622</v>
      </c>
      <c r="R53" s="168">
        <f t="shared" si="7"/>
        <v>4235613.9795993622</v>
      </c>
      <c r="S53" s="168">
        <v>63880.438090000003</v>
      </c>
      <c r="T53" s="168">
        <f t="shared" si="8"/>
        <v>25370040.247473042</v>
      </c>
      <c r="U53" s="174">
        <v>291036.25224550255</v>
      </c>
      <c r="V53" s="18"/>
    </row>
    <row r="54" spans="2:22" ht="18" customHeight="1" x14ac:dyDescent="0.2">
      <c r="B54" s="111" t="s">
        <v>235</v>
      </c>
      <c r="C54" s="164">
        <v>1953647.33273802</v>
      </c>
      <c r="D54" s="116">
        <v>33872.281000000003</v>
      </c>
      <c r="E54" s="116">
        <v>26983.529000000002</v>
      </c>
      <c r="F54" s="116">
        <v>0</v>
      </c>
      <c r="G54" s="116">
        <v>176215.62700000001</v>
      </c>
      <c r="H54" s="116">
        <v>111607.45799999998</v>
      </c>
      <c r="I54" s="116">
        <v>12300.053897901998</v>
      </c>
      <c r="J54" s="116">
        <v>202861.67404328249</v>
      </c>
      <c r="K54" s="166">
        <v>3750833.0799999996</v>
      </c>
      <c r="L54" s="166">
        <f t="shared" si="5"/>
        <v>6268321.0356792044</v>
      </c>
      <c r="M54" s="164">
        <v>5688127.979396129</v>
      </c>
      <c r="N54" s="166">
        <v>5368814.226137951</v>
      </c>
      <c r="O54" s="166">
        <f t="shared" si="6"/>
        <v>11056942.20553408</v>
      </c>
      <c r="P54" s="164">
        <v>0</v>
      </c>
      <c r="Q54" s="166">
        <v>89858.688370999997</v>
      </c>
      <c r="R54" s="166">
        <f t="shared" si="7"/>
        <v>89858.688370999997</v>
      </c>
      <c r="S54" s="166">
        <v>27845925.581130289</v>
      </c>
      <c r="T54" s="166">
        <f t="shared" si="8"/>
        <v>45261047.510714576</v>
      </c>
      <c r="U54" s="173">
        <v>4307251.8632947616</v>
      </c>
      <c r="V54" s="18"/>
    </row>
    <row r="55" spans="2:22" ht="18" customHeight="1" x14ac:dyDescent="0.2">
      <c r="B55" s="111" t="s">
        <v>236</v>
      </c>
      <c r="C55" s="164">
        <v>400629.419245</v>
      </c>
      <c r="D55" s="116">
        <v>6061.1829999999991</v>
      </c>
      <c r="E55" s="116">
        <v>-5100.7790000000005</v>
      </c>
      <c r="F55" s="116">
        <v>0</v>
      </c>
      <c r="G55" s="116">
        <v>-10130.359</v>
      </c>
      <c r="H55" s="116">
        <v>53164.481</v>
      </c>
      <c r="I55" s="116">
        <v>5539.6671750000005</v>
      </c>
      <c r="J55" s="116">
        <v>4914.9257249999991</v>
      </c>
      <c r="K55" s="166">
        <v>1594884.095</v>
      </c>
      <c r="L55" s="166">
        <f t="shared" si="5"/>
        <v>2049962.6331450001</v>
      </c>
      <c r="M55" s="164">
        <v>280771.511715325</v>
      </c>
      <c r="N55" s="166">
        <v>-68127.891768999994</v>
      </c>
      <c r="O55" s="166">
        <f t="shared" si="6"/>
        <v>212643.61994632502</v>
      </c>
      <c r="P55" s="164">
        <v>0</v>
      </c>
      <c r="Q55" s="166">
        <v>0</v>
      </c>
      <c r="R55" s="166">
        <f t="shared" si="7"/>
        <v>0</v>
      </c>
      <c r="S55" s="166">
        <v>0</v>
      </c>
      <c r="T55" s="166">
        <f t="shared" si="8"/>
        <v>2262606.2530913251</v>
      </c>
      <c r="U55" s="173">
        <v>0</v>
      </c>
      <c r="V55" s="18"/>
    </row>
    <row r="56" spans="2:22" ht="18" customHeight="1" thickBot="1" x14ac:dyDescent="0.25">
      <c r="B56" s="113" t="s">
        <v>237</v>
      </c>
      <c r="C56" s="169">
        <v>0</v>
      </c>
      <c r="D56" s="170">
        <v>0</v>
      </c>
      <c r="E56" s="170">
        <v>0</v>
      </c>
      <c r="F56" s="170">
        <v>0</v>
      </c>
      <c r="G56" s="170">
        <v>0</v>
      </c>
      <c r="H56" s="170">
        <v>0</v>
      </c>
      <c r="I56" s="170">
        <v>0</v>
      </c>
      <c r="J56" s="170">
        <v>0</v>
      </c>
      <c r="K56" s="171">
        <v>1082010.456</v>
      </c>
      <c r="L56" s="171">
        <f t="shared" si="5"/>
        <v>1082010.456</v>
      </c>
      <c r="M56" s="169">
        <v>0</v>
      </c>
      <c r="N56" s="171">
        <v>0</v>
      </c>
      <c r="O56" s="171">
        <f t="shared" si="6"/>
        <v>0</v>
      </c>
      <c r="P56" s="169">
        <v>0</v>
      </c>
      <c r="Q56" s="171">
        <v>0</v>
      </c>
      <c r="R56" s="171">
        <f t="shared" si="7"/>
        <v>0</v>
      </c>
      <c r="S56" s="171">
        <v>0</v>
      </c>
      <c r="T56" s="171">
        <f t="shared" si="8"/>
        <v>1082010.456</v>
      </c>
      <c r="U56" s="175">
        <v>0</v>
      </c>
      <c r="V56" s="18"/>
    </row>
    <row r="57" spans="2:22" x14ac:dyDescent="0.2">
      <c r="B57" s="17" t="s">
        <v>274</v>
      </c>
    </row>
    <row r="58" spans="2:22" x14ac:dyDescent="0.2">
      <c r="B58" s="17" t="s">
        <v>303</v>
      </c>
    </row>
    <row r="59" spans="2:22" x14ac:dyDescent="0.2">
      <c r="B59" s="17" t="s">
        <v>304</v>
      </c>
    </row>
  </sheetData>
  <mergeCells count="7">
    <mergeCell ref="S6:S7"/>
    <mergeCell ref="U6:U7"/>
    <mergeCell ref="T6:T7"/>
    <mergeCell ref="B6:B7"/>
    <mergeCell ref="C6:L6"/>
    <mergeCell ref="M6:O6"/>
    <mergeCell ref="P6:R6"/>
  </mergeCells>
  <pageMargins left="0.3" right="0.2" top="0.25" bottom="0.25" header="0.3" footer="0.3"/>
  <pageSetup scale="48" orientation="landscape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7"/>
  <sheetViews>
    <sheetView zoomScale="115" zoomScaleNormal="115" workbookViewId="0">
      <selection activeCell="B10" sqref="B10"/>
    </sheetView>
  </sheetViews>
  <sheetFormatPr defaultRowHeight="15" x14ac:dyDescent="0.25"/>
  <cols>
    <col min="1" max="1" width="1.5703125" customWidth="1"/>
    <col min="2" max="2" width="153" bestFit="1" customWidth="1"/>
  </cols>
  <sheetData>
    <row r="2" spans="2:2" x14ac:dyDescent="0.25">
      <c r="B2" s="260" t="s">
        <v>275</v>
      </c>
    </row>
    <row r="3" spans="2:2" x14ac:dyDescent="0.25">
      <c r="B3" s="261" t="s">
        <v>278</v>
      </c>
    </row>
    <row r="4" spans="2:2" x14ac:dyDescent="0.25">
      <c r="B4" s="261" t="s">
        <v>300</v>
      </c>
    </row>
    <row r="5" spans="2:2" ht="29.25" x14ac:dyDescent="0.25">
      <c r="B5" s="297" t="s">
        <v>301</v>
      </c>
    </row>
    <row r="6" spans="2:2" x14ac:dyDescent="0.25">
      <c r="B6" s="261" t="s">
        <v>277</v>
      </c>
    </row>
    <row r="7" spans="2:2" x14ac:dyDescent="0.25">
      <c r="B7" s="262" t="s">
        <v>302</v>
      </c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9</vt:i4>
      </vt:variant>
    </vt:vector>
  </HeadingPairs>
  <TitlesOfParts>
    <vt:vector size="17" baseType="lpstr">
      <vt:lpstr>Team</vt:lpstr>
      <vt:lpstr>Summary</vt:lpstr>
      <vt:lpstr>Financial_AC</vt:lpstr>
      <vt:lpstr>Capital_AC</vt:lpstr>
      <vt:lpstr>Matrix</vt:lpstr>
      <vt:lpstr>FoFs</vt:lpstr>
      <vt:lpstr>Positions</vt:lpstr>
      <vt:lpstr>Sources</vt:lpstr>
      <vt:lpstr>Capital_AC!Print_Area</vt:lpstr>
      <vt:lpstr>Financial_AC!Print_Area</vt:lpstr>
      <vt:lpstr>FoFs!Print_Area</vt:lpstr>
      <vt:lpstr>Matrix!Print_Area</vt:lpstr>
      <vt:lpstr>Positions!Print_Area</vt:lpstr>
      <vt:lpstr>Summary!Print_Area</vt:lpstr>
      <vt:lpstr>Financial_AC!Print_Titles</vt:lpstr>
      <vt:lpstr>FoFs!Print_Titles</vt:lpstr>
      <vt:lpstr>Matrix!Print_Titles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2025-09-30T11:51:36Z</dcterms:modified>
</cp:coreProperties>
</file>