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0" windowHeight="6570" activeTab="5"/>
  </bookViews>
  <sheets>
    <sheet name="Contents" sheetId="8" r:id="rId1"/>
    <sheet name="Financial_AC" sheetId="4" r:id="rId2"/>
    <sheet name="Capital_AC" sheetId="3" r:id="rId3"/>
    <sheet name="Matrix" sheetId="2" r:id="rId4"/>
    <sheet name="FoFs" sheetId="5" r:id="rId5"/>
    <sheet name="Positions" sheetId="6" r:id="rId6"/>
  </sheets>
  <definedNames>
    <definedName name="_xlnm.Print_Area" localSheetId="2">Capital_AC!$A$1:$S$37</definedName>
    <definedName name="_xlnm.Print_Area" localSheetId="1">Financial_AC!$B$2:$S$33</definedName>
    <definedName name="_xlnm.Print_Area" localSheetId="4">FoFs!$A$1:$R$50</definedName>
    <definedName name="_xlnm.Print_Area" localSheetId="3">Matrix!$A$1:$AH$215</definedName>
    <definedName name="_xlnm.Print_Area" localSheetId="5">Positions!$B$2:$Q$30</definedName>
    <definedName name="_xlnm.Print_Titles" localSheetId="1">Financial_AC!$B:$C</definedName>
    <definedName name="_xlnm.Print_Titles" localSheetId="4">FoFs!$6:$10</definedName>
    <definedName name="_xlnm.Print_Titles" localSheetId="3">Matrix!$3:$10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6" l="1"/>
  <c r="O19" i="6"/>
  <c r="P9" i="6"/>
  <c r="O9" i="6"/>
  <c r="N19" i="6"/>
  <c r="N9" i="6"/>
  <c r="S12" i="5" l="1"/>
  <c r="D11" i="5" l="1"/>
  <c r="D41" i="5"/>
  <c r="O41" i="5" l="1"/>
  <c r="O17" i="5"/>
  <c r="P18" i="3" l="1"/>
  <c r="O18" i="3"/>
  <c r="O17" i="3"/>
  <c r="C9" i="8" l="1"/>
  <c r="C8" i="8"/>
  <c r="C7" i="8"/>
  <c r="C6" i="8"/>
  <c r="C5" i="8"/>
  <c r="B4" i="5" l="1"/>
  <c r="B4" i="2"/>
  <c r="Q41" i="5" l="1"/>
  <c r="P41" i="5"/>
  <c r="N41" i="5"/>
  <c r="M41" i="5"/>
  <c r="L41" i="5"/>
  <c r="K41" i="5"/>
  <c r="J41" i="5"/>
  <c r="I41" i="5"/>
  <c r="H41" i="5"/>
  <c r="G41" i="5"/>
  <c r="F41" i="5"/>
  <c r="E41" i="5"/>
  <c r="Q21" i="5"/>
  <c r="Q20" i="5"/>
  <c r="Q19" i="5"/>
  <c r="P21" i="5"/>
  <c r="O21" i="5"/>
  <c r="N21" i="5"/>
  <c r="M21" i="5"/>
  <c r="L21" i="5"/>
  <c r="K21" i="5"/>
  <c r="J21" i="5"/>
  <c r="I21" i="5"/>
  <c r="H21" i="5"/>
  <c r="G21" i="5"/>
  <c r="F21" i="5"/>
  <c r="E21" i="5"/>
  <c r="P20" i="5"/>
  <c r="N20" i="5"/>
  <c r="M20" i="5"/>
  <c r="L20" i="5"/>
  <c r="K20" i="5"/>
  <c r="J20" i="5"/>
  <c r="I20" i="5"/>
  <c r="H20" i="5"/>
  <c r="G20" i="5"/>
  <c r="F20" i="5"/>
  <c r="E20" i="5"/>
  <c r="P19" i="5"/>
  <c r="N19" i="5"/>
  <c r="M19" i="5"/>
  <c r="L19" i="5"/>
  <c r="K19" i="5"/>
  <c r="J19" i="5"/>
  <c r="I19" i="5"/>
  <c r="H19" i="5"/>
  <c r="G19" i="5"/>
  <c r="F19" i="5"/>
  <c r="E19" i="5"/>
  <c r="D21" i="5"/>
  <c r="D20" i="5"/>
  <c r="D19" i="5"/>
  <c r="C21" i="5"/>
  <c r="C20" i="5"/>
  <c r="C19" i="5"/>
  <c r="D25" i="3"/>
  <c r="D26" i="3"/>
  <c r="P26" i="3" l="1"/>
  <c r="O26" i="3"/>
  <c r="N26" i="3"/>
  <c r="M26" i="3"/>
  <c r="L26" i="3"/>
  <c r="K26" i="3"/>
  <c r="J26" i="3"/>
  <c r="I26" i="3"/>
  <c r="H26" i="3"/>
  <c r="G26" i="3"/>
  <c r="F26" i="3"/>
  <c r="E26" i="3"/>
  <c r="P25" i="3"/>
  <c r="O25" i="3"/>
  <c r="M25" i="3"/>
  <c r="N25" i="3"/>
  <c r="L25" i="3"/>
  <c r="K25" i="3"/>
  <c r="J25" i="3"/>
  <c r="I25" i="3"/>
  <c r="H25" i="3"/>
  <c r="G25" i="3"/>
  <c r="F25" i="3"/>
  <c r="E25" i="3"/>
  <c r="L19" i="6" l="1"/>
  <c r="M19" i="6"/>
  <c r="Q11" i="3" l="1"/>
  <c r="Q12" i="3"/>
  <c r="Q13" i="3"/>
  <c r="Q14" i="3"/>
  <c r="Q15" i="3"/>
  <c r="Q26" i="3" s="1"/>
  <c r="Q16" i="3"/>
  <c r="Q17" i="3"/>
  <c r="Q18" i="3"/>
  <c r="Q19" i="3"/>
  <c r="Q20" i="3"/>
  <c r="Q21" i="3"/>
  <c r="Q22" i="3"/>
  <c r="Q23" i="3"/>
  <c r="R13" i="3"/>
  <c r="R11" i="3" s="1"/>
  <c r="Q25" i="3" l="1"/>
  <c r="R25" i="3"/>
  <c r="R15" i="3"/>
  <c r="C22" i="4"/>
  <c r="C24" i="4"/>
  <c r="C26" i="4"/>
  <c r="R26" i="3" l="1"/>
  <c r="S12" i="3"/>
  <c r="S13" i="3"/>
  <c r="S14" i="3"/>
  <c r="S15" i="3"/>
  <c r="S16" i="3"/>
  <c r="S17" i="3"/>
  <c r="S18" i="3"/>
  <c r="S19" i="3"/>
  <c r="S20" i="3"/>
  <c r="S21" i="3"/>
  <c r="R19" i="5" s="1"/>
  <c r="S22" i="3"/>
  <c r="R20" i="5" s="1"/>
  <c r="S23" i="3"/>
  <c r="R21" i="5" s="1"/>
  <c r="S24" i="3"/>
  <c r="L10" i="4"/>
  <c r="M10" i="4"/>
  <c r="N10" i="4"/>
  <c r="O10" i="4"/>
  <c r="P10" i="4"/>
  <c r="Q10" i="4"/>
  <c r="R10" i="4"/>
  <c r="R19" i="4"/>
  <c r="Q19" i="4"/>
  <c r="P19" i="4"/>
  <c r="O19" i="4"/>
  <c r="N19" i="4"/>
  <c r="M19" i="4"/>
  <c r="Q9" i="6"/>
  <c r="Q19" i="6"/>
  <c r="L9" i="6"/>
  <c r="M9" i="6"/>
  <c r="G19" i="6"/>
  <c r="B3" i="3"/>
  <c r="B3" i="2" s="1"/>
  <c r="L19" i="4"/>
  <c r="K19" i="4"/>
  <c r="J19" i="4"/>
  <c r="I19" i="4"/>
  <c r="H19" i="4"/>
  <c r="G19" i="4"/>
  <c r="F19" i="4"/>
  <c r="E19" i="4"/>
  <c r="D19" i="4"/>
  <c r="K10" i="4"/>
  <c r="J10" i="4"/>
  <c r="I10" i="4"/>
  <c r="H10" i="4"/>
  <c r="G10" i="4"/>
  <c r="F10" i="4"/>
  <c r="E10" i="4"/>
  <c r="D10" i="4"/>
  <c r="R12" i="5"/>
  <c r="R13" i="5"/>
  <c r="R14" i="5"/>
  <c r="R15" i="5"/>
  <c r="R16" i="5"/>
  <c r="R17" i="5"/>
  <c r="R18" i="5"/>
  <c r="R22" i="5"/>
  <c r="R41" i="5" s="1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11" i="5"/>
  <c r="S11" i="4"/>
  <c r="S12" i="4"/>
  <c r="S13" i="4"/>
  <c r="S14" i="4"/>
  <c r="S15" i="4"/>
  <c r="S16" i="4"/>
  <c r="S17" i="4"/>
  <c r="S18" i="4"/>
  <c r="S20" i="4"/>
  <c r="S21" i="4"/>
  <c r="S22" i="4"/>
  <c r="S23" i="4"/>
  <c r="S24" i="4"/>
  <c r="S25" i="4"/>
  <c r="S26" i="4"/>
  <c r="S27" i="4"/>
  <c r="C19" i="6"/>
  <c r="K19" i="6"/>
  <c r="J19" i="6"/>
  <c r="I19" i="6"/>
  <c r="H19" i="6"/>
  <c r="F19" i="6"/>
  <c r="E19" i="6"/>
  <c r="D19" i="6"/>
  <c r="K9" i="6"/>
  <c r="J9" i="6"/>
  <c r="I9" i="6"/>
  <c r="H9" i="6"/>
  <c r="G9" i="6"/>
  <c r="F9" i="6"/>
  <c r="E9" i="6"/>
  <c r="D9" i="6"/>
  <c r="C9" i="6"/>
  <c r="AH204" i="2"/>
  <c r="AH203" i="2"/>
  <c r="AG203" i="2"/>
  <c r="AH202" i="2"/>
  <c r="AH201" i="2"/>
  <c r="AG201" i="2"/>
  <c r="AH200" i="2"/>
  <c r="AH199" i="2"/>
  <c r="AG199" i="2"/>
  <c r="AH198" i="2"/>
  <c r="AG198" i="2"/>
  <c r="AH197" i="2"/>
  <c r="AG197" i="2"/>
  <c r="AH196" i="2"/>
  <c r="AG196" i="2"/>
  <c r="AH195" i="2"/>
  <c r="AG195" i="2"/>
  <c r="AH194" i="2"/>
  <c r="AG194" i="2"/>
  <c r="AH193" i="2"/>
  <c r="AG193" i="2"/>
  <c r="AH192" i="2"/>
  <c r="AG192" i="2"/>
  <c r="AH191" i="2"/>
  <c r="AG191" i="2"/>
  <c r="AH190" i="2"/>
  <c r="AG190" i="2"/>
  <c r="AH189" i="2"/>
  <c r="AG189" i="2"/>
  <c r="AH188" i="2"/>
  <c r="AG188" i="2"/>
  <c r="AH187" i="2"/>
  <c r="AG187" i="2"/>
  <c r="AH186" i="2"/>
  <c r="AG186" i="2"/>
  <c r="AH185" i="2"/>
  <c r="AH184" i="2"/>
  <c r="AG184" i="2"/>
  <c r="AH183" i="2"/>
  <c r="AH182" i="2"/>
  <c r="AG182" i="2"/>
  <c r="AH181" i="2"/>
  <c r="AG181" i="2"/>
  <c r="AH180" i="2"/>
  <c r="AG180" i="2"/>
  <c r="AH179" i="2"/>
  <c r="AG179" i="2"/>
  <c r="AH178" i="2"/>
  <c r="AG178" i="2"/>
  <c r="AH177" i="2"/>
  <c r="AG177" i="2"/>
  <c r="AH176" i="2"/>
  <c r="AG176" i="2"/>
  <c r="AH175" i="2"/>
  <c r="AG175" i="2"/>
  <c r="AH174" i="2"/>
  <c r="AG174" i="2"/>
  <c r="AH173" i="2"/>
  <c r="AG173" i="2"/>
  <c r="AH172" i="2"/>
  <c r="AG172" i="2"/>
  <c r="AG171" i="2"/>
  <c r="AH171" i="2"/>
  <c r="AG170" i="2"/>
  <c r="AH170" i="2"/>
  <c r="AH169" i="2"/>
  <c r="AH168" i="2"/>
  <c r="AG168" i="2"/>
  <c r="AH167" i="2"/>
  <c r="AH166" i="2"/>
  <c r="AG164" i="2"/>
  <c r="AH164" i="2"/>
  <c r="AG163" i="2"/>
  <c r="AH163" i="2"/>
  <c r="AG162" i="2"/>
  <c r="AH162" i="2"/>
  <c r="AG161" i="2"/>
  <c r="AH161" i="2"/>
  <c r="AG160" i="2"/>
  <c r="AH160" i="2"/>
  <c r="AG159" i="2"/>
  <c r="AH159" i="2"/>
  <c r="AG158" i="2"/>
  <c r="AH158" i="2"/>
  <c r="AG157" i="2"/>
  <c r="AH157" i="2"/>
  <c r="AG156" i="2"/>
  <c r="AH156" i="2"/>
  <c r="AG155" i="2"/>
  <c r="AH155" i="2"/>
  <c r="AG154" i="2"/>
  <c r="AH154" i="2"/>
  <c r="AG153" i="2"/>
  <c r="AH153" i="2"/>
  <c r="AG152" i="2"/>
  <c r="AH152" i="2"/>
  <c r="AG151" i="2"/>
  <c r="AH149" i="2"/>
  <c r="AG150" i="2"/>
  <c r="AH150" i="2"/>
  <c r="AG148" i="2"/>
  <c r="AH148" i="2"/>
  <c r="AG147" i="2"/>
  <c r="AH147" i="2"/>
  <c r="AG146" i="2"/>
  <c r="AH146" i="2"/>
  <c r="AG145" i="2"/>
  <c r="AH145" i="2"/>
  <c r="AG144" i="2"/>
  <c r="AH144" i="2"/>
  <c r="AG143" i="2"/>
  <c r="AH143" i="2"/>
  <c r="AG142" i="2"/>
  <c r="AH142" i="2"/>
  <c r="AG141" i="2"/>
  <c r="AH141" i="2"/>
  <c r="AG140" i="2"/>
  <c r="AH133" i="2"/>
  <c r="AG139" i="2"/>
  <c r="AH139" i="2"/>
  <c r="AG138" i="2"/>
  <c r="AH138" i="2"/>
  <c r="AG137" i="2"/>
  <c r="AH137" i="2"/>
  <c r="AG136" i="2"/>
  <c r="AH136" i="2"/>
  <c r="AG135" i="2"/>
  <c r="AH135" i="2"/>
  <c r="AG134" i="2"/>
  <c r="AH134" i="2"/>
  <c r="AG133" i="2"/>
  <c r="AG132" i="2"/>
  <c r="AG131" i="2"/>
  <c r="AH131" i="2"/>
  <c r="AG130" i="2"/>
  <c r="AH130" i="2"/>
  <c r="AG129" i="2"/>
  <c r="AH129" i="2"/>
  <c r="AG128" i="2"/>
  <c r="AH128" i="2"/>
  <c r="AG127" i="2"/>
  <c r="AH127" i="2"/>
  <c r="AG126" i="2"/>
  <c r="AH126" i="2"/>
  <c r="AG125" i="2"/>
  <c r="AH125" i="2"/>
  <c r="AG124" i="2"/>
  <c r="AH124" i="2"/>
  <c r="AG123" i="2"/>
  <c r="AH123" i="2"/>
  <c r="AG122" i="2"/>
  <c r="AH122" i="2"/>
  <c r="AG121" i="2"/>
  <c r="AH121" i="2"/>
  <c r="AG120" i="2"/>
  <c r="AH120" i="2"/>
  <c r="AG119" i="2"/>
  <c r="AH119" i="2"/>
  <c r="AH118" i="2"/>
  <c r="AG115" i="2"/>
  <c r="AG114" i="2"/>
  <c r="AH114" i="2"/>
  <c r="AG113" i="2"/>
  <c r="AH113" i="2"/>
  <c r="AG112" i="2"/>
  <c r="AH112" i="2"/>
  <c r="AG111" i="2"/>
  <c r="AH111" i="2"/>
  <c r="AG110" i="2"/>
  <c r="AH110" i="2"/>
  <c r="AG109" i="2"/>
  <c r="AH109" i="2"/>
  <c r="AG108" i="2"/>
  <c r="AH108" i="2"/>
  <c r="AG107" i="2"/>
  <c r="AH107" i="2"/>
  <c r="AG106" i="2"/>
  <c r="AH106" i="2"/>
  <c r="AG105" i="2"/>
  <c r="AH105" i="2"/>
  <c r="AG104" i="2"/>
  <c r="AH104" i="2"/>
  <c r="AG103" i="2"/>
  <c r="AH103" i="2"/>
  <c r="AG102" i="2"/>
  <c r="AH102" i="2"/>
  <c r="AG101" i="2"/>
  <c r="AH101" i="2"/>
  <c r="AG100" i="2"/>
  <c r="AG99" i="2"/>
  <c r="AH99" i="2"/>
  <c r="AG98" i="2"/>
  <c r="AH98" i="2"/>
  <c r="AG97" i="2"/>
  <c r="AH97" i="2"/>
  <c r="AG96" i="2"/>
  <c r="AH96" i="2"/>
  <c r="AG95" i="2"/>
  <c r="AH95" i="2"/>
  <c r="AG94" i="2"/>
  <c r="AH94" i="2"/>
  <c r="AG93" i="2"/>
  <c r="AH93" i="2"/>
  <c r="AG92" i="2"/>
  <c r="AH92" i="2"/>
  <c r="AG91" i="2"/>
  <c r="AH91" i="2"/>
  <c r="AG90" i="2"/>
  <c r="AH90" i="2"/>
  <c r="AG89" i="2"/>
  <c r="AH89" i="2"/>
  <c r="AG88" i="2"/>
  <c r="AH88" i="2"/>
  <c r="AG87" i="2"/>
  <c r="AH87" i="2"/>
  <c r="AG86" i="2"/>
  <c r="AH86" i="2"/>
  <c r="AG85" i="2"/>
  <c r="AH85" i="2"/>
  <c r="AG82" i="2"/>
  <c r="AH82" i="2"/>
  <c r="AG81" i="2"/>
  <c r="AH81" i="2"/>
  <c r="AG80" i="2"/>
  <c r="AH80" i="2"/>
  <c r="AG79" i="2"/>
  <c r="AH79" i="2"/>
  <c r="AG78" i="2"/>
  <c r="AH78" i="2"/>
  <c r="AG77" i="2"/>
  <c r="AH77" i="2"/>
  <c r="AG76" i="2"/>
  <c r="AH76" i="2"/>
  <c r="AG75" i="2"/>
  <c r="AG74" i="2"/>
  <c r="AG73" i="2"/>
  <c r="AH73" i="2"/>
  <c r="AG72" i="2"/>
  <c r="AH72" i="2"/>
  <c r="AG71" i="2"/>
  <c r="AH71" i="2"/>
  <c r="AG70" i="2"/>
  <c r="AH70" i="2"/>
  <c r="AG69" i="2"/>
  <c r="AH69" i="2"/>
  <c r="AG68" i="2"/>
  <c r="AH68" i="2"/>
  <c r="AG66" i="2"/>
  <c r="AH66" i="2"/>
  <c r="AG65" i="2"/>
  <c r="AH65" i="2"/>
  <c r="AG64" i="2"/>
  <c r="AH64" i="2"/>
  <c r="AG63" i="2"/>
  <c r="AH63" i="2"/>
  <c r="AG62" i="2"/>
  <c r="AH62" i="2"/>
  <c r="AG61" i="2"/>
  <c r="AH61" i="2"/>
  <c r="AG60" i="2"/>
  <c r="AH60" i="2"/>
  <c r="AG59" i="2"/>
  <c r="AH59" i="2"/>
  <c r="AG58" i="2"/>
  <c r="AH58" i="2"/>
  <c r="AG57" i="2"/>
  <c r="AH57" i="2"/>
  <c r="AG56" i="2"/>
  <c r="AH56" i="2"/>
  <c r="AG55" i="2"/>
  <c r="AH55" i="2"/>
  <c r="AG54" i="2"/>
  <c r="AH54" i="2"/>
  <c r="AG53" i="2"/>
  <c r="AH53" i="2"/>
  <c r="AH52" i="2"/>
  <c r="AG49" i="2"/>
  <c r="AH49" i="2"/>
  <c r="AG48" i="2"/>
  <c r="AH48" i="2"/>
  <c r="AG47" i="2"/>
  <c r="AH47" i="2"/>
  <c r="AG46" i="2"/>
  <c r="AH46" i="2"/>
  <c r="AG45" i="2"/>
  <c r="AG44" i="2"/>
  <c r="AH44" i="2"/>
  <c r="AG43" i="2"/>
  <c r="AH43" i="2"/>
  <c r="AG42" i="2"/>
  <c r="AH42" i="2"/>
  <c r="AG41" i="2"/>
  <c r="AH41" i="2"/>
  <c r="AG40" i="2"/>
  <c r="AH40" i="2"/>
  <c r="AG39" i="2"/>
  <c r="AH39" i="2"/>
  <c r="AG38" i="2"/>
  <c r="AH38" i="2"/>
  <c r="AG37" i="2"/>
  <c r="AH37" i="2"/>
  <c r="AG36" i="2"/>
  <c r="AH36" i="2"/>
  <c r="AH35" i="2"/>
  <c r="AG33" i="2"/>
  <c r="AH33" i="2"/>
  <c r="AG32" i="2"/>
  <c r="AH32" i="2"/>
  <c r="AG31" i="2"/>
  <c r="AH31" i="2"/>
  <c r="AG30" i="2"/>
  <c r="AH30" i="2"/>
  <c r="AG29" i="2"/>
  <c r="AH29" i="2"/>
  <c r="AG28" i="2"/>
  <c r="AH28" i="2"/>
  <c r="AG27" i="2"/>
  <c r="AH27" i="2"/>
  <c r="AG26" i="2"/>
  <c r="AH26" i="2"/>
  <c r="AG25" i="2"/>
  <c r="AH25" i="2"/>
  <c r="AG24" i="2"/>
  <c r="AH24" i="2"/>
  <c r="AG23" i="2"/>
  <c r="AH23" i="2"/>
  <c r="AG22" i="2"/>
  <c r="AG21" i="2"/>
  <c r="AG20" i="2"/>
  <c r="AH20" i="2"/>
  <c r="AG19" i="2"/>
  <c r="AH19" i="2"/>
  <c r="AG16" i="2"/>
  <c r="AH16" i="2"/>
  <c r="AG15" i="2"/>
  <c r="AH15" i="2"/>
  <c r="AH14" i="2"/>
  <c r="AH13" i="2"/>
  <c r="AG11" i="2"/>
  <c r="AH11" i="2"/>
  <c r="E206" i="2"/>
  <c r="Y206" i="2"/>
  <c r="M206" i="2"/>
  <c r="AG83" i="2"/>
  <c r="AG183" i="2"/>
  <c r="AG34" i="2"/>
  <c r="AG117" i="2"/>
  <c r="AG116" i="2"/>
  <c r="AG13" i="2"/>
  <c r="AG51" i="2"/>
  <c r="AH22" i="2"/>
  <c r="AG166" i="2"/>
  <c r="AG202" i="2"/>
  <c r="AH100" i="2"/>
  <c r="AH75" i="2"/>
  <c r="AG84" i="2"/>
  <c r="AH115" i="2"/>
  <c r="AG52" i="2"/>
  <c r="AG67" i="2"/>
  <c r="AH74" i="2"/>
  <c r="AG204" i="2"/>
  <c r="AG185" i="2"/>
  <c r="AH151" i="2"/>
  <c r="AG169" i="2"/>
  <c r="AG35" i="2"/>
  <c r="AG118" i="2"/>
  <c r="AG167" i="2"/>
  <c r="AC206" i="2"/>
  <c r="AH34" i="2"/>
  <c r="K206" i="2"/>
  <c r="AH45" i="2"/>
  <c r="AH132" i="2"/>
  <c r="AH140" i="2"/>
  <c r="AH21" i="2"/>
  <c r="AH67" i="2"/>
  <c r="AG14" i="2"/>
  <c r="AG149" i="2"/>
  <c r="W206" i="2"/>
  <c r="S206" i="2"/>
  <c r="AE206" i="2"/>
  <c r="O206" i="2"/>
  <c r="AH51" i="2"/>
  <c r="AH50" i="2"/>
  <c r="AH117" i="2"/>
  <c r="AA206" i="2"/>
  <c r="AH84" i="2"/>
  <c r="AH83" i="2"/>
  <c r="AG50" i="2"/>
  <c r="U206" i="2"/>
  <c r="AG165" i="2"/>
  <c r="AG18" i="2"/>
  <c r="AH18" i="2"/>
  <c r="AH165" i="2"/>
  <c r="I206" i="2"/>
  <c r="AG200" i="2"/>
  <c r="AH116" i="2"/>
  <c r="C206" i="2"/>
  <c r="AH17" i="2"/>
  <c r="AH12" i="2"/>
  <c r="AG17" i="2"/>
  <c r="AG12" i="2"/>
  <c r="Q206" i="2"/>
  <c r="AG205" i="2"/>
  <c r="G206" i="2"/>
  <c r="AH205" i="2"/>
  <c r="AG206" i="2" l="1"/>
  <c r="R9" i="4"/>
  <c r="R27" i="3" s="1"/>
  <c r="I9" i="4"/>
  <c r="I27" i="3" s="1"/>
  <c r="I28" i="3" s="1"/>
  <c r="J9" i="4"/>
  <c r="J27" i="3" s="1"/>
  <c r="J28" i="3" s="1"/>
  <c r="K9" i="4"/>
  <c r="K27" i="3" s="1"/>
  <c r="K28" i="3" s="1"/>
  <c r="B3" i="5"/>
  <c r="B3" i="6" s="1"/>
  <c r="S25" i="3"/>
  <c r="S11" i="3"/>
  <c r="S26" i="3"/>
  <c r="Q9" i="4"/>
  <c r="G9" i="4"/>
  <c r="G27" i="3" s="1"/>
  <c r="G28" i="3" s="1"/>
  <c r="S19" i="4"/>
  <c r="E9" i="4"/>
  <c r="E27" i="3" s="1"/>
  <c r="E28" i="3" s="1"/>
  <c r="H9" i="4"/>
  <c r="H27" i="3" s="1"/>
  <c r="H28" i="3" s="1"/>
  <c r="S10" i="4"/>
  <c r="M9" i="4"/>
  <c r="M27" i="3" s="1"/>
  <c r="N9" i="4"/>
  <c r="N27" i="3" s="1"/>
  <c r="N28" i="3" s="1"/>
  <c r="O9" i="4"/>
  <c r="P9" i="4"/>
  <c r="D9" i="4"/>
  <c r="D27" i="3" s="1"/>
  <c r="L9" i="4"/>
  <c r="L27" i="3" s="1"/>
  <c r="L28" i="3" s="1"/>
  <c r="F9" i="4"/>
  <c r="F27" i="3" s="1"/>
  <c r="F28" i="3" s="1"/>
  <c r="R28" i="3" l="1"/>
  <c r="P27" i="3"/>
  <c r="M28" i="3"/>
  <c r="S9" i="4"/>
  <c r="Q27" i="3" l="1"/>
  <c r="Q28" i="3" s="1"/>
  <c r="S27" i="3" l="1"/>
  <c r="S28" i="3" s="1"/>
</calcChain>
</file>

<file path=xl/sharedStrings.xml><?xml version="1.0" encoding="utf-8"?>
<sst xmlns="http://schemas.openxmlformats.org/spreadsheetml/2006/main" count="581" uniqueCount="229">
  <si>
    <t>Financial Auxiliaries</t>
  </si>
  <si>
    <t>Captive Financial Institutions</t>
  </si>
  <si>
    <t>Money Market Funds</t>
  </si>
  <si>
    <t>Non-Money Market Funds</t>
  </si>
  <si>
    <t>Pension Funds</t>
  </si>
  <si>
    <t>Other Resident Sectors</t>
  </si>
  <si>
    <t>Total</t>
  </si>
  <si>
    <t>Items</t>
  </si>
  <si>
    <t>Sources</t>
  </si>
  <si>
    <t>Uses</t>
  </si>
  <si>
    <t>Net Lending(+)\Net Borrowing(-)</t>
  </si>
  <si>
    <t>Transaction and Balancing Items</t>
  </si>
  <si>
    <t xml:space="preserve">Deposits </t>
  </si>
  <si>
    <t>Financial</t>
  </si>
  <si>
    <t xml:space="preserve">Other </t>
  </si>
  <si>
    <t xml:space="preserve">Captive </t>
  </si>
  <si>
    <t>Money</t>
  </si>
  <si>
    <t>Non-Money</t>
  </si>
  <si>
    <t>Pension</t>
  </si>
  <si>
    <t xml:space="preserve"> Insurance </t>
  </si>
  <si>
    <t>Central</t>
  </si>
  <si>
    <t>Auxiliries</t>
  </si>
  <si>
    <t>Market</t>
  </si>
  <si>
    <t>Funds</t>
  </si>
  <si>
    <t>Companies</t>
  </si>
  <si>
    <t>Bank</t>
  </si>
  <si>
    <t>Private</t>
  </si>
  <si>
    <t>Public</t>
  </si>
  <si>
    <t>Resident</t>
  </si>
  <si>
    <t>Corporations</t>
  </si>
  <si>
    <t>Sector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</si>
  <si>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</si>
  <si>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</si>
  <si>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</si>
  <si>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</si>
  <si>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</si>
  <si>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</si>
  <si>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</si>
  <si>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</si>
  <si>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</si>
  <si>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</si>
  <si>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</si>
  <si>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</si>
  <si>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</si>
  <si>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</si>
  <si>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</si>
  <si>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</si>
  <si>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</si>
  <si>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</si>
  <si>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</si>
  <si>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</si>
  <si>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</si>
  <si>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</si>
  <si>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</si>
  <si>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</si>
  <si>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</si>
  <si>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</si>
  <si>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</si>
  <si>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</si>
  <si>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</si>
  <si>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</si>
  <si>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</si>
  <si>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Provincial</t>
  </si>
  <si>
    <t>Federal</t>
  </si>
  <si>
    <t>S.No</t>
  </si>
  <si>
    <t>Transactions and Balancing Items</t>
  </si>
  <si>
    <t xml:space="preserve">Total                                                                                           </t>
  </si>
  <si>
    <t xml:space="preserve">Saving, Gross </t>
  </si>
  <si>
    <t>Sectoral Positions</t>
  </si>
  <si>
    <t>Million Rs.</t>
  </si>
  <si>
    <t>Other Financial Intermediaries</t>
  </si>
  <si>
    <t>Insurance Companies</t>
  </si>
  <si>
    <t>Households</t>
  </si>
  <si>
    <t>ROW</t>
  </si>
  <si>
    <t>Saving less Investment</t>
  </si>
  <si>
    <t>Rest of the World</t>
  </si>
  <si>
    <t>Types of Claim and Debtor/Creditor</t>
  </si>
  <si>
    <t>1. Monetary Gold and SDRs</t>
  </si>
  <si>
    <t>2. Currency and Deposits</t>
  </si>
  <si>
    <t>a. Currency</t>
  </si>
  <si>
    <t>i. National</t>
  </si>
  <si>
    <t>ii. Foreign</t>
  </si>
  <si>
    <t>b. Interbank Position</t>
  </si>
  <si>
    <t>c. Transferable Deposits</t>
  </si>
  <si>
    <t>i. In national Currency</t>
  </si>
  <si>
    <t>1. Deposits Money Institutions</t>
  </si>
  <si>
    <t>2. Financial Auxiliaries</t>
  </si>
  <si>
    <t>4. Insurance Companies</t>
  </si>
  <si>
    <t>5. Central Bank</t>
  </si>
  <si>
    <t>6. Non-Financial Private Corp.</t>
  </si>
  <si>
    <t>7. Non-Financial Public Corp.</t>
  </si>
  <si>
    <t>8. Provincial Govt (incld Pro NPIs)</t>
  </si>
  <si>
    <t>9. Federal Govt (incld Fed NPIs)</t>
  </si>
  <si>
    <t>10. Other Resident Sector</t>
  </si>
  <si>
    <t>11. Nonresidents</t>
  </si>
  <si>
    <t>12. Money Market Funds</t>
  </si>
  <si>
    <t>13. Non Money Market Funds</t>
  </si>
  <si>
    <t>14. Pension Funds</t>
  </si>
  <si>
    <t>15. Captive financial companies</t>
  </si>
  <si>
    <t>ii. In Foreign Currency</t>
  </si>
  <si>
    <t>d. Other Deposits</t>
  </si>
  <si>
    <t>i. In National Currency</t>
  </si>
  <si>
    <t xml:space="preserve">3. Debt Securities </t>
  </si>
  <si>
    <t>a. Short Term</t>
  </si>
  <si>
    <t>Sectors</t>
  </si>
  <si>
    <t>ii. Nonresidents</t>
  </si>
  <si>
    <t>b. Other</t>
  </si>
  <si>
    <t>8. Employee Stock Option</t>
  </si>
  <si>
    <t>i. Resident Sectors</t>
  </si>
  <si>
    <t>a. Trade Credit and Advances</t>
  </si>
  <si>
    <t>9. Other Accounts Receivable/Payable</t>
  </si>
  <si>
    <t>* Standardized Guarantee Schemes</t>
  </si>
  <si>
    <t>** Employees Stock Funds</t>
  </si>
  <si>
    <t>5. Equity and Investment Fund Shares</t>
  </si>
  <si>
    <t>6. Insurance, Pension and SGSs*</t>
  </si>
  <si>
    <t>a. Net Equity of Households on Life Insurance Reserves and on Pension Funds</t>
  </si>
  <si>
    <t>b. Prepayments of Premiums and Reserves against Outstanding Claims</t>
  </si>
  <si>
    <t>b. Long Term</t>
  </si>
  <si>
    <t>4. Loans</t>
  </si>
  <si>
    <t>Deposits Taking Corporations</t>
  </si>
  <si>
    <t>3. Other Financial Intermediaries</t>
  </si>
  <si>
    <t>Central Bank</t>
  </si>
  <si>
    <t>Provincial 
Government***</t>
  </si>
  <si>
    <t>Federal Government***</t>
  </si>
  <si>
    <t>*** Including Non-Profit Institutions (NPIs)</t>
  </si>
  <si>
    <t>Financial Matrix</t>
  </si>
  <si>
    <t>Total Assets/Liabilities</t>
  </si>
  <si>
    <t>Taking</t>
  </si>
  <si>
    <t>Intermediaries</t>
  </si>
  <si>
    <t>Retain Earning</t>
  </si>
  <si>
    <t>General &amp; Special Reserve</t>
  </si>
  <si>
    <t>Consumption of Fixed Capital</t>
  </si>
  <si>
    <t>Current External Balance</t>
  </si>
  <si>
    <t>Gross Fixed Capital Formation</t>
  </si>
  <si>
    <t>Acquisitions less Disposals of Tangible Fixed Assets</t>
  </si>
  <si>
    <t>Acquisitions less Disposals of Intangible Fixed Assets</t>
  </si>
  <si>
    <t>Changes in Inventories</t>
  </si>
  <si>
    <t>Acquisitions less Disposals of Non-Produced Non-Financial Assets</t>
  </si>
  <si>
    <t>Changes in Net Worth due to Saving and Capital Transfers</t>
  </si>
  <si>
    <t>Domestic Economy</t>
  </si>
  <si>
    <t>Overall
Total</t>
  </si>
  <si>
    <t>Flow of Funds Accounts Net Lending(+)/Net Borrowing(-)</t>
  </si>
  <si>
    <t>S. No</t>
  </si>
  <si>
    <r>
      <t xml:space="preserve"> </t>
    </r>
    <r>
      <rPr>
        <b/>
        <sz val="10"/>
        <color indexed="8"/>
        <rFont val="Century Gothic"/>
        <family val="2"/>
      </rPr>
      <t>Net acquisition of financial assets</t>
    </r>
  </si>
  <si>
    <t>Auxiliaries</t>
  </si>
  <si>
    <t>Monetary Gold and SDRs</t>
  </si>
  <si>
    <t>Currency and Deposits</t>
  </si>
  <si>
    <t>Loans</t>
  </si>
  <si>
    <t>Net Incurrence of Liabilities</t>
  </si>
  <si>
    <t>Statistical Discrepancy</t>
  </si>
  <si>
    <t>Other</t>
  </si>
  <si>
    <t>Deposit Taking Corporations</t>
  </si>
  <si>
    <t>1. Monetary Gold And SDRs</t>
  </si>
  <si>
    <t>2. Currency and Deposits</t>
  </si>
  <si>
    <t>3. Loans</t>
  </si>
  <si>
    <t>1. Currency and Deposits</t>
  </si>
  <si>
    <t>8. Reserve</t>
  </si>
  <si>
    <t>9. Valuation</t>
  </si>
  <si>
    <t>10. SDR Allocations</t>
  </si>
  <si>
    <t>Liabilities</t>
  </si>
  <si>
    <t>Assets</t>
  </si>
  <si>
    <t>8. Fixed Assets</t>
  </si>
  <si>
    <t>Sources:</t>
  </si>
  <si>
    <t>General Government</t>
  </si>
  <si>
    <t>Financial Corporations</t>
  </si>
  <si>
    <t>Private Sector</t>
  </si>
  <si>
    <t>Financial Sector</t>
  </si>
  <si>
    <t>Non-Financial Corporations</t>
  </si>
  <si>
    <t>Financial sector</t>
  </si>
  <si>
    <t>Other Resident Sector</t>
  </si>
  <si>
    <t>Debt Securities</t>
  </si>
  <si>
    <t>Equity and Investment Fund Shares</t>
  </si>
  <si>
    <t>Other Accounts Receivable</t>
  </si>
  <si>
    <t>Other Accounts Payable</t>
  </si>
  <si>
    <t>2021-22</t>
  </si>
  <si>
    <t>7. Financial Derivatives and ESFs**</t>
  </si>
  <si>
    <t>Financial Derivatives and ESFs*</t>
  </si>
  <si>
    <t>Insurance, Pension and SGSs**</t>
  </si>
  <si>
    <t>* Employees Stock Funds; ** Standardized Guarantee Schemes; *** Including Non-Profit Institutions (NPIs)</t>
  </si>
  <si>
    <t>Saving, Gross</t>
  </si>
  <si>
    <t>Net Saving</t>
  </si>
  <si>
    <t>Capital Transfers, Net</t>
  </si>
  <si>
    <t xml:space="preserve">Gross Fixed Capital Formation </t>
  </si>
  <si>
    <t>Net Acquisition of Financial Assets</t>
  </si>
  <si>
    <t>Capital Formation</t>
  </si>
  <si>
    <r>
      <t xml:space="preserve"> </t>
    </r>
    <r>
      <rPr>
        <b/>
        <sz val="10"/>
        <color indexed="8"/>
        <rFont val="Century Gothic"/>
        <family val="2"/>
      </rPr>
      <t>Net Incurrence of Liabilities</t>
    </r>
  </si>
  <si>
    <t>2. Debt Securities</t>
  </si>
  <si>
    <t>4. Equity and Investment Fund Shares</t>
  </si>
  <si>
    <r>
      <rPr>
        <b/>
        <sz val="10"/>
        <color indexed="8"/>
        <rFont val="Century Gothic"/>
        <family val="2"/>
      </rPr>
      <t>Gross Fixed Capital Formation</t>
    </r>
    <r>
      <rPr>
        <sz val="10"/>
        <color indexed="8"/>
        <rFont val="Century Gothic"/>
        <family val="2"/>
      </rPr>
      <t xml:space="preserve"> = Acquisitions less Disposals of Tangible Fixed Assets + Acquisitions less Disposals of Intangible Fixed Assets</t>
    </r>
  </si>
  <si>
    <r>
      <rPr>
        <b/>
        <sz val="10"/>
        <color indexed="8"/>
        <rFont val="Century Gothic"/>
        <family val="2"/>
      </rPr>
      <t>Capital Formation</t>
    </r>
    <r>
      <rPr>
        <sz val="10"/>
        <color indexed="8"/>
        <rFont val="Century Gothic"/>
        <family val="2"/>
      </rPr>
      <t xml:space="preserve"> = Gross Fixed Capital Formation + Changes in Inventories + Acquisitions less Disposals of Valuables + Acquisitions less Disposals of Non-Produced Non-Financial Assets</t>
    </r>
  </si>
  <si>
    <t>Acquisitions less Disposals of valuables</t>
  </si>
  <si>
    <r>
      <rPr>
        <b/>
        <sz val="10"/>
        <color indexed="8"/>
        <rFont val="Century Gothic"/>
        <family val="2"/>
      </rPr>
      <t>Changes in Net Worth due to Saving and Capital Transfers</t>
    </r>
    <r>
      <rPr>
        <sz val="10"/>
        <color indexed="8"/>
        <rFont val="Century Gothic"/>
        <family val="2"/>
      </rPr>
      <t xml:space="preserve">  = Net Saving + Capital Transfer, Net</t>
    </r>
  </si>
  <si>
    <r>
      <rPr>
        <b/>
        <sz val="10"/>
        <color indexed="8"/>
        <rFont val="Century Gothic"/>
        <family val="2"/>
      </rPr>
      <t>Net lending (+) / net borrowing (–)</t>
    </r>
    <r>
      <rPr>
        <sz val="10"/>
        <color indexed="8"/>
        <rFont val="Century Gothic"/>
        <family val="2"/>
      </rPr>
      <t xml:space="preserve">  = Gross Saving - Capital Formation + Capital Transfers, Net</t>
    </r>
  </si>
  <si>
    <r>
      <t xml:space="preserve">Debt </t>
    </r>
    <r>
      <rPr>
        <sz val="10"/>
        <color indexed="8"/>
        <rFont val="Century Gothic"/>
        <family val="2"/>
      </rPr>
      <t>Securities</t>
    </r>
  </si>
  <si>
    <t xml:space="preserve">Currency and Deposits </t>
  </si>
  <si>
    <t xml:space="preserve">Loans </t>
  </si>
  <si>
    <r>
      <rPr>
        <sz val="10"/>
        <color indexed="8"/>
        <rFont val="Century Gothic"/>
        <family val="2"/>
      </rPr>
      <t>Monetary Gold and SDRs</t>
    </r>
    <r>
      <rPr>
        <sz val="10"/>
        <rFont val="Century Gothic"/>
        <family val="2"/>
      </rPr>
      <t xml:space="preserve"> </t>
    </r>
  </si>
  <si>
    <t>Net Saving (2 less 3)</t>
  </si>
  <si>
    <t>Financial Derivatives and ESFs**</t>
  </si>
  <si>
    <t>Insurance, Pension and SGSs***</t>
  </si>
  <si>
    <t>GG****</t>
  </si>
  <si>
    <t>** Employees Stock Funds; *** Standardized Guarantee Schemes; **** Including Non-Profit Institutions (NPIs)</t>
  </si>
  <si>
    <t>Net Lending ( + )/Net Borrowing ( - )</t>
  </si>
  <si>
    <t>Net lending( + )/Net Borrowing( - )</t>
  </si>
  <si>
    <t xml:space="preserve"> Insurance Companies</t>
  </si>
  <si>
    <t>Captive Financial Companies</t>
  </si>
  <si>
    <t>5. Insurance, Pension and SGSs*</t>
  </si>
  <si>
    <t>6. Financial Derivatives and ESFs**</t>
  </si>
  <si>
    <t>7. Other Accounts Receivable</t>
  </si>
  <si>
    <t>* Standardized Guarantee Schemes, ** Employees Stock Funds; *** Including Non-Profit Institutions (NPIs)</t>
  </si>
  <si>
    <t>General Government***</t>
  </si>
  <si>
    <t>7. Other Accounts Payable</t>
  </si>
  <si>
    <t>Net Lending (+) / Net Borrowing (–)</t>
  </si>
  <si>
    <t>Rest of the World (ROW)</t>
  </si>
  <si>
    <r>
      <t xml:space="preserve">1. </t>
    </r>
    <r>
      <rPr>
        <b/>
        <sz val="10"/>
        <color indexed="8"/>
        <rFont val="Century Gothic"/>
        <family val="2"/>
      </rPr>
      <t>Financial Corporations</t>
    </r>
    <r>
      <rPr>
        <sz val="10"/>
        <color indexed="8"/>
        <rFont val="Century Gothic"/>
        <family val="2"/>
      </rPr>
      <t>: The sectoral balance sheets of Monetary Statistics of State Bank of Pakistan (SBP).</t>
    </r>
  </si>
  <si>
    <r>
      <t xml:space="preserve">2. </t>
    </r>
    <r>
      <rPr>
        <b/>
        <sz val="10"/>
        <color indexed="8"/>
        <rFont val="Century Gothic"/>
        <family val="2"/>
      </rPr>
      <t>Non-Financial Corporations</t>
    </r>
    <r>
      <rPr>
        <sz val="10"/>
        <color indexed="8"/>
        <rFont val="Century Gothic"/>
        <family val="2"/>
      </rPr>
      <t>: Financial statements of (Public and Private) non-financial corporations are used to construct the sectoral balance sheets.</t>
    </r>
  </si>
  <si>
    <r>
      <t xml:space="preserve">3. </t>
    </r>
    <r>
      <rPr>
        <b/>
        <sz val="10"/>
        <color indexed="8"/>
        <rFont val="Century Gothic"/>
        <family val="2"/>
      </rPr>
      <t>General Governments</t>
    </r>
    <r>
      <rPr>
        <sz val="10"/>
        <color indexed="8"/>
        <rFont val="Century Gothic"/>
        <family val="2"/>
      </rPr>
      <t>: Pakistan Bureau of Statistics (PBS), Ministry of Finance (MoF) and SBP.</t>
    </r>
  </si>
  <si>
    <r>
      <t>4.</t>
    </r>
    <r>
      <rPr>
        <b/>
        <sz val="10"/>
        <color indexed="8"/>
        <rFont val="Century Gothic"/>
        <family val="2"/>
      </rPr>
      <t xml:space="preserve"> Rest of the World</t>
    </r>
    <r>
      <rPr>
        <sz val="10"/>
        <color indexed="8"/>
        <rFont val="Century Gothic"/>
        <family val="2"/>
      </rPr>
      <t>: Balance of Payments Statistics compiled by SBP.</t>
    </r>
  </si>
  <si>
    <r>
      <t>4.</t>
    </r>
    <r>
      <rPr>
        <b/>
        <sz val="10"/>
        <color indexed="8"/>
        <rFont val="Century Gothic"/>
        <family val="2"/>
      </rPr>
      <t xml:space="preserve"> Rest of the World</t>
    </r>
    <r>
      <rPr>
        <sz val="10"/>
        <color indexed="8"/>
        <rFont val="Century Gothic"/>
        <family val="2"/>
      </rPr>
      <t>: International Investment Position (IIP) Statistics compiled by SBP.</t>
    </r>
  </si>
  <si>
    <t>Provincial Government</t>
  </si>
  <si>
    <t>Federal Government</t>
  </si>
  <si>
    <t>Private Corporations</t>
  </si>
  <si>
    <t>Public Corporations</t>
  </si>
  <si>
    <t xml:space="preserve">Money Market Funds </t>
  </si>
  <si>
    <t>Flow of Funds Accounts of Pakistan</t>
  </si>
  <si>
    <t>Back</t>
  </si>
  <si>
    <t xml:space="preserve">Financial Account
</t>
  </si>
  <si>
    <t>Capital Account</t>
  </si>
  <si>
    <t>Integrated Capital and Financial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</si>
</sst>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2"/>
    </font>
    <font>
      <sz val="10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b/>
      <sz val="8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i/>
      <sz val="10"/>
      <name val="Century Gothic"/>
      <family val="2"/>
    </font>
    <font>
      <b/>
      <sz val="12"/>
      <color indexed="8"/>
      <name val="Century Gothic"/>
      <family val="2"/>
    </font>
    <font>
      <sz val="10"/>
      <color theme="1"/>
      <name val="Century Gothic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sz val="11"/>
      <name val="Century Gothic"/>
      <family val="2"/>
    </font>
    <font>
      <u/>
      <sz val="11"/>
      <color theme="10"/>
      <name val="Calibri"/>
      <family val="2"/>
      <scheme val="minor"/>
    </font>
    <font>
      <sz val="12"/>
      <color theme="10"/>
      <name val="Century Gothic"/>
      <family val="2"/>
    </font>
    <font>
      <b/>
      <u/>
      <sz val="11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2" fillId="0" borderId="0"/>
    <xf numFmtId="0" fontId="1" fillId="0" borderId="0"/>
    <xf numFmtId="43" fontId="8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50">
    <xf numFmtId="0" fontId="0" fillId="0" borderId="0" xfId="0"/>
    <xf numFmtId="3" fontId="3" fillId="0" borderId="0" xfId="1" applyNumberFormat="1" applyFont="1" applyProtection="1">
      <protection hidden="1"/>
    </xf>
    <xf numFmtId="3" fontId="5" fillId="0" borderId="0" xfId="1" applyNumberFormat="1" applyFont="1" applyProtection="1">
      <protection hidden="1"/>
    </xf>
    <xf numFmtId="0" fontId="3" fillId="0" borderId="0" xfId="1" applyFont="1" applyProtection="1">
      <protection hidden="1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0" fontId="6" fillId="0" borderId="0" xfId="1" applyFont="1"/>
    <xf numFmtId="3" fontId="6" fillId="0" borderId="0" xfId="1" applyNumberFormat="1" applyFont="1"/>
    <xf numFmtId="0" fontId="6" fillId="0" borderId="0" xfId="1" applyFont="1" applyAlignment="1">
      <alignment horizontal="right"/>
    </xf>
    <xf numFmtId="3" fontId="6" fillId="0" borderId="0" xfId="1" applyNumberFormat="1" applyFont="1" applyAlignment="1">
      <alignment horizontal="right"/>
    </xf>
    <xf numFmtId="0" fontId="6" fillId="0" borderId="0" xfId="1" applyFont="1" applyAlignment="1">
      <alignment horizontal="center" vertical="center"/>
    </xf>
    <xf numFmtId="0" fontId="7" fillId="0" borderId="0" xfId="1" applyFont="1"/>
    <xf numFmtId="3" fontId="7" fillId="0" borderId="0" xfId="1" applyNumberFormat="1" applyFont="1"/>
    <xf numFmtId="164" fontId="7" fillId="0" borderId="0" xfId="2" applyNumberFormat="1" applyFont="1" applyFill="1"/>
    <xf numFmtId="3" fontId="4" fillId="0" borderId="0" xfId="1" applyNumberFormat="1" applyFont="1" applyAlignment="1" applyProtection="1">
      <alignment horizontal="center" vertical="center" wrapText="1"/>
      <protection hidden="1"/>
    </xf>
    <xf numFmtId="0" fontId="8" fillId="0" borderId="0" xfId="3"/>
    <xf numFmtId="164" fontId="8" fillId="0" borderId="0" xfId="3" applyNumberFormat="1"/>
    <xf numFmtId="0" fontId="8" fillId="0" borderId="0" xfId="3" applyAlignment="1">
      <alignment vertical="center" wrapText="1"/>
    </xf>
    <xf numFmtId="164" fontId="7" fillId="0" borderId="0" xfId="1" applyNumberFormat="1" applyFont="1"/>
    <xf numFmtId="3" fontId="13" fillId="0" borderId="0" xfId="1" applyNumberFormat="1" applyFont="1" applyAlignment="1" applyProtection="1">
      <alignment horizontal="center" wrapText="1"/>
      <protection hidden="1"/>
    </xf>
    <xf numFmtId="3" fontId="13" fillId="0" borderId="0" xfId="1" applyNumberFormat="1" applyFont="1" applyAlignment="1" applyProtection="1">
      <alignment horizontal="left" wrapText="1"/>
      <protection hidden="1"/>
    </xf>
    <xf numFmtId="3" fontId="15" fillId="0" borderId="0" xfId="1" applyNumberFormat="1" applyFont="1" applyProtection="1">
      <protection hidden="1"/>
    </xf>
    <xf numFmtId="3" fontId="12" fillId="0" borderId="6" xfId="2" applyNumberFormat="1" applyFont="1" applyFill="1" applyBorder="1" applyAlignment="1" applyProtection="1">
      <alignment horizontal="right" vertical="center"/>
      <protection hidden="1"/>
    </xf>
    <xf numFmtId="3" fontId="12" fillId="0" borderId="0" xfId="2" applyNumberFormat="1" applyFont="1" applyFill="1" applyBorder="1" applyAlignment="1" applyProtection="1">
      <alignment horizontal="right" vertical="center"/>
      <protection hidden="1"/>
    </xf>
    <xf numFmtId="3" fontId="12" fillId="0" borderId="7" xfId="2" applyNumberFormat="1" applyFont="1" applyFill="1" applyBorder="1" applyAlignment="1" applyProtection="1">
      <alignment horizontal="right" vertical="center"/>
      <protection hidden="1"/>
    </xf>
    <xf numFmtId="3" fontId="16" fillId="0" borderId="0" xfId="2" applyNumberFormat="1" applyFont="1" applyFill="1" applyBorder="1" applyAlignment="1" applyProtection="1">
      <alignment horizontal="right" vertical="center" wrapText="1"/>
      <protection hidden="1"/>
    </xf>
    <xf numFmtId="3" fontId="16" fillId="0" borderId="6" xfId="2" applyNumberFormat="1" applyFont="1" applyFill="1" applyBorder="1" applyAlignment="1" applyProtection="1">
      <alignment horizontal="right" vertical="center" wrapText="1"/>
      <protection hidden="1"/>
    </xf>
    <xf numFmtId="3" fontId="16" fillId="0" borderId="7" xfId="2" applyNumberFormat="1" applyFont="1" applyFill="1" applyBorder="1" applyAlignment="1" applyProtection="1">
      <alignment horizontal="right" vertical="center" wrapText="1"/>
      <protection hidden="1"/>
    </xf>
    <xf numFmtId="3" fontId="9" fillId="0" borderId="6" xfId="2" applyNumberFormat="1" applyFont="1" applyFill="1" applyBorder="1" applyAlignment="1" applyProtection="1">
      <alignment horizontal="right" vertical="center"/>
      <protection hidden="1"/>
    </xf>
    <xf numFmtId="3" fontId="9" fillId="0" borderId="0" xfId="2" applyNumberFormat="1" applyFont="1" applyFill="1" applyBorder="1" applyAlignment="1" applyProtection="1">
      <alignment horizontal="right" vertical="center"/>
      <protection hidden="1"/>
    </xf>
    <xf numFmtId="3" fontId="17" fillId="0" borderId="0" xfId="2" applyNumberFormat="1" applyFont="1" applyFill="1" applyBorder="1" applyAlignment="1" applyProtection="1">
      <alignment horizontal="right" vertical="center" wrapText="1"/>
      <protection hidden="1"/>
    </xf>
    <xf numFmtId="3" fontId="9" fillId="0" borderId="7" xfId="2" applyNumberFormat="1" applyFont="1" applyFill="1" applyBorder="1" applyAlignment="1" applyProtection="1">
      <alignment horizontal="right" vertical="center"/>
      <protection hidden="1"/>
    </xf>
    <xf numFmtId="3" fontId="12" fillId="0" borderId="5" xfId="1" applyNumberFormat="1" applyFont="1" applyBorder="1" applyAlignment="1" applyProtection="1">
      <alignment horizontal="left" vertical="top" indent="1"/>
      <protection hidden="1"/>
    </xf>
    <xf numFmtId="3" fontId="12" fillId="0" borderId="5" xfId="1" applyNumberFormat="1" applyFont="1" applyBorder="1" applyAlignment="1" applyProtection="1">
      <alignment horizontal="left" vertical="top" indent="2"/>
      <protection hidden="1"/>
    </xf>
    <xf numFmtId="3" fontId="9" fillId="0" borderId="5" xfId="1" applyNumberFormat="1" applyFont="1" applyBorder="1" applyAlignment="1" applyProtection="1">
      <alignment horizontal="left" vertical="top" indent="2"/>
      <protection hidden="1"/>
    </xf>
    <xf numFmtId="3" fontId="9" fillId="0" borderId="5" xfId="1" applyNumberFormat="1" applyFont="1" applyBorder="1" applyAlignment="1" applyProtection="1">
      <alignment horizontal="left" vertical="top" indent="4"/>
      <protection hidden="1"/>
    </xf>
    <xf numFmtId="3" fontId="9" fillId="0" borderId="5" xfId="1" applyNumberFormat="1" applyFont="1" applyBorder="1" applyAlignment="1">
      <alignment horizontal="left" vertical="top" indent="2"/>
    </xf>
    <xf numFmtId="3" fontId="12" fillId="0" borderId="5" xfId="1" applyNumberFormat="1" applyFont="1" applyBorder="1" applyAlignment="1" applyProtection="1">
      <alignment horizontal="left" vertical="top" indent="3"/>
      <protection hidden="1"/>
    </xf>
    <xf numFmtId="3" fontId="9" fillId="0" borderId="5" xfId="1" applyNumberFormat="1" applyFont="1" applyBorder="1" applyAlignment="1">
      <alignment horizontal="left" vertical="top" indent="4"/>
    </xf>
    <xf numFmtId="3" fontId="12" fillId="0" borderId="5" xfId="1" applyNumberFormat="1" applyFont="1" applyBorder="1" applyAlignment="1" applyProtection="1">
      <alignment vertical="center"/>
      <protection hidden="1"/>
    </xf>
    <xf numFmtId="3" fontId="12" fillId="0" borderId="21" xfId="1" applyNumberFormat="1" applyFont="1" applyBorder="1" applyAlignment="1" applyProtection="1">
      <alignment vertical="center" wrapText="1"/>
      <protection hidden="1"/>
    </xf>
    <xf numFmtId="3" fontId="17" fillId="0" borderId="6" xfId="2" applyNumberFormat="1" applyFont="1" applyFill="1" applyBorder="1" applyAlignment="1" applyProtection="1">
      <alignment horizontal="right" vertical="center" wrapText="1"/>
      <protection hidden="1"/>
    </xf>
    <xf numFmtId="3" fontId="17" fillId="0" borderId="7" xfId="2" applyNumberFormat="1" applyFont="1" applyFill="1" applyBorder="1" applyAlignment="1" applyProtection="1">
      <alignment horizontal="right" vertical="center" wrapText="1"/>
      <protection hidden="1"/>
    </xf>
    <xf numFmtId="0" fontId="11" fillId="0" borderId="0" xfId="1" applyFont="1" applyAlignment="1" applyProtection="1">
      <alignment horizontal="left" vertical="top"/>
      <protection hidden="1"/>
    </xf>
    <xf numFmtId="3" fontId="9" fillId="0" borderId="0" xfId="1" applyNumberFormat="1" applyFont="1" applyAlignment="1" applyProtection="1">
      <alignment horizontal="left" vertical="top"/>
      <protection hidden="1"/>
    </xf>
    <xf numFmtId="3" fontId="12" fillId="0" borderId="0" xfId="1" applyNumberFormat="1" applyFont="1" applyAlignment="1" applyProtection="1">
      <alignment horizontal="left" vertical="top"/>
      <protection hidden="1"/>
    </xf>
    <xf numFmtId="0" fontId="17" fillId="0" borderId="0" xfId="1" applyFont="1" applyAlignment="1">
      <alignment horizontal="left"/>
    </xf>
    <xf numFmtId="0" fontId="16" fillId="0" borderId="0" xfId="1" applyFont="1" applyAlignment="1">
      <alignment horizontal="right"/>
    </xf>
    <xf numFmtId="0" fontId="16" fillId="0" borderId="0" xfId="1" applyFont="1"/>
    <xf numFmtId="0" fontId="17" fillId="0" borderId="0" xfId="1" applyFont="1"/>
    <xf numFmtId="0" fontId="17" fillId="0" borderId="0" xfId="1" applyFont="1" applyAlignment="1">
      <alignment horizontal="right"/>
    </xf>
    <xf numFmtId="3" fontId="17" fillId="0" borderId="0" xfId="1" applyNumberFormat="1" applyFont="1" applyAlignment="1">
      <alignment horizontal="right"/>
    </xf>
    <xf numFmtId="3" fontId="16" fillId="0" borderId="0" xfId="1" applyNumberFormat="1" applyFont="1" applyAlignment="1">
      <alignment horizontal="right"/>
    </xf>
    <xf numFmtId="0" fontId="17" fillId="0" borderId="0" xfId="1" applyFont="1" applyAlignment="1">
      <alignment horizontal="right" vertical="top" wrapText="1" indent="5"/>
    </xf>
    <xf numFmtId="0" fontId="17" fillId="0" borderId="6" xfId="1" quotePrefix="1" applyFont="1" applyBorder="1" applyAlignment="1">
      <alignment horizontal="center" vertical="center"/>
    </xf>
    <xf numFmtId="3" fontId="16" fillId="0" borderId="0" xfId="2" applyNumberFormat="1" applyFont="1" applyFill="1" applyBorder="1" applyAlignment="1">
      <alignment horizontal="center"/>
    </xf>
    <xf numFmtId="3" fontId="17" fillId="0" borderId="0" xfId="2" applyNumberFormat="1" applyFont="1" applyFill="1" applyBorder="1" applyAlignment="1">
      <alignment horizontal="center"/>
    </xf>
    <xf numFmtId="3" fontId="9" fillId="0" borderId="0" xfId="2" applyNumberFormat="1" applyFont="1" applyFill="1" applyBorder="1" applyAlignment="1">
      <alignment horizontal="center"/>
    </xf>
    <xf numFmtId="3" fontId="12" fillId="0" borderId="0" xfId="2" applyNumberFormat="1" applyFont="1" applyFill="1" applyBorder="1" applyAlignment="1">
      <alignment horizontal="center"/>
    </xf>
    <xf numFmtId="3" fontId="16" fillId="0" borderId="7" xfId="2" applyNumberFormat="1" applyFont="1" applyFill="1" applyBorder="1" applyAlignment="1">
      <alignment horizontal="center"/>
    </xf>
    <xf numFmtId="3" fontId="17" fillId="0" borderId="6" xfId="2" applyNumberFormat="1" applyFont="1" applyFill="1" applyBorder="1" applyAlignment="1">
      <alignment horizontal="center"/>
    </xf>
    <xf numFmtId="3" fontId="17" fillId="0" borderId="7" xfId="2" applyNumberFormat="1" applyFont="1" applyFill="1" applyBorder="1" applyAlignment="1">
      <alignment horizontal="center"/>
    </xf>
    <xf numFmtId="3" fontId="16" fillId="0" borderId="6" xfId="2" applyNumberFormat="1" applyFont="1" applyFill="1" applyBorder="1" applyAlignment="1">
      <alignment horizontal="center"/>
    </xf>
    <xf numFmtId="3" fontId="12" fillId="2" borderId="8" xfId="1" applyNumberFormat="1" applyFont="1" applyFill="1" applyBorder="1" applyAlignment="1" applyProtection="1">
      <alignment horizontal="left" vertical="center" wrapText="1"/>
      <protection hidden="1"/>
    </xf>
    <xf numFmtId="3" fontId="12" fillId="2" borderId="9" xfId="1" applyNumberFormat="1" applyFont="1" applyFill="1" applyBorder="1" applyAlignment="1" applyProtection="1">
      <alignment horizontal="center" vertical="center"/>
      <protection hidden="1"/>
    </xf>
    <xf numFmtId="3" fontId="12" fillId="2" borderId="10" xfId="1" applyNumberFormat="1" applyFont="1" applyFill="1" applyBorder="1" applyAlignment="1" applyProtection="1">
      <alignment horizontal="center" vertical="center"/>
      <protection hidden="1"/>
    </xf>
    <xf numFmtId="3" fontId="12" fillId="2" borderId="10" xfId="1" applyNumberFormat="1" applyFont="1" applyFill="1" applyBorder="1" applyAlignment="1" applyProtection="1">
      <alignment vertical="center" wrapText="1"/>
      <protection hidden="1"/>
    </xf>
    <xf numFmtId="3" fontId="12" fillId="2" borderId="11" xfId="1" applyNumberFormat="1" applyFont="1" applyFill="1" applyBorder="1" applyAlignment="1" applyProtection="1">
      <alignment horizontal="center" vertical="center"/>
      <protection hidden="1"/>
    </xf>
    <xf numFmtId="3" fontId="12" fillId="2" borderId="12" xfId="1" applyNumberFormat="1" applyFont="1" applyFill="1" applyBorder="1" applyAlignment="1" applyProtection="1">
      <alignment horizontal="left" vertical="center"/>
      <protection hidden="1"/>
    </xf>
    <xf numFmtId="3" fontId="12" fillId="2" borderId="6" xfId="2" applyNumberFormat="1" applyFont="1" applyFill="1" applyBorder="1" applyAlignment="1" applyProtection="1">
      <alignment horizontal="right" vertical="center"/>
      <protection hidden="1"/>
    </xf>
    <xf numFmtId="3" fontId="12" fillId="2" borderId="0" xfId="2" applyNumberFormat="1" applyFont="1" applyFill="1" applyBorder="1" applyAlignment="1" applyProtection="1">
      <alignment horizontal="right" vertical="center"/>
      <protection hidden="1"/>
    </xf>
    <xf numFmtId="3" fontId="12" fillId="2" borderId="7" xfId="2" applyNumberFormat="1" applyFont="1" applyFill="1" applyBorder="1" applyAlignment="1" applyProtection="1">
      <alignment horizontal="right" vertical="center"/>
      <protection hidden="1"/>
    </xf>
    <xf numFmtId="0" fontId="12" fillId="2" borderId="5" xfId="1" applyFont="1" applyFill="1" applyBorder="1" applyAlignment="1" applyProtection="1">
      <alignment vertical="top"/>
      <protection hidden="1"/>
    </xf>
    <xf numFmtId="0" fontId="12" fillId="3" borderId="5" xfId="1" applyFont="1" applyFill="1" applyBorder="1" applyAlignment="1" applyProtection="1">
      <alignment vertical="top"/>
      <protection hidden="1"/>
    </xf>
    <xf numFmtId="3" fontId="12" fillId="3" borderId="6" xfId="2" applyNumberFormat="1" applyFont="1" applyFill="1" applyBorder="1" applyAlignment="1" applyProtection="1">
      <alignment horizontal="right" vertical="center"/>
      <protection hidden="1"/>
    </xf>
    <xf numFmtId="3" fontId="12" fillId="3" borderId="0" xfId="2" applyNumberFormat="1" applyFont="1" applyFill="1" applyBorder="1" applyAlignment="1" applyProtection="1">
      <alignment horizontal="right" vertical="center"/>
      <protection hidden="1"/>
    </xf>
    <xf numFmtId="3" fontId="12" fillId="3" borderId="7" xfId="2" applyNumberFormat="1" applyFont="1" applyFill="1" applyBorder="1" applyAlignment="1" applyProtection="1">
      <alignment horizontal="right" vertical="center"/>
      <protection hidden="1"/>
    </xf>
    <xf numFmtId="0" fontId="17" fillId="3" borderId="6" xfId="1" quotePrefix="1" applyFont="1" applyFill="1" applyBorder="1" applyAlignment="1">
      <alignment horizontal="center" vertical="center"/>
    </xf>
    <xf numFmtId="3" fontId="16" fillId="3" borderId="0" xfId="2" applyNumberFormat="1" applyFont="1" applyFill="1" applyBorder="1" applyAlignment="1">
      <alignment horizontal="center"/>
    </xf>
    <xf numFmtId="3" fontId="16" fillId="3" borderId="6" xfId="2" applyNumberFormat="1" applyFont="1" applyFill="1" applyBorder="1" applyAlignment="1">
      <alignment horizontal="center" wrapText="1"/>
    </xf>
    <xf numFmtId="3" fontId="16" fillId="3" borderId="0" xfId="2" applyNumberFormat="1" applyFont="1" applyFill="1" applyBorder="1" applyAlignment="1">
      <alignment horizontal="center" wrapText="1"/>
    </xf>
    <xf numFmtId="3" fontId="16" fillId="3" borderId="6" xfId="2" applyNumberFormat="1" applyFont="1" applyFill="1" applyBorder="1" applyAlignment="1">
      <alignment horizontal="center"/>
    </xf>
    <xf numFmtId="0" fontId="17" fillId="2" borderId="13" xfId="1" quotePrefix="1" applyFont="1" applyFill="1" applyBorder="1" applyAlignment="1">
      <alignment horizontal="center" vertical="center"/>
    </xf>
    <xf numFmtId="3" fontId="16" fillId="2" borderId="13" xfId="2" applyNumberFormat="1" applyFont="1" applyFill="1" applyBorder="1" applyAlignment="1">
      <alignment horizontal="center"/>
    </xf>
    <xf numFmtId="3" fontId="16" fillId="2" borderId="14" xfId="2" applyNumberFormat="1" applyFont="1" applyFill="1" applyBorder="1" applyAlignment="1">
      <alignment horizontal="center"/>
    </xf>
    <xf numFmtId="3" fontId="19" fillId="0" borderId="0" xfId="1" applyNumberFormat="1" applyFont="1" applyAlignment="1">
      <alignment horizontal="left"/>
    </xf>
    <xf numFmtId="0" fontId="12" fillId="2" borderId="0" xfId="1" applyFont="1" applyFill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3" fontId="16" fillId="3" borderId="5" xfId="2" applyNumberFormat="1" applyFont="1" applyFill="1" applyBorder="1" applyAlignment="1">
      <alignment horizontal="center"/>
    </xf>
    <xf numFmtId="0" fontId="17" fillId="2" borderId="5" xfId="1" quotePrefix="1" applyFont="1" applyFill="1" applyBorder="1" applyAlignment="1">
      <alignment horizontal="center"/>
    </xf>
    <xf numFmtId="3" fontId="12" fillId="2" borderId="10" xfId="1" applyNumberFormat="1" applyFont="1" applyFill="1" applyBorder="1" applyAlignment="1">
      <alignment horizontal="center" vertical="center"/>
    </xf>
    <xf numFmtId="3" fontId="12" fillId="0" borderId="7" xfId="2" applyNumberFormat="1" applyFont="1" applyFill="1" applyBorder="1" applyAlignment="1">
      <alignment horizontal="center"/>
    </xf>
    <xf numFmtId="164" fontId="16" fillId="0" borderId="0" xfId="1" applyNumberFormat="1" applyFont="1"/>
    <xf numFmtId="0" fontId="16" fillId="0" borderId="0" xfId="1" applyFont="1" applyAlignment="1">
      <alignment horizontal="left"/>
    </xf>
    <xf numFmtId="0" fontId="17" fillId="2" borderId="12" xfId="1" quotePrefix="1" applyFont="1" applyFill="1" applyBorder="1" applyAlignment="1">
      <alignment horizontal="center" vertical="center"/>
    </xf>
    <xf numFmtId="164" fontId="20" fillId="0" borderId="0" xfId="3" applyNumberFormat="1" applyFont="1"/>
    <xf numFmtId="3" fontId="9" fillId="0" borderId="0" xfId="6" applyNumberFormat="1" applyFont="1" applyFill="1" applyBorder="1" applyAlignment="1" applyProtection="1">
      <alignment horizontal="center"/>
    </xf>
    <xf numFmtId="0" fontId="12" fillId="2" borderId="19" xfId="4" applyFont="1" applyFill="1" applyBorder="1" applyAlignment="1">
      <alignment horizontal="center" vertical="center" wrapText="1"/>
    </xf>
    <xf numFmtId="3" fontId="12" fillId="3" borderId="19" xfId="6" applyNumberFormat="1" applyFont="1" applyFill="1" applyBorder="1" applyAlignment="1" applyProtection="1">
      <alignment horizontal="center" vertical="center"/>
    </xf>
    <xf numFmtId="0" fontId="12" fillId="3" borderId="19" xfId="5" applyFont="1" applyFill="1" applyBorder="1" applyAlignment="1">
      <alignment vertical="center"/>
    </xf>
    <xf numFmtId="3" fontId="16" fillId="2" borderId="12" xfId="2" applyNumberFormat="1" applyFont="1" applyFill="1" applyBorder="1" applyAlignment="1">
      <alignment horizontal="center"/>
    </xf>
    <xf numFmtId="3" fontId="12" fillId="3" borderId="0" xfId="2" applyNumberFormat="1" applyFont="1" applyFill="1" applyBorder="1" applyAlignment="1">
      <alignment horizontal="center"/>
    </xf>
    <xf numFmtId="0" fontId="16" fillId="3" borderId="5" xfId="1" applyFont="1" applyFill="1" applyBorder="1" applyAlignment="1">
      <alignment vertical="center"/>
    </xf>
    <xf numFmtId="0" fontId="17" fillId="0" borderId="5" xfId="1" applyFont="1" applyBorder="1" applyAlignment="1">
      <alignment horizontal="left" vertical="center" indent="1"/>
    </xf>
    <xf numFmtId="0" fontId="16" fillId="0" borderId="5" xfId="1" applyFont="1" applyBorder="1" applyAlignment="1">
      <alignment vertical="center"/>
    </xf>
    <xf numFmtId="0" fontId="16" fillId="0" borderId="5" xfId="1" applyFont="1" applyBorder="1" applyAlignment="1">
      <alignment horizontal="left" vertical="center"/>
    </xf>
    <xf numFmtId="0" fontId="16" fillId="3" borderId="8" xfId="1" applyFont="1" applyFill="1" applyBorder="1" applyAlignment="1">
      <alignment vertical="center"/>
    </xf>
    <xf numFmtId="0" fontId="12" fillId="0" borderId="0" xfId="1" applyFont="1"/>
    <xf numFmtId="0" fontId="12" fillId="0" borderId="0" xfId="1" applyFont="1" applyAlignment="1">
      <alignment horizontal="left" indent="1"/>
    </xf>
    <xf numFmtId="0" fontId="9" fillId="0" borderId="0" xfId="1" applyFont="1" applyAlignment="1">
      <alignment horizontal="left" indent="2"/>
    </xf>
    <xf numFmtId="3" fontId="12" fillId="0" borderId="6" xfId="2" applyNumberFormat="1" applyFont="1" applyFill="1" applyBorder="1" applyAlignment="1">
      <alignment horizontal="right"/>
    </xf>
    <xf numFmtId="3" fontId="12" fillId="0" borderId="0" xfId="2" applyNumberFormat="1" applyFont="1" applyFill="1" applyBorder="1" applyAlignment="1">
      <alignment horizontal="right"/>
    </xf>
    <xf numFmtId="3" fontId="12" fillId="0" borderId="7" xfId="2" applyNumberFormat="1" applyFont="1" applyFill="1" applyBorder="1" applyAlignment="1">
      <alignment horizontal="right"/>
    </xf>
    <xf numFmtId="3" fontId="12" fillId="2" borderId="7" xfId="2" applyNumberFormat="1" applyFont="1" applyFill="1" applyBorder="1" applyAlignment="1">
      <alignment horizontal="right"/>
    </xf>
    <xf numFmtId="3" fontId="9" fillId="0" borderId="6" xfId="2" applyNumberFormat="1" applyFont="1" applyFill="1" applyBorder="1" applyAlignment="1">
      <alignment horizontal="right"/>
    </xf>
    <xf numFmtId="3" fontId="9" fillId="0" borderId="0" xfId="2" applyNumberFormat="1" applyFont="1" applyFill="1" applyBorder="1" applyAlignment="1">
      <alignment horizontal="right"/>
    </xf>
    <xf numFmtId="3" fontId="9" fillId="0" borderId="7" xfId="2" applyNumberFormat="1" applyFont="1" applyFill="1" applyBorder="1" applyAlignment="1">
      <alignment horizontal="right"/>
    </xf>
    <xf numFmtId="3" fontId="16" fillId="0" borderId="6" xfId="2" applyNumberFormat="1" applyFont="1" applyFill="1" applyBorder="1" applyAlignment="1">
      <alignment horizontal="right"/>
    </xf>
    <xf numFmtId="3" fontId="16" fillId="0" borderId="0" xfId="2" applyNumberFormat="1" applyFont="1" applyFill="1" applyBorder="1" applyAlignment="1">
      <alignment horizontal="right"/>
    </xf>
    <xf numFmtId="3" fontId="16" fillId="0" borderId="7" xfId="2" applyNumberFormat="1" applyFont="1" applyFill="1" applyBorder="1" applyAlignment="1">
      <alignment horizontal="right"/>
    </xf>
    <xf numFmtId="3" fontId="17" fillId="0" borderId="6" xfId="2" applyNumberFormat="1" applyFont="1" applyFill="1" applyBorder="1" applyAlignment="1">
      <alignment horizontal="right"/>
    </xf>
    <xf numFmtId="3" fontId="17" fillId="0" borderId="0" xfId="2" applyNumberFormat="1" applyFont="1" applyFill="1" applyBorder="1" applyAlignment="1">
      <alignment horizontal="right"/>
    </xf>
    <xf numFmtId="3" fontId="17" fillId="0" borderId="7" xfId="2" applyNumberFormat="1" applyFont="1" applyFill="1" applyBorder="1" applyAlignment="1">
      <alignment horizontal="right"/>
    </xf>
    <xf numFmtId="3" fontId="21" fillId="0" borderId="13" xfId="2" applyNumberFormat="1" applyFont="1" applyFill="1" applyBorder="1" applyAlignment="1">
      <alignment horizontal="right"/>
    </xf>
    <xf numFmtId="3" fontId="21" fillId="0" borderId="14" xfId="2" applyNumberFormat="1" applyFont="1" applyFill="1" applyBorder="1" applyAlignment="1">
      <alignment horizontal="right"/>
    </xf>
    <xf numFmtId="3" fontId="21" fillId="0" borderId="15" xfId="2" applyNumberFormat="1" applyFont="1" applyFill="1" applyBorder="1" applyAlignment="1">
      <alignment horizontal="right"/>
    </xf>
    <xf numFmtId="3" fontId="9" fillId="0" borderId="0" xfId="1" applyNumberFormat="1" applyFont="1" applyAlignment="1" applyProtection="1">
      <alignment horizontal="left" vertical="top" indent="2"/>
      <protection hidden="1"/>
    </xf>
    <xf numFmtId="3" fontId="17" fillId="0" borderId="5" xfId="2" applyNumberFormat="1" applyFont="1" applyFill="1" applyBorder="1" applyAlignment="1">
      <alignment horizontal="center"/>
    </xf>
    <xf numFmtId="3" fontId="9" fillId="0" borderId="5" xfId="2" applyNumberFormat="1" applyFont="1" applyFill="1" applyBorder="1" applyAlignment="1">
      <alignment horizontal="center"/>
    </xf>
    <xf numFmtId="3" fontId="16" fillId="0" borderId="5" xfId="2" applyNumberFormat="1" applyFont="1" applyFill="1" applyBorder="1" applyAlignment="1">
      <alignment horizontal="center"/>
    </xf>
    <xf numFmtId="3" fontId="16" fillId="3" borderId="5" xfId="2" applyNumberFormat="1" applyFont="1" applyFill="1" applyBorder="1" applyAlignment="1">
      <alignment horizontal="center" wrapText="1"/>
    </xf>
    <xf numFmtId="0" fontId="12" fillId="2" borderId="21" xfId="1" applyFont="1" applyFill="1" applyBorder="1" applyAlignment="1">
      <alignment horizontal="center" vertical="center"/>
    </xf>
    <xf numFmtId="3" fontId="18" fillId="0" borderId="7" xfId="2" applyNumberFormat="1" applyFont="1" applyFill="1" applyBorder="1" applyAlignment="1" applyProtection="1">
      <alignment horizontal="right" vertical="center"/>
      <protection hidden="1"/>
    </xf>
    <xf numFmtId="3" fontId="12" fillId="2" borderId="5" xfId="1" applyNumberFormat="1" applyFont="1" applyFill="1" applyBorder="1" applyAlignment="1">
      <alignment horizontal="center" vertical="center"/>
    </xf>
    <xf numFmtId="3" fontId="12" fillId="2" borderId="8" xfId="1" applyNumberFormat="1" applyFont="1" applyFill="1" applyBorder="1" applyAlignment="1">
      <alignment horizontal="center" vertical="center"/>
    </xf>
    <xf numFmtId="3" fontId="12" fillId="0" borderId="5" xfId="2" applyNumberFormat="1" applyFont="1" applyFill="1" applyBorder="1" applyAlignment="1">
      <alignment horizontal="right"/>
    </xf>
    <xf numFmtId="3" fontId="9" fillId="0" borderId="5" xfId="2" applyNumberFormat="1" applyFont="1" applyFill="1" applyBorder="1" applyAlignment="1">
      <alignment horizontal="right"/>
    </xf>
    <xf numFmtId="3" fontId="16" fillId="0" borderId="5" xfId="2" applyNumberFormat="1" applyFont="1" applyFill="1" applyBorder="1" applyAlignment="1">
      <alignment horizontal="right"/>
    </xf>
    <xf numFmtId="3" fontId="17" fillId="0" borderId="5" xfId="2" applyNumberFormat="1" applyFont="1" applyFill="1" applyBorder="1" applyAlignment="1">
      <alignment horizontal="right"/>
    </xf>
    <xf numFmtId="3" fontId="21" fillId="0" borderId="12" xfId="2" applyNumberFormat="1" applyFont="1" applyFill="1" applyBorder="1" applyAlignment="1">
      <alignment horizontal="right"/>
    </xf>
    <xf numFmtId="0" fontId="12" fillId="2" borderId="22" xfId="4" applyFont="1" applyFill="1" applyBorder="1" applyAlignment="1">
      <alignment horizontal="center" vertical="center" wrapText="1"/>
    </xf>
    <xf numFmtId="0" fontId="12" fillId="2" borderId="23" xfId="5" applyFont="1" applyFill="1" applyBorder="1" applyAlignment="1">
      <alignment horizontal="center" vertical="center" wrapText="1"/>
    </xf>
    <xf numFmtId="3" fontId="12" fillId="3" borderId="22" xfId="6" applyNumberFormat="1" applyFont="1" applyFill="1" applyBorder="1" applyAlignment="1" applyProtection="1">
      <alignment horizontal="center" vertical="center"/>
    </xf>
    <xf numFmtId="3" fontId="12" fillId="3" borderId="23" xfId="6" applyNumberFormat="1" applyFont="1" applyFill="1" applyBorder="1" applyAlignment="1" applyProtection="1">
      <alignment horizontal="center" vertical="center"/>
    </xf>
    <xf numFmtId="3" fontId="9" fillId="0" borderId="6" xfId="6" applyNumberFormat="1" applyFont="1" applyFill="1" applyBorder="1" applyAlignment="1" applyProtection="1">
      <alignment horizontal="center"/>
    </xf>
    <xf numFmtId="3" fontId="9" fillId="0" borderId="7" xfId="6" applyNumberFormat="1" applyFont="1" applyFill="1" applyBorder="1" applyAlignment="1" applyProtection="1">
      <alignment horizontal="center"/>
    </xf>
    <xf numFmtId="0" fontId="12" fillId="2" borderId="22" xfId="5" applyFont="1" applyFill="1" applyBorder="1" applyAlignment="1">
      <alignment horizontal="center" vertical="center" wrapText="1"/>
    </xf>
    <xf numFmtId="3" fontId="12" fillId="3" borderId="21" xfId="6" applyNumberFormat="1" applyFont="1" applyFill="1" applyBorder="1" applyAlignment="1" applyProtection="1">
      <alignment horizontal="center" vertical="center"/>
    </xf>
    <xf numFmtId="3" fontId="9" fillId="0" borderId="5" xfId="6" applyNumberFormat="1" applyFont="1" applyFill="1" applyBorder="1" applyAlignment="1" applyProtection="1">
      <alignment horizontal="center"/>
    </xf>
    <xf numFmtId="165" fontId="16" fillId="0" borderId="0" xfId="2" applyNumberFormat="1" applyFont="1" applyFill="1" applyBorder="1" applyAlignment="1" applyProtection="1">
      <alignment horizontal="right" vertical="center" wrapText="1"/>
      <protection hidden="1"/>
    </xf>
    <xf numFmtId="0" fontId="16" fillId="2" borderId="12" xfId="1" applyFont="1" applyFill="1" applyBorder="1" applyAlignment="1">
      <alignment horizontal="left" vertical="center" wrapText="1"/>
    </xf>
    <xf numFmtId="3" fontId="16" fillId="3" borderId="7" xfId="2" applyNumberFormat="1" applyFont="1" applyFill="1" applyBorder="1" applyAlignment="1">
      <alignment horizontal="center"/>
    </xf>
    <xf numFmtId="3" fontId="16" fillId="3" borderId="7" xfId="2" applyNumberFormat="1" applyFont="1" applyFill="1" applyBorder="1" applyAlignment="1">
      <alignment horizontal="center" wrapText="1"/>
    </xf>
    <xf numFmtId="0" fontId="22" fillId="0" borderId="0" xfId="1" applyFont="1"/>
    <xf numFmtId="0" fontId="21" fillId="0" borderId="0" xfId="1" applyFont="1"/>
    <xf numFmtId="0" fontId="22" fillId="0" borderId="0" xfId="1" applyFont="1" applyAlignment="1">
      <alignment horizontal="right"/>
    </xf>
    <xf numFmtId="0" fontId="21" fillId="0" borderId="0" xfId="1" applyFont="1" applyAlignment="1">
      <alignment horizontal="right"/>
    </xf>
    <xf numFmtId="3" fontId="22" fillId="0" borderId="0" xfId="1" applyNumberFormat="1" applyFont="1" applyAlignment="1">
      <alignment horizontal="right"/>
    </xf>
    <xf numFmtId="0" fontId="21" fillId="0" borderId="0" xfId="1" applyFont="1" applyAlignment="1">
      <alignment horizontal="center"/>
    </xf>
    <xf numFmtId="3" fontId="21" fillId="0" borderId="0" xfId="2" applyNumberFormat="1" applyFont="1" applyFill="1" applyBorder="1" applyAlignment="1">
      <alignment horizontal="center"/>
    </xf>
    <xf numFmtId="3" fontId="22" fillId="0" borderId="0" xfId="2" applyNumberFormat="1" applyFont="1" applyFill="1" applyBorder="1" applyAlignment="1">
      <alignment horizontal="center"/>
    </xf>
    <xf numFmtId="0" fontId="23" fillId="0" borderId="0" xfId="1" applyFont="1" applyAlignment="1">
      <alignment horizontal="left" indent="2"/>
    </xf>
    <xf numFmtId="0" fontId="12" fillId="2" borderId="7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3" fontId="12" fillId="2" borderId="6" xfId="1" applyNumberFormat="1" applyFont="1" applyFill="1" applyBorder="1" applyAlignment="1">
      <alignment horizontal="center" vertical="center"/>
    </xf>
    <xf numFmtId="3" fontId="12" fillId="2" borderId="9" xfId="1" applyNumberFormat="1" applyFont="1" applyFill="1" applyBorder="1" applyAlignment="1">
      <alignment horizontal="center" vertical="center"/>
    </xf>
    <xf numFmtId="3" fontId="12" fillId="2" borderId="7" xfId="1" applyNumberFormat="1" applyFont="1" applyFill="1" applyBorder="1" applyAlignment="1">
      <alignment horizontal="center" vertical="center"/>
    </xf>
    <xf numFmtId="3" fontId="12" fillId="2" borderId="11" xfId="1" applyNumberFormat="1" applyFont="1" applyFill="1" applyBorder="1" applyAlignment="1">
      <alignment horizontal="center" vertical="center"/>
    </xf>
    <xf numFmtId="3" fontId="21" fillId="0" borderId="0" xfId="2" applyNumberFormat="1" applyFont="1" applyFill="1" applyBorder="1" applyAlignment="1">
      <alignment horizontal="right"/>
    </xf>
    <xf numFmtId="3" fontId="9" fillId="0" borderId="0" xfId="1" applyNumberFormat="1" applyFont="1" applyFill="1" applyAlignment="1" applyProtection="1">
      <alignment vertical="top"/>
      <protection hidden="1"/>
    </xf>
    <xf numFmtId="0" fontId="16" fillId="0" borderId="0" xfId="1" applyFont="1" applyFill="1" applyBorder="1" applyAlignment="1">
      <alignment horizontal="left" vertical="center" wrapText="1"/>
    </xf>
    <xf numFmtId="3" fontId="16" fillId="2" borderId="7" xfId="2" applyNumberFormat="1" applyFont="1" applyFill="1" applyBorder="1" applyAlignment="1">
      <alignment horizontal="center"/>
    </xf>
    <xf numFmtId="3" fontId="16" fillId="2" borderId="5" xfId="2" applyNumberFormat="1" applyFont="1" applyFill="1" applyBorder="1" applyAlignment="1">
      <alignment horizontal="center"/>
    </xf>
    <xf numFmtId="3" fontId="9" fillId="0" borderId="7" xfId="2" applyNumberFormat="1" applyFont="1" applyFill="1" applyBorder="1" applyAlignment="1">
      <alignment horizontal="center"/>
    </xf>
    <xf numFmtId="3" fontId="16" fillId="3" borderId="9" xfId="2" applyNumberFormat="1" applyFont="1" applyFill="1" applyBorder="1" applyAlignment="1">
      <alignment horizontal="center"/>
    </xf>
    <xf numFmtId="3" fontId="16" fillId="3" borderId="11" xfId="2" applyNumberFormat="1" applyFont="1" applyFill="1" applyBorder="1" applyAlignment="1">
      <alignment horizontal="center"/>
    </xf>
    <xf numFmtId="3" fontId="17" fillId="2" borderId="7" xfId="2" applyNumberFormat="1" applyFont="1" applyFill="1" applyBorder="1" applyAlignment="1">
      <alignment horizontal="center"/>
    </xf>
    <xf numFmtId="3" fontId="17" fillId="2" borderId="5" xfId="2" applyNumberFormat="1" applyFont="1" applyFill="1" applyBorder="1" applyAlignment="1">
      <alignment horizontal="center"/>
    </xf>
    <xf numFmtId="3" fontId="16" fillId="0" borderId="0" xfId="1" applyNumberFormat="1" applyFont="1"/>
    <xf numFmtId="0" fontId="16" fillId="0" borderId="5" xfId="1" applyFont="1" applyBorder="1" applyAlignment="1">
      <alignment horizontal="left" vertical="center" indent="2"/>
    </xf>
    <xf numFmtId="0" fontId="17" fillId="0" borderId="5" xfId="1" applyFont="1" applyBorder="1" applyAlignment="1">
      <alignment horizontal="left" vertical="center" indent="3"/>
    </xf>
    <xf numFmtId="3" fontId="9" fillId="2" borderId="7" xfId="2" applyNumberFormat="1" applyFont="1" applyFill="1" applyBorder="1" applyAlignment="1">
      <alignment horizontal="right"/>
    </xf>
    <xf numFmtId="3" fontId="17" fillId="0" borderId="6" xfId="2" applyNumberFormat="1" applyFont="1" applyFill="1" applyBorder="1" applyAlignment="1">
      <alignment horizontal="right" wrapText="1"/>
    </xf>
    <xf numFmtId="3" fontId="17" fillId="0" borderId="0" xfId="2" applyNumberFormat="1" applyFont="1" applyFill="1" applyBorder="1" applyAlignment="1">
      <alignment horizontal="right" wrapText="1"/>
    </xf>
    <xf numFmtId="3" fontId="17" fillId="0" borderId="7" xfId="2" applyNumberFormat="1" applyFont="1" applyFill="1" applyBorder="1" applyAlignment="1">
      <alignment horizontal="right" wrapText="1"/>
    </xf>
    <xf numFmtId="3" fontId="17" fillId="0" borderId="5" xfId="2" applyNumberFormat="1" applyFont="1" applyFill="1" applyBorder="1" applyAlignment="1">
      <alignment horizontal="right" wrapText="1"/>
    </xf>
    <xf numFmtId="0" fontId="17" fillId="0" borderId="0" xfId="1" applyFont="1" applyAlignment="1">
      <alignment horizontal="left" indent="2"/>
    </xf>
    <xf numFmtId="0" fontId="22" fillId="2" borderId="5" xfId="1" quotePrefix="1" applyFont="1" applyFill="1" applyBorder="1" applyAlignment="1">
      <alignment horizontal="center"/>
    </xf>
    <xf numFmtId="0" fontId="22" fillId="2" borderId="8" xfId="1" quotePrefix="1" applyFont="1" applyFill="1" applyBorder="1" applyAlignment="1">
      <alignment horizontal="center"/>
    </xf>
    <xf numFmtId="3" fontId="23" fillId="0" borderId="0" xfId="1" applyNumberFormat="1" applyFont="1" applyFill="1" applyAlignment="1" applyProtection="1">
      <alignment vertical="top"/>
      <protection hidden="1"/>
    </xf>
    <xf numFmtId="3" fontId="14" fillId="2" borderId="13" xfId="1" applyNumberFormat="1" applyFont="1" applyFill="1" applyBorder="1" applyAlignment="1">
      <alignment horizontal="center" vertical="center" wrapText="1"/>
    </xf>
    <xf numFmtId="3" fontId="14" fillId="2" borderId="15" xfId="1" applyNumberFormat="1" applyFont="1" applyFill="1" applyBorder="1" applyAlignment="1">
      <alignment horizontal="center" vertical="center" wrapText="1"/>
    </xf>
    <xf numFmtId="3" fontId="14" fillId="2" borderId="9" xfId="1" applyNumberFormat="1" applyFont="1" applyFill="1" applyBorder="1" applyAlignment="1">
      <alignment horizontal="center" vertical="center" wrapText="1"/>
    </xf>
    <xf numFmtId="3" fontId="14" fillId="2" borderId="10" xfId="1" applyNumberFormat="1" applyFont="1" applyFill="1" applyBorder="1" applyAlignment="1">
      <alignment horizontal="center" vertical="center" wrapText="1"/>
    </xf>
    <xf numFmtId="3" fontId="14" fillId="2" borderId="11" xfId="1" applyNumberFormat="1" applyFont="1" applyFill="1" applyBorder="1" applyAlignment="1">
      <alignment horizontal="center" vertical="center" wrapText="1"/>
    </xf>
    <xf numFmtId="3" fontId="12" fillId="2" borderId="0" xfId="1" applyNumberFormat="1" applyFont="1" applyFill="1" applyBorder="1" applyAlignment="1">
      <alignment horizontal="center" vertical="center"/>
    </xf>
    <xf numFmtId="0" fontId="16" fillId="2" borderId="13" xfId="1" applyFont="1" applyFill="1" applyBorder="1" applyAlignment="1">
      <alignment horizontal="left" vertical="center" wrapText="1"/>
    </xf>
    <xf numFmtId="3" fontId="12" fillId="0" borderId="2" xfId="2" applyNumberFormat="1" applyFont="1" applyFill="1" applyBorder="1" applyAlignment="1">
      <alignment horizontal="right"/>
    </xf>
    <xf numFmtId="3" fontId="12" fillId="0" borderId="4" xfId="2" applyNumberFormat="1" applyFont="1" applyFill="1" applyBorder="1" applyAlignment="1">
      <alignment horizontal="right"/>
    </xf>
    <xf numFmtId="3" fontId="9" fillId="0" borderId="7" xfId="6" applyNumberFormat="1" applyFont="1" applyFill="1" applyBorder="1" applyAlignment="1" applyProtection="1">
      <alignment horizontal="center"/>
      <protection hidden="1"/>
    </xf>
    <xf numFmtId="3" fontId="9" fillId="0" borderId="9" xfId="6" applyNumberFormat="1" applyFont="1" applyFill="1" applyBorder="1" applyAlignment="1" applyProtection="1">
      <alignment horizontal="center"/>
    </xf>
    <xf numFmtId="3" fontId="9" fillId="0" borderId="10" xfId="6" applyNumberFormat="1" applyFont="1" applyFill="1" applyBorder="1" applyAlignment="1" applyProtection="1">
      <alignment horizontal="center"/>
    </xf>
    <xf numFmtId="3" fontId="9" fillId="0" borderId="11" xfId="6" applyNumberFormat="1" applyFont="1" applyFill="1" applyBorder="1" applyAlignment="1" applyProtection="1">
      <alignment horizontal="center"/>
    </xf>
    <xf numFmtId="3" fontId="20" fillId="0" borderId="8" xfId="6" applyNumberFormat="1" applyFont="1" applyFill="1" applyBorder="1" applyAlignment="1">
      <alignment horizontal="center"/>
    </xf>
    <xf numFmtId="0" fontId="23" fillId="0" borderId="0" xfId="1" applyFont="1" applyAlignment="1">
      <alignment horizontal="left" indent="1"/>
    </xf>
    <xf numFmtId="3" fontId="22" fillId="0" borderId="6" xfId="2" applyNumberFormat="1" applyFont="1" applyFill="1" applyBorder="1" applyAlignment="1">
      <alignment horizontal="center"/>
    </xf>
    <xf numFmtId="3" fontId="22" fillId="0" borderId="7" xfId="2" applyNumberFormat="1" applyFont="1" applyFill="1" applyBorder="1" applyAlignment="1">
      <alignment horizontal="center"/>
    </xf>
    <xf numFmtId="3" fontId="23" fillId="2" borderId="7" xfId="2" applyNumberFormat="1" applyFont="1" applyFill="1" applyBorder="1" applyAlignment="1">
      <alignment horizontal="center"/>
    </xf>
    <xf numFmtId="3" fontId="22" fillId="0" borderId="6" xfId="2" applyNumberFormat="1" applyFont="1" applyFill="1" applyBorder="1" applyAlignment="1">
      <alignment horizontal="center" wrapText="1"/>
    </xf>
    <xf numFmtId="3" fontId="22" fillId="0" borderId="0" xfId="2" applyNumberFormat="1" applyFont="1" applyFill="1" applyBorder="1" applyAlignment="1">
      <alignment horizontal="center" wrapText="1"/>
    </xf>
    <xf numFmtId="3" fontId="22" fillId="0" borderId="7" xfId="2" applyNumberFormat="1" applyFont="1" applyFill="1" applyBorder="1" applyAlignment="1">
      <alignment horizontal="center" wrapText="1"/>
    </xf>
    <xf numFmtId="0" fontId="23" fillId="0" borderId="10" xfId="1" applyFont="1" applyBorder="1" applyAlignment="1">
      <alignment horizontal="left" indent="1"/>
    </xf>
    <xf numFmtId="3" fontId="22" fillId="0" borderId="9" xfId="2" applyNumberFormat="1" applyFont="1" applyFill="1" applyBorder="1" applyAlignment="1">
      <alignment horizontal="center"/>
    </xf>
    <xf numFmtId="3" fontId="22" fillId="0" borderId="10" xfId="2" applyNumberFormat="1" applyFont="1" applyFill="1" applyBorder="1" applyAlignment="1">
      <alignment horizontal="center"/>
    </xf>
    <xf numFmtId="3" fontId="22" fillId="0" borderId="11" xfId="2" applyNumberFormat="1" applyFont="1" applyFill="1" applyBorder="1" applyAlignment="1">
      <alignment horizontal="center"/>
    </xf>
    <xf numFmtId="3" fontId="23" fillId="2" borderId="11" xfId="2" applyNumberFormat="1" applyFont="1" applyFill="1" applyBorder="1" applyAlignment="1">
      <alignment horizontal="center"/>
    </xf>
    <xf numFmtId="0" fontId="22" fillId="3" borderId="5" xfId="1" quotePrefix="1" applyFont="1" applyFill="1" applyBorder="1" applyAlignment="1">
      <alignment horizontal="center"/>
    </xf>
    <xf numFmtId="0" fontId="14" fillId="3" borderId="0" xfId="1" applyFont="1" applyFill="1"/>
    <xf numFmtId="3" fontId="14" fillId="3" borderId="7" xfId="2" applyNumberFormat="1" applyFont="1" applyFill="1" applyBorder="1" applyAlignment="1">
      <alignment horizontal="center"/>
    </xf>
    <xf numFmtId="0" fontId="22" fillId="4" borderId="5" xfId="1" quotePrefix="1" applyFont="1" applyFill="1" applyBorder="1" applyAlignment="1">
      <alignment horizontal="center"/>
    </xf>
    <xf numFmtId="0" fontId="14" fillId="4" borderId="0" xfId="1" applyFont="1" applyFill="1"/>
    <xf numFmtId="3" fontId="14" fillId="4" borderId="6" xfId="2" applyNumberFormat="1" applyFont="1" applyFill="1" applyBorder="1" applyAlignment="1">
      <alignment horizontal="center"/>
    </xf>
    <xf numFmtId="3" fontId="14" fillId="4" borderId="0" xfId="2" applyNumberFormat="1" applyFont="1" applyFill="1" applyBorder="1" applyAlignment="1">
      <alignment horizontal="center"/>
    </xf>
    <xf numFmtId="3" fontId="14" fillId="4" borderId="7" xfId="2" applyNumberFormat="1" applyFont="1" applyFill="1" applyBorder="1" applyAlignment="1">
      <alignment horizontal="center"/>
    </xf>
    <xf numFmtId="3" fontId="21" fillId="3" borderId="6" xfId="2" applyNumberFormat="1" applyFont="1" applyFill="1" applyBorder="1" applyAlignment="1">
      <alignment horizontal="center"/>
    </xf>
    <xf numFmtId="3" fontId="21" fillId="3" borderId="0" xfId="2" applyNumberFormat="1" applyFont="1" applyFill="1" applyBorder="1" applyAlignment="1">
      <alignment horizontal="center"/>
    </xf>
    <xf numFmtId="3" fontId="21" fillId="3" borderId="7" xfId="2" applyNumberFormat="1" applyFont="1" applyFill="1" applyBorder="1" applyAlignment="1">
      <alignment horizontal="center"/>
    </xf>
    <xf numFmtId="0" fontId="12" fillId="2" borderId="15" xfId="1" applyFont="1" applyFill="1" applyBorder="1" applyAlignment="1">
      <alignment horizontal="center" vertical="center"/>
    </xf>
    <xf numFmtId="0" fontId="9" fillId="0" borderId="0" xfId="5" applyFont="1" applyAlignment="1">
      <alignment horizontal="left" indent="1"/>
    </xf>
    <xf numFmtId="0" fontId="9" fillId="0" borderId="11" xfId="5" applyFont="1" applyBorder="1" applyAlignment="1">
      <alignment horizontal="left" indent="1"/>
    </xf>
    <xf numFmtId="0" fontId="20" fillId="0" borderId="10" xfId="3" applyFont="1" applyBorder="1"/>
    <xf numFmtId="0" fontId="18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25" fillId="0" borderId="0" xfId="7" applyFont="1" applyAlignment="1">
      <alignment horizontal="left"/>
    </xf>
    <xf numFmtId="0" fontId="26" fillId="0" borderId="0" xfId="7" applyFont="1" applyAlignment="1">
      <alignment horizontal="center"/>
    </xf>
    <xf numFmtId="0" fontId="11" fillId="0" borderId="0" xfId="1" applyFont="1" applyAlignment="1">
      <alignment horizontal="left"/>
    </xf>
    <xf numFmtId="0" fontId="21" fillId="2" borderId="1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3" xfId="1" applyFont="1" applyFill="1" applyBorder="1" applyAlignment="1">
      <alignment horizontal="left" vertical="center"/>
    </xf>
    <xf numFmtId="0" fontId="21" fillId="2" borderId="0" xfId="1" applyFont="1" applyFill="1" applyAlignment="1">
      <alignment horizontal="left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21" fillId="2" borderId="4" xfId="1" applyFont="1" applyFill="1" applyBorder="1" applyAlignment="1">
      <alignment horizontal="center" vertical="center"/>
    </xf>
    <xf numFmtId="0" fontId="21" fillId="2" borderId="7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left" vertical="center"/>
    </xf>
    <xf numFmtId="0" fontId="16" fillId="2" borderId="5" xfId="1" applyFont="1" applyFill="1" applyBorder="1" applyAlignment="1">
      <alignment horizontal="left" vertical="center"/>
    </xf>
    <xf numFmtId="0" fontId="16" fillId="2" borderId="8" xfId="1" applyFont="1" applyFill="1" applyBorder="1" applyAlignment="1">
      <alignment horizontal="left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49" fontId="16" fillId="2" borderId="1" xfId="1" applyNumberFormat="1" applyFont="1" applyFill="1" applyBorder="1" applyAlignment="1">
      <alignment horizontal="center" vertical="center" wrapText="1"/>
    </xf>
    <xf numFmtId="49" fontId="16" fillId="2" borderId="5" xfId="1" applyNumberFormat="1" applyFont="1" applyFill="1" applyBorder="1" applyAlignment="1">
      <alignment horizontal="center" vertical="center" wrapText="1"/>
    </xf>
    <xf numFmtId="49" fontId="16" fillId="2" borderId="8" xfId="1" applyNumberFormat="1" applyFont="1" applyFill="1" applyBorder="1" applyAlignment="1">
      <alignment horizontal="center" vertical="center" wrapText="1"/>
    </xf>
    <xf numFmtId="3" fontId="12" fillId="2" borderId="24" xfId="1" applyNumberFormat="1" applyFont="1" applyFill="1" applyBorder="1" applyAlignment="1" applyProtection="1">
      <alignment horizontal="center" vertical="center"/>
      <protection hidden="1"/>
    </xf>
    <xf numFmtId="3" fontId="12" fillId="2" borderId="9" xfId="1" applyNumberFormat="1" applyFont="1" applyFill="1" applyBorder="1" applyAlignment="1" applyProtection="1">
      <alignment horizontal="center" vertical="center"/>
      <protection hidden="1"/>
    </xf>
    <xf numFmtId="3" fontId="12" fillId="2" borderId="25" xfId="1" applyNumberFormat="1" applyFont="1" applyFill="1" applyBorder="1" applyAlignment="1" applyProtection="1">
      <alignment horizontal="center" vertical="center" wrapText="1"/>
      <protection hidden="1"/>
    </xf>
    <xf numFmtId="3" fontId="12" fillId="2" borderId="11" xfId="1" applyNumberFormat="1" applyFont="1" applyFill="1" applyBorder="1" applyAlignment="1" applyProtection="1">
      <alignment horizontal="center" vertical="center" wrapText="1"/>
      <protection hidden="1"/>
    </xf>
    <xf numFmtId="3" fontId="12" fillId="2" borderId="14" xfId="1" applyNumberFormat="1" applyFont="1" applyFill="1" applyBorder="1" applyAlignment="1" applyProtection="1">
      <alignment vertical="center" wrapText="1"/>
      <protection hidden="1"/>
    </xf>
    <xf numFmtId="3" fontId="12" fillId="2" borderId="13" xfId="1" applyNumberFormat="1" applyFont="1" applyFill="1" applyBorder="1" applyAlignment="1" applyProtection="1">
      <alignment vertical="center" wrapText="1"/>
      <protection hidden="1"/>
    </xf>
    <xf numFmtId="3" fontId="12" fillId="2" borderId="15" xfId="1" applyNumberFormat="1" applyFont="1" applyFill="1" applyBorder="1" applyAlignment="1" applyProtection="1">
      <alignment vertical="center" wrapText="1"/>
      <protection hidden="1"/>
    </xf>
    <xf numFmtId="3" fontId="12" fillId="0" borderId="19" xfId="1" applyNumberFormat="1" applyFont="1" applyBorder="1" applyAlignment="1" applyProtection="1">
      <alignment horizontal="center"/>
      <protection hidden="1"/>
    </xf>
    <xf numFmtId="3" fontId="12" fillId="0" borderId="23" xfId="1" applyNumberFormat="1" applyFont="1" applyBorder="1" applyAlignment="1" applyProtection="1">
      <alignment horizontal="center"/>
      <protection hidden="1"/>
    </xf>
    <xf numFmtId="3" fontId="12" fillId="0" borderId="22" xfId="1" applyNumberFormat="1" applyFont="1" applyBorder="1" applyAlignment="1" applyProtection="1">
      <alignment horizontal="center"/>
      <protection hidden="1"/>
    </xf>
    <xf numFmtId="3" fontId="14" fillId="0" borderId="0" xfId="1" applyNumberFormat="1" applyFont="1" applyAlignment="1" applyProtection="1">
      <alignment horizontal="center" wrapText="1"/>
      <protection hidden="1"/>
    </xf>
    <xf numFmtId="0" fontId="9" fillId="0" borderId="0" xfId="1" applyFont="1" applyAlignment="1">
      <alignment horizontal="center"/>
    </xf>
    <xf numFmtId="3" fontId="12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12" fillId="2" borderId="3" xfId="1" applyNumberFormat="1" applyFont="1" applyFill="1" applyBorder="1" applyAlignment="1" applyProtection="1">
      <alignment horizontal="center" vertical="center" wrapText="1"/>
      <protection hidden="1"/>
    </xf>
    <xf numFmtId="3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12" fillId="2" borderId="0" xfId="1" applyNumberFormat="1" applyFont="1" applyFill="1" applyAlignment="1" applyProtection="1">
      <alignment horizontal="center" vertical="center" wrapText="1"/>
      <protection hidden="1"/>
    </xf>
    <xf numFmtId="3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3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3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3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3" fontId="12" fillId="2" borderId="28" xfId="1" applyNumberFormat="1" applyFont="1" applyFill="1" applyBorder="1" applyAlignment="1" applyProtection="1">
      <alignment horizontal="center" vertical="center" wrapText="1"/>
      <protection hidden="1"/>
    </xf>
    <xf numFmtId="3" fontId="12" fillId="2" borderId="22" xfId="1" applyNumberFormat="1" applyFont="1" applyFill="1" applyBorder="1" applyAlignment="1" applyProtection="1">
      <alignment horizontal="center" vertical="center" wrapText="1"/>
      <protection hidden="1"/>
    </xf>
    <xf numFmtId="3" fontId="12" fillId="2" borderId="19" xfId="1" applyNumberFormat="1" applyFont="1" applyFill="1" applyBorder="1" applyAlignment="1" applyProtection="1">
      <alignment horizontal="center" vertical="center" wrapText="1"/>
      <protection hidden="1"/>
    </xf>
    <xf numFmtId="3" fontId="12" fillId="2" borderId="23" xfId="1" applyNumberFormat="1" applyFont="1" applyFill="1" applyBorder="1" applyAlignment="1" applyProtection="1">
      <alignment horizontal="center" vertical="center" wrapText="1"/>
      <protection hidden="1"/>
    </xf>
    <xf numFmtId="3" fontId="12" fillId="2" borderId="2" xfId="1" applyNumberFormat="1" applyFont="1" applyFill="1" applyBorder="1" applyAlignment="1" applyProtection="1">
      <alignment horizontal="center" vertical="center"/>
      <protection hidden="1"/>
    </xf>
    <xf numFmtId="3" fontId="12" fillId="2" borderId="4" xfId="1" applyNumberFormat="1" applyFont="1" applyFill="1" applyBorder="1" applyAlignment="1" applyProtection="1">
      <alignment horizontal="center" vertical="center"/>
      <protection hidden="1"/>
    </xf>
    <xf numFmtId="3" fontId="12" fillId="2" borderId="6" xfId="1" applyNumberFormat="1" applyFont="1" applyFill="1" applyBorder="1" applyAlignment="1" applyProtection="1">
      <alignment horizontal="center" vertical="center"/>
      <protection hidden="1"/>
    </xf>
    <xf numFmtId="3" fontId="12" fillId="2" borderId="7" xfId="1" applyNumberFormat="1" applyFont="1" applyFill="1" applyBorder="1" applyAlignment="1" applyProtection="1">
      <alignment horizontal="center" vertical="center"/>
      <protection hidden="1"/>
    </xf>
    <xf numFmtId="3" fontId="12" fillId="2" borderId="26" xfId="1" applyNumberFormat="1" applyFont="1" applyFill="1" applyBorder="1" applyAlignment="1" applyProtection="1">
      <alignment horizontal="center" vertical="center"/>
      <protection hidden="1"/>
    </xf>
    <xf numFmtId="3" fontId="12" fillId="2" borderId="27" xfId="1" applyNumberFormat="1" applyFont="1" applyFill="1" applyBorder="1" applyAlignment="1" applyProtection="1">
      <alignment horizontal="center" vertical="center"/>
      <protection hidden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/>
    </xf>
    <xf numFmtId="0" fontId="12" fillId="2" borderId="22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horizontal="center" vertical="center"/>
    </xf>
    <xf numFmtId="3" fontId="12" fillId="2" borderId="24" xfId="1" applyNumberFormat="1" applyFont="1" applyFill="1" applyBorder="1" applyAlignment="1">
      <alignment horizontal="center" vertical="center"/>
    </xf>
    <xf numFmtId="3" fontId="12" fillId="2" borderId="6" xfId="1" applyNumberFormat="1" applyFont="1" applyFill="1" applyBorder="1" applyAlignment="1">
      <alignment horizontal="center" vertical="center"/>
    </xf>
    <xf numFmtId="3" fontId="12" fillId="2" borderId="9" xfId="1" applyNumberFormat="1" applyFont="1" applyFill="1" applyBorder="1" applyAlignment="1">
      <alignment horizontal="center" vertical="center"/>
    </xf>
    <xf numFmtId="3" fontId="12" fillId="2" borderId="25" xfId="1" applyNumberFormat="1" applyFont="1" applyFill="1" applyBorder="1" applyAlignment="1">
      <alignment horizontal="center" vertical="center"/>
    </xf>
    <xf numFmtId="3" fontId="12" fillId="2" borderId="7" xfId="1" applyNumberFormat="1" applyFont="1" applyFill="1" applyBorder="1" applyAlignment="1">
      <alignment horizontal="center" vertical="center"/>
    </xf>
    <xf numFmtId="3" fontId="12" fillId="2" borderId="11" xfId="1" applyNumberFormat="1" applyFont="1" applyFill="1" applyBorder="1" applyAlignment="1">
      <alignment horizontal="center" vertical="center"/>
    </xf>
    <xf numFmtId="0" fontId="12" fillId="2" borderId="28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26" xfId="1" applyFont="1" applyFill="1" applyBorder="1" applyAlignment="1">
      <alignment horizontal="center" vertical="center" wrapText="1"/>
    </xf>
    <xf numFmtId="3" fontId="12" fillId="2" borderId="29" xfId="1" applyNumberFormat="1" applyFont="1" applyFill="1" applyBorder="1" applyAlignment="1">
      <alignment horizontal="center" vertical="center"/>
    </xf>
    <xf numFmtId="3" fontId="12" fillId="2" borderId="5" xfId="1" applyNumberFormat="1" applyFont="1" applyFill="1" applyBorder="1" applyAlignment="1">
      <alignment horizontal="center" vertical="center"/>
    </xf>
    <xf numFmtId="3" fontId="12" fillId="2" borderId="8" xfId="1" applyNumberFormat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 wrapText="1"/>
    </xf>
    <xf numFmtId="0" fontId="12" fillId="2" borderId="5" xfId="4" applyFont="1" applyFill="1" applyBorder="1" applyAlignment="1">
      <alignment horizontal="center" vertical="center" wrapText="1"/>
    </xf>
    <xf numFmtId="0" fontId="12" fillId="2" borderId="28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2" fillId="2" borderId="26" xfId="4" applyFont="1" applyFill="1" applyBorder="1" applyAlignment="1">
      <alignment horizontal="center" vertical="center" wrapText="1"/>
    </xf>
    <xf numFmtId="0" fontId="12" fillId="2" borderId="27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0" fontId="12" fillId="2" borderId="0" xfId="4" applyFont="1" applyFill="1" applyAlignment="1">
      <alignment horizontal="left" vertical="center" wrapText="1"/>
    </xf>
    <xf numFmtId="0" fontId="12" fillId="2" borderId="20" xfId="4" applyFont="1" applyFill="1" applyBorder="1" applyAlignment="1">
      <alignment horizontal="left" vertical="center" wrapText="1"/>
    </xf>
    <xf numFmtId="0" fontId="12" fillId="2" borderId="22" xfId="4" applyFont="1" applyFill="1" applyBorder="1" applyAlignment="1">
      <alignment horizontal="center" vertical="center" wrapText="1"/>
    </xf>
    <xf numFmtId="0" fontId="12" fillId="2" borderId="19" xfId="4" applyFont="1" applyFill="1" applyBorder="1" applyAlignment="1">
      <alignment horizontal="center" vertical="center" wrapText="1"/>
    </xf>
    <xf numFmtId="0" fontId="12" fillId="2" borderId="23" xfId="4" applyFont="1" applyFill="1" applyBorder="1" applyAlignment="1">
      <alignment horizontal="center" vertical="center" wrapText="1"/>
    </xf>
    <xf numFmtId="0" fontId="12" fillId="2" borderId="16" xfId="4" applyFont="1" applyFill="1" applyBorder="1" applyAlignment="1">
      <alignment horizontal="center" vertical="center" wrapText="1"/>
    </xf>
    <xf numFmtId="0" fontId="12" fillId="2" borderId="17" xfId="4" applyFont="1" applyFill="1" applyBorder="1" applyAlignment="1">
      <alignment horizontal="center" vertical="center" wrapText="1"/>
    </xf>
    <xf numFmtId="0" fontId="12" fillId="2" borderId="18" xfId="4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center" vertical="center" wrapText="1"/>
    </xf>
    <xf numFmtId="0" fontId="12" fillId="2" borderId="18" xfId="5" applyFont="1" applyFill="1" applyBorder="1" applyAlignment="1">
      <alignment horizontal="center" vertical="center" wrapText="1"/>
    </xf>
  </cellXfs>
  <cellStyles count="8">
    <cellStyle name="Comma 2" xfId="2"/>
    <cellStyle name="Comma 3" xfId="6"/>
    <cellStyle name="Hyperlink" xfId="7" builtinId="8"/>
    <cellStyle name="Normal" xfId="0" builtinId="0"/>
    <cellStyle name="Normal 2" xfId="1"/>
    <cellStyle name="Normal 3" xfId="3"/>
    <cellStyle name="Normal 3 2 2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zoomScaleNormal="100" workbookViewId="0">
      <selection activeCell="E28" sqref="E28"/>
    </sheetView>
  </sheetViews>
  <sheetFormatPr defaultRowHeight="15" x14ac:dyDescent="0.25"/>
  <cols>
    <col min="1" max="1" width="3.28515625" customWidth="1"/>
    <col min="2" max="2" width="3.85546875" customWidth="1"/>
    <col min="3" max="3" width="66" customWidth="1"/>
  </cols>
  <sheetData>
    <row r="2" spans="2:3" ht="15.75" x14ac:dyDescent="0.25">
      <c r="B2" s="237" t="s">
        <v>224</v>
      </c>
      <c r="C2" s="237"/>
    </row>
    <row r="3" spans="2:3" ht="15.75" x14ac:dyDescent="0.25">
      <c r="B3" s="231" t="s">
        <v>174</v>
      </c>
      <c r="C3" s="233"/>
    </row>
    <row r="4" spans="2:3" ht="17.25" x14ac:dyDescent="0.3">
      <c r="B4" s="232"/>
      <c r="C4" s="232"/>
    </row>
    <row r="5" spans="2:3" ht="17.25" x14ac:dyDescent="0.3">
      <c r="B5" s="234">
        <v>1</v>
      </c>
      <c r="C5" s="235" t="str">
        <f>+Financial_AC!B2</f>
        <v xml:space="preserve">Financial Account
</v>
      </c>
    </row>
    <row r="6" spans="2:3" ht="17.25" x14ac:dyDescent="0.3">
      <c r="B6" s="234">
        <v>2</v>
      </c>
      <c r="C6" s="235" t="str">
        <f>+Capital_AC!B2</f>
        <v>Capital Account</v>
      </c>
    </row>
    <row r="7" spans="2:3" ht="17.25" x14ac:dyDescent="0.3">
      <c r="B7" s="234">
        <v>3</v>
      </c>
      <c r="C7" s="235" t="str">
        <f>+Matrix!B2</f>
        <v>Financial Matrix</v>
      </c>
    </row>
    <row r="8" spans="2:3" ht="17.25" x14ac:dyDescent="0.3">
      <c r="B8" s="234">
        <v>4</v>
      </c>
      <c r="C8" s="235" t="str">
        <f>+FoFs!B2</f>
        <v>Integrated Capital and Financial Account</v>
      </c>
    </row>
    <row r="9" spans="2:3" ht="17.25" x14ac:dyDescent="0.3">
      <c r="B9" s="234">
        <v>5</v>
      </c>
      <c r="C9" s="235" t="str">
        <f>+Positions!B2</f>
        <v>Sectoral Positions</v>
      </c>
    </row>
  </sheetData>
  <mergeCells count="1">
    <mergeCell ref="B2:C2"/>
  </mergeCells>
  <hyperlinks>
    <hyperlink ref="C5" location="Financial_AC!A1" display="Financial_AC!A1"/>
    <hyperlink ref="C6" location="Capital_AC!A1" display="Capital_AC!A1"/>
    <hyperlink ref="C7" location="Matrix!A1" display="Matrix!A1"/>
    <hyperlink ref="C8" location="FoFs!A1" display="FoFs!A1"/>
    <hyperlink ref="C9" location="Positions!A1" display="Positions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showGridLines="0" zoomScale="85" zoomScaleNormal="85" zoomScaleSheetLayoutView="85" workbookViewId="0">
      <pane xSplit="3" ySplit="8" topLeftCell="D9" activePane="bottomRight" state="frozen"/>
      <selection pane="topRight" activeCell="D1" sqref="D1"/>
      <selection pane="bottomLeft" activeCell="A11" sqref="A11"/>
      <selection pane="bottomRight" activeCell="Q12" sqref="Q12"/>
    </sheetView>
  </sheetViews>
  <sheetFormatPr defaultColWidth="9.140625" defaultRowHeight="18" customHeight="1" x14ac:dyDescent="0.2"/>
  <cols>
    <col min="1" max="1" width="2.5703125" style="6" customWidth="1"/>
    <col min="2" max="2" width="6.140625" style="6" customWidth="1"/>
    <col min="3" max="3" width="44.28515625" style="6" customWidth="1"/>
    <col min="4" max="4" width="17.42578125" style="9" customWidth="1"/>
    <col min="5" max="5" width="14.28515625" style="8" customWidth="1"/>
    <col min="6" max="6" width="15.85546875" style="8" customWidth="1"/>
    <col min="7" max="7" width="16.140625" style="8" hidden="1" customWidth="1"/>
    <col min="8" max="8" width="14.5703125" style="8" customWidth="1"/>
    <col min="9" max="9" width="13.85546875" style="8" customWidth="1"/>
    <col min="10" max="10" width="10.42578125" style="8" customWidth="1"/>
    <col min="11" max="11" width="13.85546875" style="8" customWidth="1"/>
    <col min="12" max="12" width="11.5703125" style="8" customWidth="1"/>
    <col min="13" max="13" width="11.85546875" style="9" customWidth="1"/>
    <col min="14" max="14" width="11.85546875" style="8" customWidth="1"/>
    <col min="15" max="15" width="13.42578125" style="8" customWidth="1"/>
    <col min="16" max="17" width="15.28515625" style="8" customWidth="1"/>
    <col min="18" max="18" width="11.85546875" style="6" customWidth="1"/>
    <col min="19" max="19" width="14" style="8" bestFit="1" customWidth="1"/>
    <col min="20" max="20" width="12.28515625" style="6" customWidth="1"/>
    <col min="21" max="21" width="11.140625" style="6" customWidth="1"/>
    <col min="22" max="22" width="10.140625" style="6" customWidth="1"/>
    <col min="23" max="23" width="9.140625" style="6" customWidth="1"/>
    <col min="24" max="16384" width="9.140625" style="6"/>
  </cols>
  <sheetData>
    <row r="1" spans="1:24" ht="18" customHeight="1" x14ac:dyDescent="0.2">
      <c r="C1" s="5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5"/>
    </row>
    <row r="2" spans="1:24" ht="15" x14ac:dyDescent="0.2">
      <c r="B2" s="43" t="s">
        <v>226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236" t="s">
        <v>225</v>
      </c>
    </row>
    <row r="3" spans="1:24" ht="13.5" x14ac:dyDescent="0.2">
      <c r="B3" s="44" t="s">
        <v>174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</row>
    <row r="4" spans="1:24" ht="13.5" x14ac:dyDescent="0.25">
      <c r="B4" s="45" t="s">
        <v>69</v>
      </c>
      <c r="D4" s="48"/>
      <c r="E4" s="48"/>
      <c r="F4" s="49"/>
      <c r="G4" s="49"/>
      <c r="H4" s="49"/>
      <c r="I4" s="49"/>
      <c r="J4" s="49"/>
      <c r="K4" s="50"/>
      <c r="L4" s="48"/>
      <c r="M4" s="51"/>
      <c r="N4" s="48"/>
      <c r="O4" s="48"/>
      <c r="P4" s="48"/>
      <c r="Q4" s="48"/>
      <c r="R4" s="48"/>
      <c r="S4" s="47"/>
    </row>
    <row r="5" spans="1:24" ht="18" customHeight="1" thickBot="1" x14ac:dyDescent="0.35">
      <c r="B5" s="154"/>
      <c r="C5" s="153"/>
      <c r="D5" s="158"/>
      <c r="E5" s="158"/>
      <c r="F5" s="158"/>
      <c r="G5" s="158"/>
      <c r="H5" s="158"/>
      <c r="I5" s="158"/>
      <c r="J5" s="158"/>
      <c r="K5" s="158"/>
      <c r="L5" s="154"/>
      <c r="M5" s="154"/>
      <c r="N5" s="154"/>
      <c r="O5" s="154"/>
      <c r="P5" s="154"/>
      <c r="Q5" s="154"/>
      <c r="R5" s="154"/>
      <c r="S5" s="156"/>
      <c r="T5" s="7"/>
    </row>
    <row r="6" spans="1:24" s="10" customFormat="1" ht="14.25" customHeight="1" thickBot="1" x14ac:dyDescent="0.3">
      <c r="B6" s="238" t="s">
        <v>142</v>
      </c>
      <c r="C6" s="240" t="s">
        <v>11</v>
      </c>
      <c r="D6" s="242" t="s">
        <v>166</v>
      </c>
      <c r="E6" s="243"/>
      <c r="F6" s="243"/>
      <c r="G6" s="243"/>
      <c r="H6" s="243"/>
      <c r="I6" s="243"/>
      <c r="J6" s="243"/>
      <c r="K6" s="243"/>
      <c r="L6" s="244"/>
      <c r="M6" s="242" t="s">
        <v>165</v>
      </c>
      <c r="N6" s="243"/>
      <c r="O6" s="249"/>
      <c r="P6" s="242" t="s">
        <v>210</v>
      </c>
      <c r="Q6" s="244"/>
      <c r="R6" s="256" t="s">
        <v>75</v>
      </c>
      <c r="S6" s="245" t="s">
        <v>6</v>
      </c>
    </row>
    <row r="7" spans="1:24" s="10" customFormat="1" ht="15" thickBot="1" x14ac:dyDescent="0.3">
      <c r="B7" s="239"/>
      <c r="C7" s="241"/>
      <c r="D7" s="247" t="s">
        <v>164</v>
      </c>
      <c r="E7" s="248"/>
      <c r="F7" s="248"/>
      <c r="G7" s="248"/>
      <c r="H7" s="248"/>
      <c r="I7" s="248"/>
      <c r="J7" s="248"/>
      <c r="K7" s="248"/>
      <c r="L7" s="249"/>
      <c r="M7" s="250" t="s">
        <v>167</v>
      </c>
      <c r="N7" s="251"/>
      <c r="O7" s="254" t="s">
        <v>72</v>
      </c>
      <c r="P7" s="252"/>
      <c r="Q7" s="253"/>
      <c r="R7" s="257"/>
      <c r="S7" s="246"/>
    </row>
    <row r="8" spans="1:24" s="10" customFormat="1" ht="33.75" customHeight="1" thickBot="1" x14ac:dyDescent="0.3">
      <c r="B8" s="239"/>
      <c r="C8" s="241"/>
      <c r="D8" s="192" t="s">
        <v>119</v>
      </c>
      <c r="E8" s="193" t="s">
        <v>0</v>
      </c>
      <c r="F8" s="193" t="s">
        <v>70</v>
      </c>
      <c r="G8" s="193" t="s">
        <v>205</v>
      </c>
      <c r="H8" s="193" t="s">
        <v>2</v>
      </c>
      <c r="I8" s="193" t="s">
        <v>3</v>
      </c>
      <c r="J8" s="193" t="s">
        <v>4</v>
      </c>
      <c r="K8" s="193" t="s">
        <v>204</v>
      </c>
      <c r="L8" s="194" t="s">
        <v>121</v>
      </c>
      <c r="M8" s="192" t="s">
        <v>26</v>
      </c>
      <c r="N8" s="194" t="s">
        <v>27</v>
      </c>
      <c r="O8" s="255"/>
      <c r="P8" s="190" t="s">
        <v>62</v>
      </c>
      <c r="Q8" s="191" t="s">
        <v>63</v>
      </c>
      <c r="R8" s="257"/>
      <c r="S8" s="246"/>
    </row>
    <row r="9" spans="1:24" s="11" customFormat="1" ht="18" customHeight="1" x14ac:dyDescent="0.3">
      <c r="B9" s="219" t="s">
        <v>31</v>
      </c>
      <c r="C9" s="220" t="s">
        <v>203</v>
      </c>
      <c r="D9" s="221">
        <f t="shared" ref="D9:R9" si="0">D10-D19</f>
        <v>174896.30690800026</v>
      </c>
      <c r="E9" s="222">
        <f t="shared" si="0"/>
        <v>-2255.4621672663925</v>
      </c>
      <c r="F9" s="222">
        <f t="shared" si="0"/>
        <v>-207.69410331823747</v>
      </c>
      <c r="G9" s="222">
        <f t="shared" si="0"/>
        <v>0</v>
      </c>
      <c r="H9" s="222">
        <f t="shared" si="0"/>
        <v>25621.456999999937</v>
      </c>
      <c r="I9" s="222">
        <f t="shared" si="0"/>
        <v>-16909.485000000022</v>
      </c>
      <c r="J9" s="222">
        <f t="shared" si="0"/>
        <v>2236.0417163452394</v>
      </c>
      <c r="K9" s="222">
        <f t="shared" si="0"/>
        <v>-57318.995942765789</v>
      </c>
      <c r="L9" s="223">
        <f t="shared" si="0"/>
        <v>148998.72157000145</v>
      </c>
      <c r="M9" s="221">
        <f t="shared" si="0"/>
        <v>-432774.09169280389</v>
      </c>
      <c r="N9" s="223">
        <f t="shared" si="0"/>
        <v>-1603788.7408547611</v>
      </c>
      <c r="O9" s="223">
        <f t="shared" si="0"/>
        <v>1878588.9829440345</v>
      </c>
      <c r="P9" s="221">
        <f t="shared" si="0"/>
        <v>204072.89741269324</v>
      </c>
      <c r="Q9" s="223">
        <f t="shared" si="0"/>
        <v>-6519773.8835310536</v>
      </c>
      <c r="R9" s="223">
        <f t="shared" si="0"/>
        <v>3065646.8211596827</v>
      </c>
      <c r="S9" s="223">
        <f>SUM(D9:R9)</f>
        <v>-3132967.1245812117</v>
      </c>
      <c r="T9" s="12"/>
      <c r="X9" s="6"/>
    </row>
    <row r="10" spans="1:24" ht="18" customHeight="1" x14ac:dyDescent="0.3">
      <c r="B10" s="216" t="s">
        <v>32</v>
      </c>
      <c r="C10" s="217" t="s">
        <v>183</v>
      </c>
      <c r="D10" s="224">
        <f t="shared" ref="D10:R10" si="1">D11+D12+D13+D14+D15+D16+D17+D18</f>
        <v>6409540.9154640008</v>
      </c>
      <c r="E10" s="225">
        <f t="shared" si="1"/>
        <v>108616.9350023983</v>
      </c>
      <c r="F10" s="225">
        <f t="shared" si="1"/>
        <v>154661.26420784177</v>
      </c>
      <c r="G10" s="225">
        <f t="shared" si="1"/>
        <v>0</v>
      </c>
      <c r="H10" s="225">
        <f t="shared" si="1"/>
        <v>297269.27799999999</v>
      </c>
      <c r="I10" s="225">
        <f t="shared" si="1"/>
        <v>-58866.529000000017</v>
      </c>
      <c r="J10" s="225">
        <f t="shared" si="1"/>
        <v>6497.3427428480045</v>
      </c>
      <c r="K10" s="225">
        <f t="shared" si="1"/>
        <v>249865.48684668442</v>
      </c>
      <c r="L10" s="226">
        <f t="shared" si="1"/>
        <v>2253715.0253334017</v>
      </c>
      <c r="M10" s="224">
        <f t="shared" si="1"/>
        <v>1779939.4374779635</v>
      </c>
      <c r="N10" s="226">
        <f t="shared" si="1"/>
        <v>1156578.1035250002</v>
      </c>
      <c r="O10" s="226">
        <f t="shared" si="1"/>
        <v>1992084.2784462054</v>
      </c>
      <c r="P10" s="224">
        <f t="shared" si="1"/>
        <v>367418.34012400004</v>
      </c>
      <c r="Q10" s="226">
        <f t="shared" si="1"/>
        <v>-95138.841668431414</v>
      </c>
      <c r="R10" s="226">
        <f t="shared" si="1"/>
        <v>2265333.09097757</v>
      </c>
      <c r="S10" s="218">
        <f>SUM(D10:R10)</f>
        <v>16887514.127479482</v>
      </c>
      <c r="T10" s="12"/>
    </row>
    <row r="11" spans="1:24" s="11" customFormat="1" ht="18" customHeight="1" x14ac:dyDescent="0.3">
      <c r="A11" s="6"/>
      <c r="B11" s="187" t="s">
        <v>33</v>
      </c>
      <c r="C11" s="204" t="s">
        <v>145</v>
      </c>
      <c r="D11" s="205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206">
        <v>135531.451</v>
      </c>
      <c r="M11" s="205">
        <v>0</v>
      </c>
      <c r="N11" s="206">
        <v>0</v>
      </c>
      <c r="O11" s="206">
        <v>0</v>
      </c>
      <c r="P11" s="205">
        <v>0</v>
      </c>
      <c r="Q11" s="206">
        <v>0</v>
      </c>
      <c r="R11" s="206">
        <v>492072.144165807</v>
      </c>
      <c r="S11" s="207">
        <f t="shared" ref="S11:S27" si="2">SUM(D11:R11)</f>
        <v>627603.59516580706</v>
      </c>
      <c r="T11" s="12"/>
    </row>
    <row r="12" spans="1:24" s="11" customFormat="1" ht="18" customHeight="1" x14ac:dyDescent="0.3">
      <c r="A12" s="6"/>
      <c r="B12" s="187" t="s">
        <v>34</v>
      </c>
      <c r="C12" s="204" t="s">
        <v>146</v>
      </c>
      <c r="D12" s="208">
        <v>2719.7408559997639</v>
      </c>
      <c r="E12" s="209">
        <v>107828.60850545009</v>
      </c>
      <c r="F12" s="209">
        <v>123704.63799999998</v>
      </c>
      <c r="G12" s="209">
        <v>0</v>
      </c>
      <c r="H12" s="209">
        <v>314401.647</v>
      </c>
      <c r="I12" s="209">
        <v>6653.7859999999964</v>
      </c>
      <c r="J12" s="209">
        <v>10309.236328979994</v>
      </c>
      <c r="K12" s="209">
        <v>-48090.472795676964</v>
      </c>
      <c r="L12" s="210">
        <v>-702459.76245599997</v>
      </c>
      <c r="M12" s="208">
        <v>952446.47809630679</v>
      </c>
      <c r="N12" s="210">
        <v>117627.02912600001</v>
      </c>
      <c r="O12" s="210">
        <v>1534564.4531252636</v>
      </c>
      <c r="P12" s="208">
        <v>359117.91629200004</v>
      </c>
      <c r="Q12" s="210">
        <v>369835.02147943142</v>
      </c>
      <c r="R12" s="210">
        <v>180467.85813798258</v>
      </c>
      <c r="S12" s="207">
        <f t="shared" si="2"/>
        <v>3329126.1776957372</v>
      </c>
      <c r="T12" s="12"/>
      <c r="U12" s="13"/>
      <c r="X12" s="6"/>
    </row>
    <row r="13" spans="1:24" s="11" customFormat="1" ht="18" customHeight="1" x14ac:dyDescent="0.3">
      <c r="A13" s="6"/>
      <c r="B13" s="187" t="s">
        <v>35</v>
      </c>
      <c r="C13" s="204" t="s">
        <v>170</v>
      </c>
      <c r="D13" s="205">
        <v>4044399.1094879997</v>
      </c>
      <c r="E13" s="160">
        <v>-2769.0686649999998</v>
      </c>
      <c r="F13" s="160">
        <v>2135.8700000000003</v>
      </c>
      <c r="G13" s="160">
        <v>0</v>
      </c>
      <c r="H13" s="160">
        <v>-41140.748999999996</v>
      </c>
      <c r="I13" s="160">
        <v>-10480.551000000001</v>
      </c>
      <c r="J13" s="160">
        <v>-2727.8930619637995</v>
      </c>
      <c r="K13" s="160">
        <v>200513.45904145433</v>
      </c>
      <c r="L13" s="206">
        <v>-761051.20205399999</v>
      </c>
      <c r="M13" s="205">
        <v>231862.37360776961</v>
      </c>
      <c r="N13" s="206">
        <v>8227.3612259999991</v>
      </c>
      <c r="O13" s="206">
        <v>375040.1250249077</v>
      </c>
      <c r="P13" s="205">
        <v>0</v>
      </c>
      <c r="Q13" s="206">
        <v>-144.393</v>
      </c>
      <c r="R13" s="206">
        <v>116310.57239409848</v>
      </c>
      <c r="S13" s="207">
        <f t="shared" si="2"/>
        <v>4160175.0140012661</v>
      </c>
      <c r="T13" s="12"/>
      <c r="X13" s="6"/>
    </row>
    <row r="14" spans="1:24" ht="18" customHeight="1" x14ac:dyDescent="0.3">
      <c r="B14" s="187" t="s">
        <v>36</v>
      </c>
      <c r="C14" s="204" t="s">
        <v>147</v>
      </c>
      <c r="D14" s="205">
        <v>2284399.6283350009</v>
      </c>
      <c r="E14" s="160">
        <v>4073.1408581299997</v>
      </c>
      <c r="F14" s="160">
        <v>24019.674999999996</v>
      </c>
      <c r="G14" s="160">
        <v>0</v>
      </c>
      <c r="H14" s="160">
        <v>-1.4999999999999999E-2</v>
      </c>
      <c r="I14" s="160">
        <v>-3847.404</v>
      </c>
      <c r="J14" s="160">
        <v>-158.34200000000001</v>
      </c>
      <c r="K14" s="160">
        <v>16606.65949396633</v>
      </c>
      <c r="L14" s="206">
        <v>3560524.8617134001</v>
      </c>
      <c r="M14" s="205">
        <v>19446.844871752</v>
      </c>
      <c r="N14" s="206">
        <v>5209.5110710000008</v>
      </c>
      <c r="O14" s="206">
        <v>2147.0271654784001</v>
      </c>
      <c r="P14" s="205">
        <v>-888.28816799999993</v>
      </c>
      <c r="Q14" s="206">
        <v>257484.78300000002</v>
      </c>
      <c r="R14" s="206">
        <v>1258128.9225155325</v>
      </c>
      <c r="S14" s="207">
        <f t="shared" si="2"/>
        <v>7427147.0048562586</v>
      </c>
      <c r="T14" s="12"/>
    </row>
    <row r="15" spans="1:24" ht="18" customHeight="1" x14ac:dyDescent="0.3">
      <c r="B15" s="187" t="s">
        <v>37</v>
      </c>
      <c r="C15" s="204" t="s">
        <v>171</v>
      </c>
      <c r="D15" s="205">
        <v>33929.643370000005</v>
      </c>
      <c r="E15" s="160">
        <v>-350.91100000000029</v>
      </c>
      <c r="F15" s="160">
        <v>5980.1562078418228</v>
      </c>
      <c r="G15" s="160">
        <v>0</v>
      </c>
      <c r="H15" s="160">
        <v>1405.509</v>
      </c>
      <c r="I15" s="160">
        <v>-43455.127000000008</v>
      </c>
      <c r="J15" s="160">
        <v>-1768.4228259319991</v>
      </c>
      <c r="K15" s="160">
        <v>10079.419911104229</v>
      </c>
      <c r="L15" s="206">
        <v>-12260.439415999999</v>
      </c>
      <c r="M15" s="205">
        <v>202886.90877649162</v>
      </c>
      <c r="N15" s="206">
        <v>-357.56254400000034</v>
      </c>
      <c r="O15" s="206">
        <v>71762.762700249034</v>
      </c>
      <c r="P15" s="205">
        <v>9188.7119999999995</v>
      </c>
      <c r="Q15" s="206">
        <v>119157.84721678721</v>
      </c>
      <c r="R15" s="206">
        <v>213384.96050174686</v>
      </c>
      <c r="S15" s="207">
        <f t="shared" si="2"/>
        <v>609583.4568982888</v>
      </c>
      <c r="T15" s="12"/>
    </row>
    <row r="16" spans="1:24" ht="18" customHeight="1" x14ac:dyDescent="0.3">
      <c r="B16" s="187" t="s">
        <v>38</v>
      </c>
      <c r="C16" s="204" t="s">
        <v>176</v>
      </c>
      <c r="D16" s="205">
        <v>-92774.452999999994</v>
      </c>
      <c r="E16" s="160">
        <v>0</v>
      </c>
      <c r="F16" s="160">
        <v>0</v>
      </c>
      <c r="G16" s="160">
        <v>0</v>
      </c>
      <c r="H16" s="160">
        <v>0</v>
      </c>
      <c r="I16" s="160">
        <v>-1209.471</v>
      </c>
      <c r="J16" s="160">
        <v>0</v>
      </c>
      <c r="K16" s="160">
        <v>0</v>
      </c>
      <c r="L16" s="206">
        <v>0</v>
      </c>
      <c r="M16" s="205">
        <v>0</v>
      </c>
      <c r="N16" s="206">
        <v>0</v>
      </c>
      <c r="O16" s="206">
        <v>0</v>
      </c>
      <c r="P16" s="205">
        <v>0</v>
      </c>
      <c r="Q16" s="206">
        <v>0</v>
      </c>
      <c r="R16" s="206">
        <v>0</v>
      </c>
      <c r="S16" s="207">
        <f t="shared" si="2"/>
        <v>-93983.923999999999</v>
      </c>
      <c r="T16" s="12"/>
    </row>
    <row r="17" spans="1:24" s="11" customFormat="1" ht="18" customHeight="1" x14ac:dyDescent="0.3">
      <c r="A17" s="6"/>
      <c r="B17" s="187" t="s">
        <v>39</v>
      </c>
      <c r="C17" s="204" t="s">
        <v>177</v>
      </c>
      <c r="D17" s="205">
        <v>-41.358000000000004</v>
      </c>
      <c r="E17" s="160">
        <v>0</v>
      </c>
      <c r="F17" s="160">
        <v>0</v>
      </c>
      <c r="G17" s="160">
        <v>0</v>
      </c>
      <c r="H17" s="160">
        <v>0</v>
      </c>
      <c r="I17" s="160">
        <v>0</v>
      </c>
      <c r="J17" s="160">
        <v>0</v>
      </c>
      <c r="K17" s="160">
        <v>14167.644890000001</v>
      </c>
      <c r="L17" s="206">
        <v>-3.722</v>
      </c>
      <c r="M17" s="205">
        <v>66064.4125877771</v>
      </c>
      <c r="N17" s="206">
        <v>497.87900000000002</v>
      </c>
      <c r="O17" s="206">
        <v>128605.56351771862</v>
      </c>
      <c r="P17" s="205">
        <v>0</v>
      </c>
      <c r="Q17" s="206">
        <v>0.185</v>
      </c>
      <c r="R17" s="206">
        <v>0</v>
      </c>
      <c r="S17" s="207">
        <f t="shared" si="2"/>
        <v>209290.60499549573</v>
      </c>
      <c r="T17" s="12"/>
      <c r="X17" s="6"/>
    </row>
    <row r="18" spans="1:24" s="11" customFormat="1" ht="18" customHeight="1" x14ac:dyDescent="0.3">
      <c r="A18" s="6"/>
      <c r="B18" s="187" t="s">
        <v>40</v>
      </c>
      <c r="C18" s="204" t="s">
        <v>172</v>
      </c>
      <c r="D18" s="205">
        <v>136908.60441499995</v>
      </c>
      <c r="E18" s="160">
        <v>-164.83469618178623</v>
      </c>
      <c r="F18" s="160">
        <v>-1179.075</v>
      </c>
      <c r="G18" s="160">
        <v>0</v>
      </c>
      <c r="H18" s="160">
        <v>22602.885999999999</v>
      </c>
      <c r="I18" s="160">
        <v>-6527.7619999999997</v>
      </c>
      <c r="J18" s="160">
        <v>842.76430176380825</v>
      </c>
      <c r="K18" s="160">
        <v>56588.776305836516</v>
      </c>
      <c r="L18" s="206">
        <v>33433.838546001978</v>
      </c>
      <c r="M18" s="205">
        <v>307232.41953786649</v>
      </c>
      <c r="N18" s="206">
        <v>1025373.885646</v>
      </c>
      <c r="O18" s="206">
        <v>-120035.65308741209</v>
      </c>
      <c r="P18" s="205">
        <v>0</v>
      </c>
      <c r="Q18" s="206">
        <v>-841472.28536465007</v>
      </c>
      <c r="R18" s="206">
        <v>4968.6332624026672</v>
      </c>
      <c r="S18" s="207">
        <f t="shared" si="2"/>
        <v>618572.1978666276</v>
      </c>
      <c r="T18" s="12"/>
    </row>
    <row r="19" spans="1:24" ht="18" customHeight="1" x14ac:dyDescent="0.3">
      <c r="B19" s="216" t="s">
        <v>41</v>
      </c>
      <c r="C19" s="217" t="s">
        <v>148</v>
      </c>
      <c r="D19" s="224">
        <f t="shared" ref="D19:R19" si="3">+D20+D21+D22+D23+D24+D25+D26+D27</f>
        <v>6234644.6085560005</v>
      </c>
      <c r="E19" s="225">
        <f t="shared" si="3"/>
        <v>110872.39716966469</v>
      </c>
      <c r="F19" s="225">
        <f t="shared" si="3"/>
        <v>154868.95831116001</v>
      </c>
      <c r="G19" s="225">
        <f t="shared" si="3"/>
        <v>0</v>
      </c>
      <c r="H19" s="225">
        <f t="shared" si="3"/>
        <v>271647.82100000005</v>
      </c>
      <c r="I19" s="225">
        <f t="shared" si="3"/>
        <v>-41957.043999999994</v>
      </c>
      <c r="J19" s="225">
        <f t="shared" si="3"/>
        <v>4261.3010265027651</v>
      </c>
      <c r="K19" s="225">
        <f t="shared" si="3"/>
        <v>307184.48278945021</v>
      </c>
      <c r="L19" s="226">
        <f t="shared" si="3"/>
        <v>2104716.3037634003</v>
      </c>
      <c r="M19" s="224">
        <f t="shared" si="3"/>
        <v>2212713.5291707674</v>
      </c>
      <c r="N19" s="226">
        <f t="shared" si="3"/>
        <v>2760366.8443797613</v>
      </c>
      <c r="O19" s="226">
        <f t="shared" si="3"/>
        <v>113495.29550217104</v>
      </c>
      <c r="P19" s="224">
        <f t="shared" si="3"/>
        <v>163345.44271130679</v>
      </c>
      <c r="Q19" s="226">
        <f t="shared" si="3"/>
        <v>6424635.0418626219</v>
      </c>
      <c r="R19" s="226">
        <f t="shared" si="3"/>
        <v>-800313.73018211254</v>
      </c>
      <c r="S19" s="218">
        <f t="shared" si="2"/>
        <v>20020481.252060696</v>
      </c>
      <c r="T19" s="12"/>
    </row>
    <row r="20" spans="1:24" ht="18" customHeight="1" x14ac:dyDescent="0.3">
      <c r="B20" s="187" t="s">
        <v>42</v>
      </c>
      <c r="C20" s="204" t="s">
        <v>145</v>
      </c>
      <c r="D20" s="205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206">
        <v>0</v>
      </c>
      <c r="M20" s="205">
        <v>0</v>
      </c>
      <c r="N20" s="206">
        <v>0</v>
      </c>
      <c r="O20" s="206">
        <v>0</v>
      </c>
      <c r="P20" s="205">
        <v>0</v>
      </c>
      <c r="Q20" s="206">
        <v>0</v>
      </c>
      <c r="R20" s="206">
        <v>-71873.054652534003</v>
      </c>
      <c r="S20" s="207">
        <f t="shared" si="2"/>
        <v>-71873.054652534003</v>
      </c>
      <c r="T20" s="12"/>
    </row>
    <row r="21" spans="1:24" ht="18" customHeight="1" x14ac:dyDescent="0.3">
      <c r="B21" s="187" t="s">
        <v>43</v>
      </c>
      <c r="C21" s="204" t="s">
        <v>146</v>
      </c>
      <c r="D21" s="208">
        <v>2962544.5890000002</v>
      </c>
      <c r="E21" s="209">
        <v>-7541.5470000000005</v>
      </c>
      <c r="F21" s="209">
        <v>-2.1810000000000009</v>
      </c>
      <c r="G21" s="209">
        <v>0</v>
      </c>
      <c r="H21" s="209">
        <v>0</v>
      </c>
      <c r="I21" s="209">
        <v>0</v>
      </c>
      <c r="J21" s="209">
        <v>0</v>
      </c>
      <c r="K21" s="209">
        <v>-2955.7646326400018</v>
      </c>
      <c r="L21" s="210">
        <v>966041.02122740005</v>
      </c>
      <c r="M21" s="208">
        <v>84032.502606223701</v>
      </c>
      <c r="N21" s="210">
        <v>120670.93722500002</v>
      </c>
      <c r="O21" s="210">
        <v>0</v>
      </c>
      <c r="P21" s="208">
        <v>67162.412988970813</v>
      </c>
      <c r="Q21" s="210">
        <v>239263.67419999983</v>
      </c>
      <c r="R21" s="210">
        <v>-1096119.5369473759</v>
      </c>
      <c r="S21" s="207">
        <f t="shared" si="2"/>
        <v>3333096.1076675793</v>
      </c>
      <c r="T21" s="12"/>
    </row>
    <row r="22" spans="1:24" ht="18" customHeight="1" x14ac:dyDescent="0.3">
      <c r="B22" s="187" t="s">
        <v>44</v>
      </c>
      <c r="C22" s="204" t="str">
        <f>+C13</f>
        <v>Debt Securities</v>
      </c>
      <c r="D22" s="205">
        <v>16690.352000000003</v>
      </c>
      <c r="E22" s="160">
        <v>0</v>
      </c>
      <c r="F22" s="160">
        <v>30327.274790000003</v>
      </c>
      <c r="G22" s="160">
        <v>0</v>
      </c>
      <c r="H22" s="160">
        <v>0</v>
      </c>
      <c r="I22" s="160">
        <v>0</v>
      </c>
      <c r="J22" s="160">
        <v>0</v>
      </c>
      <c r="K22" s="160">
        <v>621.17399999999998</v>
      </c>
      <c r="L22" s="206">
        <v>0</v>
      </c>
      <c r="M22" s="205">
        <v>28124.373833167458</v>
      </c>
      <c r="N22" s="206">
        <v>-34410.006364901645</v>
      </c>
      <c r="O22" s="206">
        <v>0</v>
      </c>
      <c r="P22" s="205">
        <v>74.104494336000002</v>
      </c>
      <c r="Q22" s="206">
        <v>4396022.8002888002</v>
      </c>
      <c r="R22" s="206">
        <v>27150.031755271717</v>
      </c>
      <c r="S22" s="207">
        <f t="shared" si="2"/>
        <v>4464600.1047966732</v>
      </c>
      <c r="T22" s="12"/>
    </row>
    <row r="23" spans="1:24" ht="18" customHeight="1" x14ac:dyDescent="0.3">
      <c r="B23" s="187" t="s">
        <v>45</v>
      </c>
      <c r="C23" s="204" t="s">
        <v>147</v>
      </c>
      <c r="D23" s="205">
        <v>3010249.0405150005</v>
      </c>
      <c r="E23" s="160">
        <v>-8.0869999999999891</v>
      </c>
      <c r="F23" s="160">
        <v>24021.396999999997</v>
      </c>
      <c r="G23" s="160">
        <v>0</v>
      </c>
      <c r="H23" s="160">
        <v>0.26500000000000001</v>
      </c>
      <c r="I23" s="160">
        <v>54.716000000000001</v>
      </c>
      <c r="J23" s="160">
        <v>0</v>
      </c>
      <c r="K23" s="160">
        <v>-544.59799999999996</v>
      </c>
      <c r="L23" s="206">
        <v>394948.61</v>
      </c>
      <c r="M23" s="205">
        <v>1478767.1263014385</v>
      </c>
      <c r="N23" s="206">
        <v>660169.28629199904</v>
      </c>
      <c r="O23" s="206">
        <v>285207.04454798915</v>
      </c>
      <c r="P23" s="205">
        <v>96108.925227999978</v>
      </c>
      <c r="Q23" s="206">
        <v>1160383.9554275097</v>
      </c>
      <c r="R23" s="206">
        <v>187388.45446775775</v>
      </c>
      <c r="S23" s="207">
        <f t="shared" si="2"/>
        <v>7296746.1357796937</v>
      </c>
      <c r="T23" s="12"/>
    </row>
    <row r="24" spans="1:24" ht="18" customHeight="1" x14ac:dyDescent="0.3">
      <c r="B24" s="187" t="s">
        <v>46</v>
      </c>
      <c r="C24" s="204" t="str">
        <f>+C15</f>
        <v>Equity and Investment Fund Shares</v>
      </c>
      <c r="D24" s="205">
        <v>6426.5379999999986</v>
      </c>
      <c r="E24" s="160">
        <v>910.32702726909952</v>
      </c>
      <c r="F24" s="160">
        <v>1469.9612410000027</v>
      </c>
      <c r="G24" s="160">
        <v>0</v>
      </c>
      <c r="H24" s="160">
        <v>275064.14500000002</v>
      </c>
      <c r="I24" s="160">
        <v>-25691.216999999997</v>
      </c>
      <c r="J24" s="160">
        <v>3930.9144298379288</v>
      </c>
      <c r="K24" s="160">
        <v>16334.572726669741</v>
      </c>
      <c r="L24" s="206">
        <v>99900</v>
      </c>
      <c r="M24" s="205">
        <v>226645.62593913428</v>
      </c>
      <c r="N24" s="206">
        <v>61139.831691663589</v>
      </c>
      <c r="O24" s="206">
        <v>0</v>
      </c>
      <c r="P24" s="205">
        <v>0</v>
      </c>
      <c r="Q24" s="206">
        <v>0</v>
      </c>
      <c r="R24" s="206">
        <v>10114.717712748286</v>
      </c>
      <c r="S24" s="207">
        <f t="shared" si="2"/>
        <v>676245.41676832305</v>
      </c>
      <c r="T24" s="12"/>
    </row>
    <row r="25" spans="1:24" ht="18" customHeight="1" x14ac:dyDescent="0.3">
      <c r="B25" s="187" t="s">
        <v>47</v>
      </c>
      <c r="C25" s="204" t="s">
        <v>176</v>
      </c>
      <c r="D25" s="205">
        <v>-50259.514999999999</v>
      </c>
      <c r="E25" s="160">
        <v>0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160">
        <v>0</v>
      </c>
      <c r="L25" s="206">
        <v>178415.26199999999</v>
      </c>
      <c r="M25" s="205">
        <v>0</v>
      </c>
      <c r="N25" s="206">
        <v>0</v>
      </c>
      <c r="O25" s="206">
        <v>0</v>
      </c>
      <c r="P25" s="205">
        <v>0</v>
      </c>
      <c r="Q25" s="206">
        <v>0</v>
      </c>
      <c r="R25" s="206">
        <v>0</v>
      </c>
      <c r="S25" s="207">
        <f t="shared" si="2"/>
        <v>128155.74699999999</v>
      </c>
      <c r="T25" s="12"/>
    </row>
    <row r="26" spans="1:24" s="11" customFormat="1" ht="18" customHeight="1" x14ac:dyDescent="0.3">
      <c r="A26" s="6"/>
      <c r="B26" s="187" t="s">
        <v>48</v>
      </c>
      <c r="C26" s="204" t="str">
        <f>+C17</f>
        <v>Insurance, Pension and SGSs**</v>
      </c>
      <c r="D26" s="205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174.62430879999999</v>
      </c>
      <c r="K26" s="160">
        <v>295316.94784078439</v>
      </c>
      <c r="L26" s="206">
        <v>0</v>
      </c>
      <c r="M26" s="205">
        <v>0</v>
      </c>
      <c r="N26" s="206">
        <v>0</v>
      </c>
      <c r="O26" s="206">
        <v>0</v>
      </c>
      <c r="P26" s="205">
        <v>0</v>
      </c>
      <c r="Q26" s="206">
        <v>0</v>
      </c>
      <c r="R26" s="206">
        <v>0</v>
      </c>
      <c r="S26" s="207">
        <f t="shared" si="2"/>
        <v>295491.57214958436</v>
      </c>
      <c r="T26" s="12"/>
    </row>
    <row r="27" spans="1:24" ht="18" customHeight="1" thickBot="1" x14ac:dyDescent="0.35">
      <c r="B27" s="188" t="s">
        <v>49</v>
      </c>
      <c r="C27" s="211" t="s">
        <v>173</v>
      </c>
      <c r="D27" s="212">
        <v>288993.60404100001</v>
      </c>
      <c r="E27" s="213">
        <v>117511.7041423956</v>
      </c>
      <c r="F27" s="213">
        <v>99052.506280160014</v>
      </c>
      <c r="G27" s="213">
        <v>0</v>
      </c>
      <c r="H27" s="213">
        <v>-3416.5889999999999</v>
      </c>
      <c r="I27" s="213">
        <v>-16320.543</v>
      </c>
      <c r="J27" s="213">
        <v>155.76228786483625</v>
      </c>
      <c r="K27" s="213">
        <v>-1587.8491453638835</v>
      </c>
      <c r="L27" s="214">
        <v>465411.41053599998</v>
      </c>
      <c r="M27" s="212">
        <v>395143.90049080318</v>
      </c>
      <c r="N27" s="214">
        <v>1952796.795536</v>
      </c>
      <c r="O27" s="214">
        <v>-171711.74904581811</v>
      </c>
      <c r="P27" s="212">
        <v>0</v>
      </c>
      <c r="Q27" s="214">
        <v>628964.61194631201</v>
      </c>
      <c r="R27" s="214">
        <v>143025.65748201963</v>
      </c>
      <c r="S27" s="215">
        <f t="shared" si="2"/>
        <v>3898019.2225513728</v>
      </c>
      <c r="T27" s="12"/>
    </row>
    <row r="28" spans="1:24" ht="18" customHeight="1" x14ac:dyDescent="0.3">
      <c r="B28" s="189" t="s">
        <v>178</v>
      </c>
      <c r="C28" s="161"/>
      <c r="D28" s="160"/>
      <c r="E28" s="160"/>
      <c r="F28" s="160"/>
      <c r="G28" s="159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2"/>
    </row>
    <row r="29" spans="1:24" ht="18" customHeight="1" x14ac:dyDescent="0.3">
      <c r="B29" s="154" t="s">
        <v>162</v>
      </c>
      <c r="C29" s="153"/>
      <c r="D29" s="157"/>
      <c r="E29" s="155"/>
      <c r="F29" s="155"/>
      <c r="G29" s="155"/>
      <c r="H29" s="155"/>
      <c r="I29" s="155"/>
      <c r="J29" s="155"/>
      <c r="K29" s="155"/>
      <c r="L29" s="155"/>
      <c r="M29" s="157"/>
      <c r="N29" s="155"/>
      <c r="O29" s="155"/>
      <c r="P29" s="155"/>
      <c r="Q29" s="155"/>
      <c r="R29" s="153"/>
      <c r="S29" s="155"/>
      <c r="T29" s="12"/>
    </row>
    <row r="30" spans="1:24" ht="18" customHeight="1" x14ac:dyDescent="0.3">
      <c r="B30" s="49" t="s">
        <v>214</v>
      </c>
      <c r="C30" s="153"/>
      <c r="D30" s="157"/>
      <c r="E30" s="155"/>
      <c r="F30" s="155"/>
      <c r="G30" s="155"/>
      <c r="H30" s="155"/>
      <c r="I30" s="155"/>
      <c r="J30" s="155"/>
      <c r="K30" s="155"/>
      <c r="L30" s="155"/>
      <c r="M30" s="157"/>
      <c r="N30" s="155"/>
      <c r="O30" s="155"/>
      <c r="P30" s="155"/>
      <c r="Q30" s="155"/>
      <c r="R30" s="153"/>
      <c r="S30" s="155"/>
      <c r="T30" s="12"/>
    </row>
    <row r="31" spans="1:24" ht="18" customHeight="1" x14ac:dyDescent="0.3">
      <c r="B31" s="49" t="s">
        <v>215</v>
      </c>
      <c r="C31" s="153"/>
      <c r="D31" s="157"/>
      <c r="E31" s="155"/>
      <c r="F31" s="155"/>
      <c r="G31" s="155"/>
      <c r="H31" s="155"/>
      <c r="I31" s="155"/>
      <c r="J31" s="155"/>
      <c r="K31" s="155"/>
      <c r="L31" s="155"/>
      <c r="M31" s="157"/>
      <c r="N31" s="155"/>
      <c r="O31" s="155"/>
      <c r="P31" s="155"/>
      <c r="Q31" s="155"/>
      <c r="R31" s="153"/>
      <c r="S31" s="155"/>
      <c r="T31" s="12"/>
    </row>
    <row r="32" spans="1:24" ht="18" customHeight="1" x14ac:dyDescent="0.3">
      <c r="B32" s="49" t="s">
        <v>216</v>
      </c>
      <c r="C32" s="153"/>
      <c r="D32" s="157"/>
      <c r="E32" s="155"/>
      <c r="F32" s="155"/>
      <c r="G32" s="155"/>
      <c r="H32" s="155"/>
      <c r="I32" s="155"/>
      <c r="J32" s="155"/>
      <c r="K32" s="155"/>
      <c r="L32" s="155"/>
      <c r="M32" s="157"/>
      <c r="N32" s="155"/>
      <c r="O32" s="155"/>
      <c r="P32" s="155"/>
      <c r="Q32" s="155"/>
      <c r="R32" s="153"/>
      <c r="S32" s="155"/>
      <c r="T32" s="12"/>
    </row>
    <row r="33" spans="2:20" ht="18" customHeight="1" x14ac:dyDescent="0.3">
      <c r="B33" s="49" t="s">
        <v>217</v>
      </c>
      <c r="C33" s="153"/>
      <c r="D33" s="157"/>
      <c r="E33" s="155"/>
      <c r="F33" s="155"/>
      <c r="G33" s="155"/>
      <c r="H33" s="155"/>
      <c r="I33" s="155"/>
      <c r="J33" s="155"/>
      <c r="K33" s="155"/>
      <c r="L33" s="155"/>
      <c r="M33" s="157"/>
      <c r="N33" s="155"/>
      <c r="O33" s="155"/>
      <c r="P33" s="155"/>
      <c r="Q33" s="155"/>
      <c r="R33" s="153"/>
      <c r="S33" s="155"/>
      <c r="T33" s="12"/>
    </row>
  </sheetData>
  <mergeCells count="10">
    <mergeCell ref="B6:B8"/>
    <mergeCell ref="C6:C8"/>
    <mergeCell ref="D6:L6"/>
    <mergeCell ref="S6:S8"/>
    <mergeCell ref="D7:L7"/>
    <mergeCell ref="M6:O6"/>
    <mergeCell ref="M7:N7"/>
    <mergeCell ref="P6:Q7"/>
    <mergeCell ref="O7:O8"/>
    <mergeCell ref="R6:R8"/>
  </mergeCells>
  <hyperlinks>
    <hyperlink ref="S2" location="Contents!A1" display="Back"/>
  </hyperlinks>
  <pageMargins left="0.3" right="0.25" top="0.2" bottom="0.2" header="0.3" footer="0.3"/>
  <pageSetup scale="43" fitToHeight="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view="pageBreakPreview" zoomScale="85" zoomScaleNormal="75" zoomScaleSheetLayoutView="85" workbookViewId="0">
      <pane xSplit="3" ySplit="10" topLeftCell="D11" activePane="bottomRight" state="frozen"/>
      <selection pane="topRight" activeCell="C1" sqref="C1"/>
      <selection pane="bottomLeft" activeCell="A10" sqref="A10"/>
      <selection pane="bottomRight" activeCell="B3" sqref="B3"/>
    </sheetView>
  </sheetViews>
  <sheetFormatPr defaultColWidth="9.140625" defaultRowHeight="18" customHeight="1" x14ac:dyDescent="0.2"/>
  <cols>
    <col min="1" max="1" width="1.5703125" style="6" customWidth="1"/>
    <col min="2" max="2" width="6.28515625" style="4" customWidth="1"/>
    <col min="3" max="3" width="64.140625" style="6" customWidth="1"/>
    <col min="4" max="4" width="12" style="9" customWidth="1"/>
    <col min="5" max="6" width="12" style="8" customWidth="1"/>
    <col min="7" max="7" width="13.7109375" style="8" hidden="1" customWidth="1"/>
    <col min="8" max="12" width="11" style="8" customWidth="1"/>
    <col min="13" max="13" width="11.85546875" style="9" customWidth="1"/>
    <col min="14" max="14" width="11.85546875" style="8" customWidth="1"/>
    <col min="15" max="17" width="13.28515625" style="8" customWidth="1"/>
    <col min="18" max="18" width="13.28515625" style="6" customWidth="1"/>
    <col min="19" max="19" width="13.28515625" style="8" customWidth="1"/>
    <col min="20" max="16384" width="9.140625" style="6"/>
  </cols>
  <sheetData>
    <row r="1" spans="1:22" ht="9" customHeight="1" x14ac:dyDescent="0.2">
      <c r="B1" s="6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7"/>
    </row>
    <row r="2" spans="1:22" ht="15" x14ac:dyDescent="0.2">
      <c r="B2" s="43" t="s">
        <v>227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236" t="s">
        <v>225</v>
      </c>
    </row>
    <row r="3" spans="1:22" ht="13.5" x14ac:dyDescent="0.2">
      <c r="B3" s="44" t="str">
        <f>+Financial_AC!B3</f>
        <v>2021-22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</row>
    <row r="4" spans="1:22" ht="13.5" x14ac:dyDescent="0.25">
      <c r="B4" s="45" t="s">
        <v>69</v>
      </c>
      <c r="D4" s="48"/>
      <c r="E4" s="48"/>
      <c r="F4" s="49"/>
      <c r="G4" s="49"/>
      <c r="H4" s="49"/>
      <c r="I4" s="49"/>
      <c r="J4" s="49"/>
      <c r="K4" s="50"/>
      <c r="L4" s="48"/>
      <c r="M4" s="51"/>
      <c r="N4" s="48"/>
      <c r="O4" s="48"/>
      <c r="P4" s="48"/>
      <c r="Q4" s="48"/>
      <c r="R4" s="48"/>
      <c r="S4" s="47"/>
    </row>
    <row r="5" spans="1:22" ht="18" customHeight="1" thickBot="1" x14ac:dyDescent="0.3">
      <c r="B5" s="46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50"/>
    </row>
    <row r="6" spans="1:22" s="10" customFormat="1" ht="18" customHeight="1" thickBot="1" x14ac:dyDescent="0.3">
      <c r="B6" s="261" t="s">
        <v>142</v>
      </c>
      <c r="C6" s="264" t="s">
        <v>11</v>
      </c>
      <c r="D6" s="267" t="s">
        <v>166</v>
      </c>
      <c r="E6" s="268"/>
      <c r="F6" s="268"/>
      <c r="G6" s="268"/>
      <c r="H6" s="268"/>
      <c r="I6" s="268"/>
      <c r="J6" s="268"/>
      <c r="K6" s="268"/>
      <c r="L6" s="268"/>
      <c r="M6" s="272" t="s">
        <v>165</v>
      </c>
      <c r="N6" s="273"/>
      <c r="O6" s="274"/>
      <c r="P6" s="269" t="s">
        <v>163</v>
      </c>
      <c r="Q6" s="269" t="s">
        <v>139</v>
      </c>
      <c r="R6" s="279" t="s">
        <v>213</v>
      </c>
      <c r="S6" s="258" t="s">
        <v>140</v>
      </c>
    </row>
    <row r="7" spans="1:22" s="10" customFormat="1" ht="18" customHeight="1" thickBot="1" x14ac:dyDescent="0.3">
      <c r="B7" s="262"/>
      <c r="C7" s="265"/>
      <c r="D7" s="272" t="s">
        <v>164</v>
      </c>
      <c r="E7" s="273"/>
      <c r="F7" s="273"/>
      <c r="G7" s="273"/>
      <c r="H7" s="273"/>
      <c r="I7" s="273"/>
      <c r="J7" s="273"/>
      <c r="K7" s="273"/>
      <c r="L7" s="274"/>
      <c r="M7" s="272" t="s">
        <v>167</v>
      </c>
      <c r="N7" s="274"/>
      <c r="O7" s="227" t="s">
        <v>72</v>
      </c>
      <c r="P7" s="270"/>
      <c r="Q7" s="270"/>
      <c r="R7" s="280"/>
      <c r="S7" s="259"/>
    </row>
    <row r="8" spans="1:22" s="10" customFormat="1" ht="18" customHeight="1" x14ac:dyDescent="0.25">
      <c r="B8" s="262"/>
      <c r="C8" s="265"/>
      <c r="D8" s="86" t="s">
        <v>12</v>
      </c>
      <c r="E8" s="86" t="s">
        <v>13</v>
      </c>
      <c r="F8" s="86" t="s">
        <v>14</v>
      </c>
      <c r="G8" s="86" t="s">
        <v>15</v>
      </c>
      <c r="H8" s="86" t="s">
        <v>16</v>
      </c>
      <c r="I8" s="86" t="s">
        <v>17</v>
      </c>
      <c r="J8" s="86" t="s">
        <v>18</v>
      </c>
      <c r="K8" s="86" t="s">
        <v>19</v>
      </c>
      <c r="L8" s="86" t="s">
        <v>20</v>
      </c>
      <c r="M8" s="275" t="s">
        <v>26</v>
      </c>
      <c r="N8" s="277" t="s">
        <v>27</v>
      </c>
      <c r="O8" s="162" t="s">
        <v>14</v>
      </c>
      <c r="P8" s="270"/>
      <c r="Q8" s="270"/>
      <c r="R8" s="280"/>
      <c r="S8" s="259"/>
    </row>
    <row r="9" spans="1:22" s="10" customFormat="1" ht="18" customHeight="1" x14ac:dyDescent="0.25">
      <c r="B9" s="262"/>
      <c r="C9" s="265"/>
      <c r="D9" s="86" t="s">
        <v>127</v>
      </c>
      <c r="E9" s="86" t="s">
        <v>21</v>
      </c>
      <c r="F9" s="86" t="s">
        <v>13</v>
      </c>
      <c r="G9" s="86" t="s">
        <v>13</v>
      </c>
      <c r="H9" s="86" t="s">
        <v>22</v>
      </c>
      <c r="I9" s="86" t="s">
        <v>22</v>
      </c>
      <c r="J9" s="86" t="s">
        <v>23</v>
      </c>
      <c r="K9" s="86" t="s">
        <v>24</v>
      </c>
      <c r="L9" s="86" t="s">
        <v>25</v>
      </c>
      <c r="M9" s="275"/>
      <c r="N9" s="277"/>
      <c r="O9" s="162" t="s">
        <v>28</v>
      </c>
      <c r="P9" s="270"/>
      <c r="Q9" s="270"/>
      <c r="R9" s="280"/>
      <c r="S9" s="259"/>
    </row>
    <row r="10" spans="1:22" s="10" customFormat="1" ht="18" customHeight="1" thickBot="1" x14ac:dyDescent="0.3">
      <c r="B10" s="263"/>
      <c r="C10" s="266"/>
      <c r="D10" s="87" t="s">
        <v>29</v>
      </c>
      <c r="E10" s="87"/>
      <c r="F10" s="87" t="s">
        <v>128</v>
      </c>
      <c r="G10" s="87" t="s">
        <v>24</v>
      </c>
      <c r="H10" s="87" t="s">
        <v>23</v>
      </c>
      <c r="I10" s="87" t="s">
        <v>23</v>
      </c>
      <c r="J10" s="87"/>
      <c r="K10" s="87"/>
      <c r="L10" s="87"/>
      <c r="M10" s="276"/>
      <c r="N10" s="278"/>
      <c r="O10" s="163" t="s">
        <v>30</v>
      </c>
      <c r="P10" s="271"/>
      <c r="Q10" s="271"/>
      <c r="R10" s="281"/>
      <c r="S10" s="260"/>
    </row>
    <row r="11" spans="1:22" s="11" customFormat="1" ht="18" customHeight="1" x14ac:dyDescent="0.2">
      <c r="A11" s="12"/>
      <c r="B11" s="77" t="s">
        <v>31</v>
      </c>
      <c r="C11" s="102" t="s">
        <v>179</v>
      </c>
      <c r="D11" s="101">
        <v>295353.66361499263</v>
      </c>
      <c r="E11" s="78">
        <v>-2039.8501464740536</v>
      </c>
      <c r="F11" s="78">
        <v>-1192.5879999999997</v>
      </c>
      <c r="G11" s="78">
        <v>0</v>
      </c>
      <c r="H11" s="78">
        <v>25621.726000000002</v>
      </c>
      <c r="I11" s="78">
        <v>-16909.485000000004</v>
      </c>
      <c r="J11" s="78">
        <v>2231.7094215684106</v>
      </c>
      <c r="K11" s="78">
        <v>-41795.472138773599</v>
      </c>
      <c r="L11" s="78">
        <v>167469.44200000001</v>
      </c>
      <c r="M11" s="81">
        <v>760792.44401529594</v>
      </c>
      <c r="N11" s="151">
        <v>-121769.07707676099</v>
      </c>
      <c r="O11" s="151">
        <v>3208213.2708794014</v>
      </c>
      <c r="P11" s="88">
        <v>0</v>
      </c>
      <c r="Q11" s="171">
        <f>SUM(D11:P11)</f>
        <v>4275975.7835692503</v>
      </c>
      <c r="R11" s="78">
        <f>+R13</f>
        <v>3102024.2164307502</v>
      </c>
      <c r="S11" s="172">
        <f t="shared" ref="S11:S24" si="0">+Q11+R11</f>
        <v>7378000</v>
      </c>
      <c r="T11" s="12"/>
      <c r="U11" s="12"/>
      <c r="V11" s="12"/>
    </row>
    <row r="12" spans="1:22" ht="18" customHeight="1" x14ac:dyDescent="0.25">
      <c r="A12" s="12"/>
      <c r="B12" s="54" t="s">
        <v>32</v>
      </c>
      <c r="C12" s="103" t="s">
        <v>129</v>
      </c>
      <c r="D12" s="56">
        <v>236486.26074899262</v>
      </c>
      <c r="E12" s="56">
        <v>-3103.8511464740536</v>
      </c>
      <c r="F12" s="56">
        <v>-1715.7409999999998</v>
      </c>
      <c r="G12" s="56">
        <v>0</v>
      </c>
      <c r="H12" s="56">
        <v>20355.825000000004</v>
      </c>
      <c r="I12" s="56">
        <v>-14857.290000000003</v>
      </c>
      <c r="J12" s="56">
        <v>2231.7094215684106</v>
      </c>
      <c r="K12" s="56">
        <v>29204.852199372755</v>
      </c>
      <c r="L12" s="56">
        <v>209977.48</v>
      </c>
      <c r="M12" s="60">
        <v>344851.84935363824</v>
      </c>
      <c r="N12" s="61">
        <v>183918.34105300001</v>
      </c>
      <c r="O12" s="61"/>
      <c r="P12" s="127"/>
      <c r="Q12" s="171">
        <f t="shared" ref="Q12:Q23" si="1">SUM(D12:P12)</f>
        <v>1007349.435630098</v>
      </c>
      <c r="R12" s="56"/>
      <c r="S12" s="172">
        <f t="shared" si="0"/>
        <v>1007349.435630098</v>
      </c>
      <c r="T12" s="12"/>
      <c r="U12" s="12"/>
      <c r="V12" s="12"/>
    </row>
    <row r="13" spans="1:22" ht="18" customHeight="1" x14ac:dyDescent="0.25">
      <c r="A13" s="12"/>
      <c r="B13" s="54" t="s">
        <v>33</v>
      </c>
      <c r="C13" s="103" t="s">
        <v>130</v>
      </c>
      <c r="D13" s="56">
        <v>58867.402865999997</v>
      </c>
      <c r="E13" s="56">
        <v>1064.001</v>
      </c>
      <c r="F13" s="56">
        <v>523.15300000000002</v>
      </c>
      <c r="G13" s="56">
        <v>0</v>
      </c>
      <c r="H13" s="56">
        <v>5265.9009999999998</v>
      </c>
      <c r="I13" s="56">
        <v>-2052.1950000000002</v>
      </c>
      <c r="J13" s="56">
        <v>0</v>
      </c>
      <c r="K13" s="56">
        <v>-71000.324338146354</v>
      </c>
      <c r="L13" s="56">
        <v>-42508.038</v>
      </c>
      <c r="M13" s="60">
        <v>415940.59466165764</v>
      </c>
      <c r="N13" s="61">
        <v>-305687.418129761</v>
      </c>
      <c r="O13" s="173">
        <v>3208213.2708794014</v>
      </c>
      <c r="P13" s="128">
        <v>0</v>
      </c>
      <c r="Q13" s="171">
        <f t="shared" si="1"/>
        <v>3268626.3479391518</v>
      </c>
      <c r="R13" s="57">
        <f>+R16</f>
        <v>3102024.2164307502</v>
      </c>
      <c r="S13" s="172">
        <f t="shared" si="0"/>
        <v>6370650.564369902</v>
      </c>
      <c r="T13" s="12"/>
      <c r="U13" s="12"/>
      <c r="V13" s="12"/>
    </row>
    <row r="14" spans="1:22" s="11" customFormat="1" ht="18" customHeight="1" x14ac:dyDescent="0.2">
      <c r="A14" s="12"/>
      <c r="B14" s="54" t="s">
        <v>34</v>
      </c>
      <c r="C14" s="104" t="s">
        <v>131</v>
      </c>
      <c r="D14" s="55">
        <v>50339.50565700006</v>
      </c>
      <c r="E14" s="55">
        <v>347.10199999999998</v>
      </c>
      <c r="F14" s="55">
        <v>294.12200000000001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-959.47199999999998</v>
      </c>
      <c r="M14" s="62">
        <v>724035.79300111369</v>
      </c>
      <c r="N14" s="59">
        <v>155622.410496</v>
      </c>
      <c r="O14" s="59"/>
      <c r="P14" s="129"/>
      <c r="Q14" s="171">
        <f t="shared" si="1"/>
        <v>929679.46115411376</v>
      </c>
      <c r="R14" s="55"/>
      <c r="S14" s="172">
        <f t="shared" si="0"/>
        <v>929679.46115411376</v>
      </c>
      <c r="T14" s="12"/>
      <c r="U14" s="12"/>
      <c r="V14" s="12"/>
    </row>
    <row r="15" spans="1:22" s="11" customFormat="1" ht="18" customHeight="1" x14ac:dyDescent="0.2">
      <c r="A15" s="12"/>
      <c r="B15" s="77" t="s">
        <v>35</v>
      </c>
      <c r="C15" s="102" t="s">
        <v>180</v>
      </c>
      <c r="D15" s="80">
        <v>245014.15795799257</v>
      </c>
      <c r="E15" s="80">
        <v>-2386.9521464740537</v>
      </c>
      <c r="F15" s="80">
        <v>-1486.7099999999998</v>
      </c>
      <c r="G15" s="80">
        <v>0</v>
      </c>
      <c r="H15" s="80">
        <v>25621.726000000002</v>
      </c>
      <c r="I15" s="80">
        <v>-16909.485000000004</v>
      </c>
      <c r="J15" s="80">
        <v>2231.7094215684106</v>
      </c>
      <c r="K15" s="80">
        <v>-41795.472138773599</v>
      </c>
      <c r="L15" s="80">
        <v>168428.91400000002</v>
      </c>
      <c r="M15" s="79">
        <v>36756.651014182251</v>
      </c>
      <c r="N15" s="152">
        <v>-277391.48757276102</v>
      </c>
      <c r="O15" s="152">
        <v>3208213.2708794014</v>
      </c>
      <c r="P15" s="130">
        <v>0</v>
      </c>
      <c r="Q15" s="171">
        <f t="shared" si="1"/>
        <v>3346296.3224151358</v>
      </c>
      <c r="R15" s="80">
        <f>+R13</f>
        <v>3102024.2164307502</v>
      </c>
      <c r="S15" s="172">
        <f t="shared" si="0"/>
        <v>6448320.5388458855</v>
      </c>
      <c r="T15" s="12"/>
      <c r="U15" s="12"/>
      <c r="V15" s="12"/>
    </row>
    <row r="16" spans="1:22" s="11" customFormat="1" ht="18" customHeight="1" x14ac:dyDescent="0.2">
      <c r="A16" s="12"/>
      <c r="B16" s="54" t="s">
        <v>36</v>
      </c>
      <c r="C16" s="105" t="s">
        <v>132</v>
      </c>
      <c r="D16" s="55"/>
      <c r="E16" s="55"/>
      <c r="F16" s="55"/>
      <c r="G16" s="55"/>
      <c r="H16" s="55"/>
      <c r="I16" s="55"/>
      <c r="J16" s="55"/>
      <c r="K16" s="55"/>
      <c r="L16" s="55"/>
      <c r="M16" s="62"/>
      <c r="N16" s="59"/>
      <c r="O16" s="59"/>
      <c r="P16" s="129"/>
      <c r="Q16" s="171">
        <f t="shared" si="1"/>
        <v>0</v>
      </c>
      <c r="R16" s="55">
        <v>3102024.2164307502</v>
      </c>
      <c r="S16" s="172">
        <f t="shared" si="0"/>
        <v>3102024.2164307502</v>
      </c>
      <c r="T16" s="12"/>
      <c r="U16" s="12"/>
      <c r="V16" s="12"/>
    </row>
    <row r="17" spans="1:22" s="11" customFormat="1" ht="18" customHeight="1" x14ac:dyDescent="0.2">
      <c r="A17" s="12"/>
      <c r="B17" s="77" t="s">
        <v>37</v>
      </c>
      <c r="C17" s="102" t="s">
        <v>184</v>
      </c>
      <c r="D17" s="78">
        <v>120457.98470699995</v>
      </c>
      <c r="E17" s="78">
        <v>215.61202079231205</v>
      </c>
      <c r="F17" s="78">
        <v>-984.65900000000011</v>
      </c>
      <c r="G17" s="78">
        <v>0</v>
      </c>
      <c r="H17" s="78">
        <v>0</v>
      </c>
      <c r="I17" s="78">
        <v>0</v>
      </c>
      <c r="J17" s="78">
        <v>-4.3339900000000053</v>
      </c>
      <c r="K17" s="78">
        <v>15523.54822557582</v>
      </c>
      <c r="L17" s="78">
        <v>18470.720999999998</v>
      </c>
      <c r="M17" s="81">
        <v>1193566.819190861</v>
      </c>
      <c r="N17" s="151">
        <v>1482019.6637780003</v>
      </c>
      <c r="O17" s="151">
        <f>+O18+O21+O22</f>
        <v>5797699.5985566899</v>
      </c>
      <c r="P17" s="88">
        <v>1798062</v>
      </c>
      <c r="Q17" s="171">
        <f t="shared" si="1"/>
        <v>10425026.954488918</v>
      </c>
      <c r="R17" s="78"/>
      <c r="S17" s="172">
        <f t="shared" si="0"/>
        <v>10425026.954488918</v>
      </c>
      <c r="T17" s="12"/>
      <c r="U17" s="12"/>
      <c r="V17" s="12"/>
    </row>
    <row r="18" spans="1:22" s="11" customFormat="1" ht="18" customHeight="1" x14ac:dyDescent="0.2">
      <c r="A18" s="12"/>
      <c r="B18" s="54" t="s">
        <v>38</v>
      </c>
      <c r="C18" s="179" t="s">
        <v>133</v>
      </c>
      <c r="D18" s="55">
        <v>102445.67954999994</v>
      </c>
      <c r="E18" s="55">
        <v>37.359020792312094</v>
      </c>
      <c r="F18" s="55">
        <v>-984.65800000000013</v>
      </c>
      <c r="G18" s="55">
        <v>0</v>
      </c>
      <c r="H18" s="55">
        <v>0</v>
      </c>
      <c r="I18" s="55">
        <v>0</v>
      </c>
      <c r="J18" s="55">
        <v>0</v>
      </c>
      <c r="K18" s="55">
        <v>20174.393702825819</v>
      </c>
      <c r="L18" s="55">
        <v>3908.6170000000002</v>
      </c>
      <c r="M18" s="62">
        <v>675258.63212159998</v>
      </c>
      <c r="N18" s="59">
        <v>512117.34233000007</v>
      </c>
      <c r="O18" s="59">
        <f>+O19+O20</f>
        <v>6002923.0340892309</v>
      </c>
      <c r="P18" s="59">
        <f>+P19+P20</f>
        <v>1798062</v>
      </c>
      <c r="Q18" s="171">
        <f t="shared" si="1"/>
        <v>9113942.3998144493</v>
      </c>
      <c r="R18" s="55"/>
      <c r="S18" s="172">
        <f t="shared" si="0"/>
        <v>9113942.3998144493</v>
      </c>
      <c r="T18" s="12"/>
      <c r="U18" s="12"/>
      <c r="V18" s="12"/>
    </row>
    <row r="19" spans="1:22" s="11" customFormat="1" ht="18" customHeight="1" x14ac:dyDescent="0.25">
      <c r="A19" s="12"/>
      <c r="B19" s="54" t="s">
        <v>39</v>
      </c>
      <c r="C19" s="180" t="s">
        <v>134</v>
      </c>
      <c r="D19" s="56">
        <v>102445.67954999994</v>
      </c>
      <c r="E19" s="56">
        <v>37.359020792312094</v>
      </c>
      <c r="F19" s="56">
        <v>-984.65800000000013</v>
      </c>
      <c r="G19" s="56">
        <v>0</v>
      </c>
      <c r="H19" s="56">
        <v>0</v>
      </c>
      <c r="I19" s="56">
        <v>0</v>
      </c>
      <c r="J19" s="56">
        <v>0</v>
      </c>
      <c r="K19" s="56">
        <v>20174.393702825819</v>
      </c>
      <c r="L19" s="56">
        <v>3908.6170000000002</v>
      </c>
      <c r="M19" s="60">
        <v>675258.63212159998</v>
      </c>
      <c r="N19" s="61">
        <v>512117.34233000007</v>
      </c>
      <c r="O19" s="61">
        <v>6002923.0340892309</v>
      </c>
      <c r="P19" s="127">
        <v>1798062</v>
      </c>
      <c r="Q19" s="176">
        <f t="shared" si="1"/>
        <v>9113942.3998144493</v>
      </c>
      <c r="R19" s="56"/>
      <c r="S19" s="177">
        <f t="shared" si="0"/>
        <v>9113942.3998144493</v>
      </c>
      <c r="T19" s="12"/>
      <c r="U19" s="12"/>
      <c r="V19" s="12"/>
    </row>
    <row r="20" spans="1:22" s="11" customFormat="1" ht="18" customHeight="1" x14ac:dyDescent="0.25">
      <c r="A20" s="12"/>
      <c r="B20" s="54" t="s">
        <v>40</v>
      </c>
      <c r="C20" s="180" t="s">
        <v>135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60">
        <v>0</v>
      </c>
      <c r="N20" s="61">
        <v>0</v>
      </c>
      <c r="O20" s="61">
        <v>0</v>
      </c>
      <c r="P20" s="127">
        <v>0</v>
      </c>
      <c r="Q20" s="176">
        <f t="shared" si="1"/>
        <v>0</v>
      </c>
      <c r="R20" s="56"/>
      <c r="S20" s="177">
        <f t="shared" si="0"/>
        <v>0</v>
      </c>
      <c r="T20" s="12"/>
      <c r="U20" s="12"/>
      <c r="V20" s="12"/>
    </row>
    <row r="21" spans="1:22" s="11" customFormat="1" ht="18" customHeight="1" x14ac:dyDescent="0.2">
      <c r="A21" s="12"/>
      <c r="B21" s="54" t="s">
        <v>41</v>
      </c>
      <c r="C21" s="179" t="s">
        <v>136</v>
      </c>
      <c r="D21" s="58">
        <v>-402.740138</v>
      </c>
      <c r="E21" s="58">
        <v>0</v>
      </c>
      <c r="F21" s="58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36.550999999999931</v>
      </c>
      <c r="M21" s="62">
        <v>401433.28221703693</v>
      </c>
      <c r="N21" s="59">
        <v>943517.14381300006</v>
      </c>
      <c r="O21" s="91">
        <v>-278349.48694256716</v>
      </c>
      <c r="P21" s="129">
        <v>0</v>
      </c>
      <c r="Q21" s="171">
        <f t="shared" si="1"/>
        <v>1066234.7499494699</v>
      </c>
      <c r="R21" s="55"/>
      <c r="S21" s="172">
        <f t="shared" si="0"/>
        <v>1066234.7499494699</v>
      </c>
      <c r="T21" s="12"/>
      <c r="U21" s="12"/>
      <c r="V21" s="12"/>
    </row>
    <row r="22" spans="1:22" s="11" customFormat="1" ht="18" customHeight="1" x14ac:dyDescent="0.25">
      <c r="A22" s="12"/>
      <c r="B22" s="54" t="s">
        <v>42</v>
      </c>
      <c r="C22" s="179" t="s">
        <v>190</v>
      </c>
      <c r="D22" s="58">
        <v>0</v>
      </c>
      <c r="E22" s="58">
        <v>-0.88300000000000001</v>
      </c>
      <c r="F22" s="58">
        <v>0</v>
      </c>
      <c r="G22" s="55">
        <v>0</v>
      </c>
      <c r="H22" s="55">
        <v>0</v>
      </c>
      <c r="I22" s="55">
        <v>0</v>
      </c>
      <c r="J22" s="55">
        <v>-4.3339900000000053</v>
      </c>
      <c r="K22" s="55">
        <v>0</v>
      </c>
      <c r="L22" s="55">
        <v>182.19700000000012</v>
      </c>
      <c r="M22" s="62">
        <v>0</v>
      </c>
      <c r="N22" s="59">
        <v>0.60763900000000004</v>
      </c>
      <c r="O22" s="59">
        <v>73126.051410026208</v>
      </c>
      <c r="P22" s="127">
        <v>0</v>
      </c>
      <c r="Q22" s="171">
        <f t="shared" si="1"/>
        <v>73303.639059026202</v>
      </c>
      <c r="R22" s="55"/>
      <c r="S22" s="172">
        <f t="shared" si="0"/>
        <v>73303.639059026202</v>
      </c>
      <c r="T22" s="12"/>
      <c r="U22" s="12"/>
      <c r="V22" s="12"/>
    </row>
    <row r="23" spans="1:22" s="11" customFormat="1" ht="18" customHeight="1" x14ac:dyDescent="0.2">
      <c r="A23" s="12"/>
      <c r="B23" s="54" t="s">
        <v>43</v>
      </c>
      <c r="C23" s="179" t="s">
        <v>137</v>
      </c>
      <c r="D23" s="58">
        <v>18415.045295</v>
      </c>
      <c r="E23" s="58">
        <v>179.13599999999997</v>
      </c>
      <c r="F23" s="58">
        <v>-1E-3</v>
      </c>
      <c r="G23" s="55">
        <v>0</v>
      </c>
      <c r="H23" s="55">
        <v>0</v>
      </c>
      <c r="I23" s="55">
        <v>0</v>
      </c>
      <c r="J23" s="55">
        <v>0</v>
      </c>
      <c r="K23" s="55">
        <v>-4650.845477249999</v>
      </c>
      <c r="L23" s="55">
        <v>14343.356</v>
      </c>
      <c r="M23" s="62">
        <v>116874.90485222399</v>
      </c>
      <c r="N23" s="59">
        <v>26384.569996000002</v>
      </c>
      <c r="O23" s="59">
        <v>0</v>
      </c>
      <c r="P23" s="129">
        <v>0</v>
      </c>
      <c r="Q23" s="171">
        <f t="shared" si="1"/>
        <v>171546.165665974</v>
      </c>
      <c r="R23" s="55"/>
      <c r="S23" s="172">
        <f t="shared" si="0"/>
        <v>171546.165665974</v>
      </c>
      <c r="T23" s="12"/>
      <c r="U23" s="12"/>
      <c r="V23" s="12"/>
    </row>
    <row r="24" spans="1:22" s="11" customFormat="1" ht="18" customHeight="1" x14ac:dyDescent="0.2">
      <c r="A24" s="12"/>
      <c r="B24" s="54" t="s">
        <v>44</v>
      </c>
      <c r="C24" s="104" t="s">
        <v>181</v>
      </c>
      <c r="D24" s="58">
        <v>0</v>
      </c>
      <c r="E24" s="58">
        <v>0</v>
      </c>
      <c r="F24" s="58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62">
        <v>0</v>
      </c>
      <c r="N24" s="59">
        <v>0</v>
      </c>
      <c r="O24" s="59">
        <v>0</v>
      </c>
      <c r="P24" s="129">
        <v>0</v>
      </c>
      <c r="Q24" s="171">
        <v>0</v>
      </c>
      <c r="R24" s="55">
        <v>-36377.493528305196</v>
      </c>
      <c r="S24" s="172">
        <f t="shared" si="0"/>
        <v>-36377.493528305196</v>
      </c>
      <c r="T24" s="12"/>
      <c r="U24" s="12"/>
      <c r="V24" s="12"/>
    </row>
    <row r="25" spans="1:22" s="11" customFormat="1" ht="18" customHeight="1" x14ac:dyDescent="0.2">
      <c r="A25" s="12"/>
      <c r="B25" s="77" t="s">
        <v>45</v>
      </c>
      <c r="C25" s="102" t="s">
        <v>212</v>
      </c>
      <c r="D25" s="78">
        <f t="shared" ref="D25:R25" si="2">D11+D24-D17</f>
        <v>174895.67890799267</v>
      </c>
      <c r="E25" s="78">
        <f t="shared" si="2"/>
        <v>-2255.4621672663657</v>
      </c>
      <c r="F25" s="78">
        <f t="shared" si="2"/>
        <v>-207.92899999999963</v>
      </c>
      <c r="G25" s="78">
        <f t="shared" si="2"/>
        <v>0</v>
      </c>
      <c r="H25" s="78">
        <f t="shared" si="2"/>
        <v>25621.726000000002</v>
      </c>
      <c r="I25" s="78">
        <f t="shared" si="2"/>
        <v>-16909.485000000004</v>
      </c>
      <c r="J25" s="78">
        <f t="shared" si="2"/>
        <v>2236.0434115684106</v>
      </c>
      <c r="K25" s="78">
        <f t="shared" si="2"/>
        <v>-57319.020364349417</v>
      </c>
      <c r="L25" s="78">
        <f t="shared" si="2"/>
        <v>148998.72100000002</v>
      </c>
      <c r="M25" s="81">
        <f t="shared" si="2"/>
        <v>-432774.37517556502</v>
      </c>
      <c r="N25" s="151">
        <f t="shared" si="2"/>
        <v>-1603788.7408547613</v>
      </c>
      <c r="O25" s="151">
        <f t="shared" si="2"/>
        <v>-2589486.3276772886</v>
      </c>
      <c r="P25" s="88">
        <f t="shared" si="2"/>
        <v>-1798062</v>
      </c>
      <c r="Q25" s="88">
        <f t="shared" si="2"/>
        <v>-6149051.1709196679</v>
      </c>
      <c r="R25" s="88">
        <f t="shared" si="2"/>
        <v>3065646.7229024451</v>
      </c>
      <c r="S25" s="88">
        <f>SUM(Q25:R25)</f>
        <v>-3083404.4480172228</v>
      </c>
      <c r="T25" s="12"/>
      <c r="U25" s="12"/>
      <c r="V25" s="12"/>
    </row>
    <row r="26" spans="1:22" s="11" customFormat="1" ht="18" customHeight="1" x14ac:dyDescent="0.2">
      <c r="A26" s="12"/>
      <c r="B26" s="77" t="s">
        <v>46</v>
      </c>
      <c r="C26" s="102" t="s">
        <v>138</v>
      </c>
      <c r="D26" s="78">
        <f t="shared" ref="D26:R26" si="3">D15+D24</f>
        <v>245014.15795799257</v>
      </c>
      <c r="E26" s="78">
        <f t="shared" si="3"/>
        <v>-2386.9521464740537</v>
      </c>
      <c r="F26" s="78">
        <f t="shared" si="3"/>
        <v>-1486.7099999999998</v>
      </c>
      <c r="G26" s="78">
        <f t="shared" si="3"/>
        <v>0</v>
      </c>
      <c r="H26" s="78">
        <f t="shared" si="3"/>
        <v>25621.726000000002</v>
      </c>
      <c r="I26" s="78">
        <f t="shared" si="3"/>
        <v>-16909.485000000004</v>
      </c>
      <c r="J26" s="78">
        <f t="shared" si="3"/>
        <v>2231.7094215684106</v>
      </c>
      <c r="K26" s="78">
        <f t="shared" si="3"/>
        <v>-41795.472138773599</v>
      </c>
      <c r="L26" s="78">
        <f t="shared" si="3"/>
        <v>168428.91400000002</v>
      </c>
      <c r="M26" s="81">
        <f t="shared" si="3"/>
        <v>36756.651014182251</v>
      </c>
      <c r="N26" s="151">
        <f t="shared" si="3"/>
        <v>-277391.48757276102</v>
      </c>
      <c r="O26" s="151">
        <f t="shared" si="3"/>
        <v>3208213.2708794014</v>
      </c>
      <c r="P26" s="88">
        <f t="shared" si="3"/>
        <v>0</v>
      </c>
      <c r="Q26" s="88">
        <f t="shared" si="3"/>
        <v>3346296.3224151358</v>
      </c>
      <c r="R26" s="88">
        <f t="shared" si="3"/>
        <v>3065646.7229024451</v>
      </c>
      <c r="S26" s="88">
        <f>SUM(Q26:R26)</f>
        <v>6411943.0453175809</v>
      </c>
      <c r="T26" s="12"/>
      <c r="U26" s="12"/>
      <c r="V26" s="12"/>
    </row>
    <row r="27" spans="1:22" ht="18" customHeight="1" thickBot="1" x14ac:dyDescent="0.25">
      <c r="A27" s="12"/>
      <c r="B27" s="77" t="s">
        <v>47</v>
      </c>
      <c r="C27" s="106" t="s">
        <v>141</v>
      </c>
      <c r="D27" s="78">
        <f>+Financial_AC!D9</f>
        <v>174896.30690800026</v>
      </c>
      <c r="E27" s="78">
        <f>+Financial_AC!E9</f>
        <v>-2255.4621672663925</v>
      </c>
      <c r="F27" s="78">
        <f>+Financial_AC!F9</f>
        <v>-207.69410331823747</v>
      </c>
      <c r="G27" s="78">
        <f>+Financial_AC!G9</f>
        <v>0</v>
      </c>
      <c r="H27" s="78">
        <f>+Financial_AC!H9</f>
        <v>25621.456999999937</v>
      </c>
      <c r="I27" s="78">
        <f>+Financial_AC!I9</f>
        <v>-16909.485000000022</v>
      </c>
      <c r="J27" s="78">
        <f>+Financial_AC!J9</f>
        <v>2236.0417163452394</v>
      </c>
      <c r="K27" s="78">
        <f>+Financial_AC!K9</f>
        <v>-57318.995942765789</v>
      </c>
      <c r="L27" s="78">
        <f>+Financial_AC!L9</f>
        <v>148998.72157000145</v>
      </c>
      <c r="M27" s="174">
        <f>+Financial_AC!M9</f>
        <v>-432774.09169280389</v>
      </c>
      <c r="N27" s="175">
        <f>+Financial_AC!N9</f>
        <v>-1603788.7408547611</v>
      </c>
      <c r="O27" s="151">
        <v>1878588.982944034</v>
      </c>
      <c r="P27" s="88">
        <f>+Financial_AC!P9+Financial_AC!Q9</f>
        <v>-6315700.9861183604</v>
      </c>
      <c r="Q27" s="88">
        <f>SUM(D27:P27)</f>
        <v>-6198613.9457408953</v>
      </c>
      <c r="R27" s="78">
        <f>+Financial_AC!R9</f>
        <v>3065646.8211596827</v>
      </c>
      <c r="S27" s="88">
        <f>SUM(Q27:R27)</f>
        <v>-3132967.1245812126</v>
      </c>
      <c r="T27" s="12"/>
      <c r="U27" s="12"/>
      <c r="V27" s="12"/>
    </row>
    <row r="28" spans="1:22" ht="18" customHeight="1" thickBot="1" x14ac:dyDescent="0.25">
      <c r="A28" s="12"/>
      <c r="B28" s="82">
        <v>18</v>
      </c>
      <c r="C28" s="150" t="s">
        <v>149</v>
      </c>
      <c r="D28" s="83">
        <v>0</v>
      </c>
      <c r="E28" s="84">
        <f>E27-E25</f>
        <v>-2.6830093702301383E-11</v>
      </c>
      <c r="F28" s="84">
        <f t="shared" ref="F28:R28" si="4">F27-F25</f>
        <v>0.23489668176216583</v>
      </c>
      <c r="G28" s="84">
        <f t="shared" si="4"/>
        <v>0</v>
      </c>
      <c r="H28" s="84">
        <f t="shared" si="4"/>
        <v>-0.26900000006571645</v>
      </c>
      <c r="I28" s="84">
        <f t="shared" si="4"/>
        <v>0</v>
      </c>
      <c r="J28" s="84">
        <f t="shared" si="4"/>
        <v>-1.6952231712821231E-3</v>
      </c>
      <c r="K28" s="84">
        <f t="shared" si="4"/>
        <v>2.4421583628281951E-2</v>
      </c>
      <c r="L28" s="84">
        <f t="shared" ref="L28:Q28" si="5">L27-L25</f>
        <v>5.7000142987817526E-4</v>
      </c>
      <c r="M28" s="83">
        <f t="shared" si="5"/>
        <v>0.28348276112228632</v>
      </c>
      <c r="N28" s="84">
        <f t="shared" si="5"/>
        <v>0</v>
      </c>
      <c r="O28" s="100">
        <v>4468075.3106213231</v>
      </c>
      <c r="P28" s="100">
        <v>-4517638.9861183604</v>
      </c>
      <c r="Q28" s="100">
        <f t="shared" si="5"/>
        <v>-49562.774821227416</v>
      </c>
      <c r="R28" s="84">
        <f t="shared" si="4"/>
        <v>9.8257237579673529E-2</v>
      </c>
      <c r="S28" s="100">
        <f>S27-S25</f>
        <v>-49562.676563989837</v>
      </c>
      <c r="T28" s="12"/>
      <c r="U28" s="12"/>
      <c r="V28" s="12"/>
    </row>
    <row r="29" spans="1:22" ht="18" customHeight="1" x14ac:dyDescent="0.25">
      <c r="B29" s="49" t="s">
        <v>189</v>
      </c>
      <c r="D29" s="51"/>
      <c r="E29" s="51"/>
      <c r="F29" s="50"/>
      <c r="G29" s="50"/>
      <c r="H29" s="50"/>
      <c r="I29" s="50"/>
      <c r="J29" s="50"/>
      <c r="K29" s="50"/>
      <c r="L29" s="50"/>
      <c r="M29" s="51"/>
      <c r="N29" s="50"/>
      <c r="O29" s="53"/>
      <c r="P29" s="53"/>
      <c r="Q29" s="53"/>
      <c r="R29" s="49"/>
      <c r="S29" s="51"/>
      <c r="U29" s="12"/>
    </row>
    <row r="30" spans="1:22" ht="18" customHeight="1" x14ac:dyDescent="0.25">
      <c r="B30" s="49" t="s">
        <v>188</v>
      </c>
      <c r="D30" s="51"/>
      <c r="E30" s="51"/>
      <c r="F30" s="50"/>
      <c r="G30" s="50"/>
      <c r="H30" s="50"/>
      <c r="I30" s="50"/>
      <c r="J30" s="50"/>
      <c r="K30" s="50"/>
      <c r="L30" s="50"/>
      <c r="M30" s="51"/>
      <c r="N30" s="50"/>
      <c r="O30" s="53"/>
      <c r="P30" s="53"/>
      <c r="Q30" s="53"/>
      <c r="R30" s="49"/>
      <c r="S30" s="51"/>
      <c r="U30" s="12"/>
    </row>
    <row r="31" spans="1:22" s="11" customFormat="1" ht="18" customHeight="1" x14ac:dyDescent="0.25">
      <c r="B31" s="49" t="s">
        <v>191</v>
      </c>
      <c r="D31" s="52"/>
      <c r="E31" s="47"/>
      <c r="F31" s="47"/>
      <c r="G31" s="47"/>
      <c r="H31" s="47"/>
      <c r="I31" s="47"/>
      <c r="J31" s="47"/>
      <c r="K31" s="47"/>
      <c r="L31" s="47"/>
      <c r="M31" s="52"/>
      <c r="N31" s="48"/>
      <c r="O31" s="47"/>
      <c r="P31" s="47"/>
      <c r="Q31" s="47"/>
      <c r="R31" s="48"/>
      <c r="S31" s="47"/>
      <c r="U31" s="12"/>
    </row>
    <row r="32" spans="1:22" ht="18" customHeight="1" x14ac:dyDescent="0.25">
      <c r="B32" s="49" t="s">
        <v>192</v>
      </c>
      <c r="D32" s="51"/>
      <c r="E32" s="51"/>
      <c r="F32" s="50"/>
      <c r="G32" s="50"/>
      <c r="H32" s="50"/>
      <c r="I32" s="50"/>
      <c r="J32" s="50"/>
      <c r="K32" s="50"/>
      <c r="L32" s="50"/>
      <c r="M32" s="51"/>
      <c r="N32" s="50"/>
      <c r="O32" s="53"/>
      <c r="P32" s="53"/>
      <c r="Q32" s="53"/>
      <c r="R32" s="49"/>
      <c r="S32" s="51"/>
      <c r="U32" s="12"/>
    </row>
    <row r="33" spans="2:21" ht="18" customHeight="1" x14ac:dyDescent="0.25">
      <c r="B33" s="48" t="s">
        <v>162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0"/>
      <c r="O33" s="53"/>
      <c r="P33" s="53"/>
      <c r="Q33" s="53"/>
      <c r="R33" s="49"/>
      <c r="S33" s="50"/>
      <c r="U33" s="12"/>
    </row>
    <row r="34" spans="2:21" ht="18" customHeight="1" x14ac:dyDescent="0.25">
      <c r="B34" s="49" t="s">
        <v>214</v>
      </c>
      <c r="U34" s="12"/>
    </row>
    <row r="35" spans="2:21" ht="18" customHeight="1" x14ac:dyDescent="0.25">
      <c r="B35" s="49" t="s">
        <v>215</v>
      </c>
      <c r="E35" s="9"/>
      <c r="F35" s="9"/>
      <c r="G35" s="9"/>
      <c r="H35" s="9"/>
      <c r="I35" s="9"/>
      <c r="J35" s="9"/>
      <c r="K35" s="9"/>
      <c r="L35" s="9"/>
      <c r="N35" s="9"/>
      <c r="O35" s="9"/>
      <c r="P35" s="9"/>
      <c r="Q35" s="9"/>
      <c r="R35" s="9"/>
      <c r="S35" s="9"/>
      <c r="U35" s="12"/>
    </row>
    <row r="36" spans="2:21" ht="18" customHeight="1" x14ac:dyDescent="0.25">
      <c r="B36" s="49" t="s">
        <v>216</v>
      </c>
      <c r="U36" s="12"/>
    </row>
    <row r="37" spans="2:21" ht="18" customHeight="1" x14ac:dyDescent="0.25">
      <c r="B37" s="49" t="s">
        <v>217</v>
      </c>
      <c r="U37" s="12"/>
    </row>
  </sheetData>
  <mergeCells count="12">
    <mergeCell ref="S6:S10"/>
    <mergeCell ref="B6:B10"/>
    <mergeCell ref="C6:C10"/>
    <mergeCell ref="D6:L6"/>
    <mergeCell ref="Q6:Q10"/>
    <mergeCell ref="D7:L7"/>
    <mergeCell ref="M6:O6"/>
    <mergeCell ref="M7:N7"/>
    <mergeCell ref="M8:M10"/>
    <mergeCell ref="N8:N10"/>
    <mergeCell ref="P6:P10"/>
    <mergeCell ref="R6:R10"/>
  </mergeCells>
  <hyperlinks>
    <hyperlink ref="S2" location="Contents!A1" display="Back"/>
  </hyperlinks>
  <pageMargins left="0.2" right="0.1" top="0.25" bottom="0.5" header="0.25" footer="0.25"/>
  <pageSetup scale="46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AH215"/>
  <sheetViews>
    <sheetView showGridLines="0" view="pageBreakPreview" zoomScale="85" zoomScaleNormal="85" zoomScaleSheetLayoutView="85" workbookViewId="0">
      <pane xSplit="2" ySplit="10" topLeftCell="P11" activePane="bottomRight" state="frozen"/>
      <selection activeCell="A3" sqref="A3"/>
      <selection pane="topRight" activeCell="C3" sqref="C3"/>
      <selection pane="bottomLeft" activeCell="A9" sqref="A9"/>
      <selection pane="bottomRight" activeCell="AC12" sqref="AC12"/>
    </sheetView>
  </sheetViews>
  <sheetFormatPr defaultColWidth="9.140625" defaultRowHeight="11.25" outlineLevelRow="1" x14ac:dyDescent="0.2"/>
  <cols>
    <col min="1" max="1" width="1.28515625" style="1" customWidth="1"/>
    <col min="2" max="2" width="37.85546875" style="1" customWidth="1"/>
    <col min="3" max="4" width="9" style="1" customWidth="1"/>
    <col min="5" max="6" width="7.7109375" style="1" customWidth="1"/>
    <col min="7" max="8" width="8.28515625" style="1" customWidth="1"/>
    <col min="9" max="10" width="8.5703125" style="1" customWidth="1"/>
    <col min="11" max="12" width="8.28515625" style="1" customWidth="1"/>
    <col min="13" max="14" width="7.5703125" style="1" customWidth="1"/>
    <col min="15" max="16" width="7.42578125" style="1" customWidth="1"/>
    <col min="17" max="17" width="9.140625" style="1" customWidth="1"/>
    <col min="18" max="18" width="7.42578125" style="1" customWidth="1"/>
    <col min="19" max="20" width="9.140625" style="1" customWidth="1"/>
    <col min="21" max="21" width="9.7109375" style="1" customWidth="1"/>
    <col min="22" max="22" width="10.140625" style="1" customWidth="1"/>
    <col min="23" max="24" width="9.140625" style="1" customWidth="1"/>
    <col min="25" max="25" width="8.7109375" style="1" customWidth="1"/>
    <col min="26" max="26" width="10.7109375" style="1" bestFit="1" customWidth="1"/>
    <col min="27" max="27" width="9.140625" style="1" customWidth="1"/>
    <col min="28" max="28" width="10.5703125" style="1" bestFit="1" customWidth="1"/>
    <col min="29" max="30" width="9.140625" style="1" customWidth="1"/>
    <col min="31" max="31" width="10.28515625" style="1" customWidth="1"/>
    <col min="32" max="32" width="9" style="1" customWidth="1"/>
    <col min="33" max="34" width="9.85546875" style="1" customWidth="1"/>
    <col min="35" max="16384" width="9.140625" style="1"/>
  </cols>
  <sheetData>
    <row r="2" spans="2:34" s="6" customFormat="1" ht="15" x14ac:dyDescent="0.2">
      <c r="B2" s="43" t="s">
        <v>125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7"/>
      <c r="AH2" s="236" t="s">
        <v>225</v>
      </c>
    </row>
    <row r="3" spans="2:34" s="6" customFormat="1" ht="13.5" x14ac:dyDescent="0.2">
      <c r="B3" s="44" t="str">
        <f>+Capital_AC!B3</f>
        <v>2021-22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</row>
    <row r="4" spans="2:34" s="6" customFormat="1" ht="13.5" x14ac:dyDescent="0.25">
      <c r="B4" s="45" t="str">
        <f>+Capital_AC!B4</f>
        <v>Million Rs.</v>
      </c>
      <c r="D4" s="48"/>
      <c r="E4" s="48"/>
      <c r="F4" s="49"/>
      <c r="G4" s="49"/>
      <c r="H4" s="49"/>
      <c r="I4" s="49"/>
      <c r="J4" s="49"/>
      <c r="K4" s="50"/>
      <c r="L4" s="48"/>
      <c r="M4" s="51"/>
      <c r="N4" s="48"/>
      <c r="O4" s="48"/>
      <c r="P4" s="48"/>
      <c r="Q4" s="48"/>
      <c r="R4" s="48"/>
      <c r="S4" s="47"/>
    </row>
    <row r="5" spans="2:34" ht="16.5" thickBot="1" x14ac:dyDescent="0.35">
      <c r="C5" s="19"/>
      <c r="D5" s="19"/>
      <c r="E5" s="19"/>
      <c r="F5" s="19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92"/>
      <c r="S5" s="293"/>
      <c r="T5" s="293"/>
      <c r="U5" s="293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1"/>
      <c r="AH5" s="21"/>
    </row>
    <row r="6" spans="2:34" s="2" customFormat="1" ht="13.5" customHeight="1" x14ac:dyDescent="0.2">
      <c r="B6" s="300" t="s">
        <v>76</v>
      </c>
      <c r="C6" s="294" t="s">
        <v>166</v>
      </c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6"/>
      <c r="U6" s="294" t="s">
        <v>165</v>
      </c>
      <c r="V6" s="295"/>
      <c r="W6" s="295"/>
      <c r="X6" s="295"/>
      <c r="Y6" s="295"/>
      <c r="Z6" s="296"/>
      <c r="AA6" s="294" t="s">
        <v>163</v>
      </c>
      <c r="AB6" s="295"/>
      <c r="AC6" s="295"/>
      <c r="AD6" s="296"/>
      <c r="AE6" s="294" t="s">
        <v>75</v>
      </c>
      <c r="AF6" s="296"/>
      <c r="AG6" s="306" t="s">
        <v>6</v>
      </c>
      <c r="AH6" s="307"/>
    </row>
    <row r="7" spans="2:34" s="2" customFormat="1" ht="15.75" customHeight="1" x14ac:dyDescent="0.2">
      <c r="B7" s="301"/>
      <c r="C7" s="303" t="s">
        <v>164</v>
      </c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5"/>
      <c r="U7" s="303" t="s">
        <v>167</v>
      </c>
      <c r="V7" s="304"/>
      <c r="W7" s="304"/>
      <c r="X7" s="305"/>
      <c r="Y7" s="303" t="s">
        <v>72</v>
      </c>
      <c r="Z7" s="305"/>
      <c r="AA7" s="299"/>
      <c r="AB7" s="297"/>
      <c r="AC7" s="297"/>
      <c r="AD7" s="298"/>
      <c r="AE7" s="299"/>
      <c r="AF7" s="298"/>
      <c r="AG7" s="308"/>
      <c r="AH7" s="309"/>
    </row>
    <row r="8" spans="2:34" s="2" customFormat="1" ht="37.5" customHeight="1" x14ac:dyDescent="0.2">
      <c r="B8" s="302"/>
      <c r="C8" s="299" t="s">
        <v>119</v>
      </c>
      <c r="D8" s="297"/>
      <c r="E8" s="297" t="s">
        <v>0</v>
      </c>
      <c r="F8" s="297"/>
      <c r="G8" s="297" t="s">
        <v>70</v>
      </c>
      <c r="H8" s="297"/>
      <c r="I8" s="297" t="s">
        <v>1</v>
      </c>
      <c r="J8" s="297"/>
      <c r="K8" s="297" t="s">
        <v>2</v>
      </c>
      <c r="L8" s="297"/>
      <c r="M8" s="297" t="s">
        <v>3</v>
      </c>
      <c r="N8" s="297"/>
      <c r="O8" s="297" t="s">
        <v>4</v>
      </c>
      <c r="P8" s="297"/>
      <c r="Q8" s="297" t="s">
        <v>71</v>
      </c>
      <c r="R8" s="297"/>
      <c r="S8" s="297" t="s">
        <v>121</v>
      </c>
      <c r="T8" s="298"/>
      <c r="U8" s="299" t="s">
        <v>26</v>
      </c>
      <c r="V8" s="297"/>
      <c r="W8" s="297" t="s">
        <v>27</v>
      </c>
      <c r="X8" s="298"/>
      <c r="Y8" s="297" t="s">
        <v>5</v>
      </c>
      <c r="Z8" s="298"/>
      <c r="AA8" s="303" t="s">
        <v>122</v>
      </c>
      <c r="AB8" s="304"/>
      <c r="AC8" s="304" t="s">
        <v>123</v>
      </c>
      <c r="AD8" s="305"/>
      <c r="AE8" s="303" t="s">
        <v>73</v>
      </c>
      <c r="AF8" s="305"/>
      <c r="AG8" s="310"/>
      <c r="AH8" s="311"/>
    </row>
    <row r="9" spans="2:34" s="2" customFormat="1" ht="15" customHeight="1" x14ac:dyDescent="0.2">
      <c r="B9" s="40" t="s">
        <v>104</v>
      </c>
      <c r="C9" s="291">
        <v>1</v>
      </c>
      <c r="D9" s="289"/>
      <c r="E9" s="289">
        <v>2</v>
      </c>
      <c r="F9" s="289"/>
      <c r="G9" s="289">
        <v>3</v>
      </c>
      <c r="H9" s="289"/>
      <c r="I9" s="289">
        <v>4</v>
      </c>
      <c r="J9" s="289"/>
      <c r="K9" s="289">
        <v>5</v>
      </c>
      <c r="L9" s="289"/>
      <c r="M9" s="289">
        <v>6</v>
      </c>
      <c r="N9" s="289"/>
      <c r="O9" s="289">
        <v>7</v>
      </c>
      <c r="P9" s="289"/>
      <c r="Q9" s="289">
        <v>8</v>
      </c>
      <c r="R9" s="289"/>
      <c r="S9" s="289">
        <v>9</v>
      </c>
      <c r="T9" s="290"/>
      <c r="U9" s="291">
        <v>10</v>
      </c>
      <c r="V9" s="289"/>
      <c r="W9" s="289">
        <v>11</v>
      </c>
      <c r="X9" s="290"/>
      <c r="Y9" s="289">
        <v>14</v>
      </c>
      <c r="Z9" s="290"/>
      <c r="AA9" s="291">
        <v>12</v>
      </c>
      <c r="AB9" s="289"/>
      <c r="AC9" s="289">
        <v>13</v>
      </c>
      <c r="AD9" s="290"/>
      <c r="AE9" s="289">
        <v>15</v>
      </c>
      <c r="AF9" s="289"/>
      <c r="AG9" s="282" t="s">
        <v>8</v>
      </c>
      <c r="AH9" s="284" t="s">
        <v>9</v>
      </c>
    </row>
    <row r="10" spans="2:34" s="2" customFormat="1" ht="13.5" thickBot="1" x14ac:dyDescent="0.25">
      <c r="B10" s="63" t="s">
        <v>7</v>
      </c>
      <c r="C10" s="64" t="s">
        <v>8</v>
      </c>
      <c r="D10" s="65" t="s">
        <v>9</v>
      </c>
      <c r="E10" s="65" t="s">
        <v>8</v>
      </c>
      <c r="F10" s="65" t="s">
        <v>9</v>
      </c>
      <c r="G10" s="65" t="s">
        <v>8</v>
      </c>
      <c r="H10" s="65" t="s">
        <v>9</v>
      </c>
      <c r="I10" s="65" t="s">
        <v>8</v>
      </c>
      <c r="J10" s="65" t="s">
        <v>9</v>
      </c>
      <c r="K10" s="65" t="s">
        <v>8</v>
      </c>
      <c r="L10" s="65" t="s">
        <v>9</v>
      </c>
      <c r="M10" s="65" t="s">
        <v>8</v>
      </c>
      <c r="N10" s="65" t="s">
        <v>9</v>
      </c>
      <c r="O10" s="65" t="s">
        <v>8</v>
      </c>
      <c r="P10" s="65" t="s">
        <v>9</v>
      </c>
      <c r="Q10" s="66" t="s">
        <v>8</v>
      </c>
      <c r="R10" s="65" t="s">
        <v>9</v>
      </c>
      <c r="S10" s="65" t="s">
        <v>8</v>
      </c>
      <c r="T10" s="67" t="s">
        <v>9</v>
      </c>
      <c r="U10" s="64" t="s">
        <v>8</v>
      </c>
      <c r="V10" s="65" t="s">
        <v>9</v>
      </c>
      <c r="W10" s="65" t="s">
        <v>8</v>
      </c>
      <c r="X10" s="67" t="s">
        <v>9</v>
      </c>
      <c r="Y10" s="65" t="s">
        <v>8</v>
      </c>
      <c r="Z10" s="67" t="s">
        <v>9</v>
      </c>
      <c r="AA10" s="64" t="s">
        <v>8</v>
      </c>
      <c r="AB10" s="65" t="s">
        <v>9</v>
      </c>
      <c r="AC10" s="65" t="s">
        <v>8</v>
      </c>
      <c r="AD10" s="67" t="s">
        <v>9</v>
      </c>
      <c r="AE10" s="65" t="s">
        <v>8</v>
      </c>
      <c r="AF10" s="65" t="s">
        <v>9</v>
      </c>
      <c r="AG10" s="283"/>
      <c r="AH10" s="285"/>
    </row>
    <row r="11" spans="2:34" s="2" customFormat="1" ht="15" customHeight="1" x14ac:dyDescent="0.2">
      <c r="B11" s="73" t="s">
        <v>77</v>
      </c>
      <c r="C11" s="74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76">
        <v>135531.451</v>
      </c>
      <c r="U11" s="74">
        <v>0</v>
      </c>
      <c r="V11" s="75">
        <v>0</v>
      </c>
      <c r="W11" s="75">
        <v>0</v>
      </c>
      <c r="X11" s="76">
        <v>0</v>
      </c>
      <c r="Y11" s="75"/>
      <c r="Z11" s="76"/>
      <c r="AA11" s="74">
        <v>0</v>
      </c>
      <c r="AB11" s="75">
        <v>0</v>
      </c>
      <c r="AC11" s="75">
        <v>0</v>
      </c>
      <c r="AD11" s="76">
        <v>0</v>
      </c>
      <c r="AE11" s="75">
        <v>-71873.054652534003</v>
      </c>
      <c r="AF11" s="75">
        <v>492072.144165807</v>
      </c>
      <c r="AG11" s="74">
        <f t="shared" ref="AG11:AG42" si="0">C11+E11+G11+Q11+S11++W11+AA11+AC11+Y11+AE11+U11+K11+M11+O11+I11</f>
        <v>-71873.054652534003</v>
      </c>
      <c r="AH11" s="76">
        <f t="shared" ref="AH11:AH42" si="1">D11+F11+H11+R11+T11+X11+AB11+AD11+Z11+AF11+V11+L11+N11+P11+J11</f>
        <v>627603.59516580706</v>
      </c>
    </row>
    <row r="12" spans="2:34" s="2" customFormat="1" ht="15" customHeight="1" x14ac:dyDescent="0.2">
      <c r="B12" s="73" t="s">
        <v>78</v>
      </c>
      <c r="C12" s="74">
        <v>2962544.5890000002</v>
      </c>
      <c r="D12" s="75">
        <v>2719.7408559997639</v>
      </c>
      <c r="E12" s="75">
        <v>-7541.5470000000005</v>
      </c>
      <c r="F12" s="75">
        <v>107828.60850545009</v>
      </c>
      <c r="G12" s="75">
        <v>-2.1810000000000009</v>
      </c>
      <c r="H12" s="75">
        <v>123704.63799999998</v>
      </c>
      <c r="I12" s="75">
        <v>0</v>
      </c>
      <c r="J12" s="75">
        <v>0</v>
      </c>
      <c r="K12" s="75">
        <v>0</v>
      </c>
      <c r="L12" s="75">
        <v>314401.647</v>
      </c>
      <c r="M12" s="75">
        <v>0</v>
      </c>
      <c r="N12" s="75">
        <v>6653.7859999999964</v>
      </c>
      <c r="O12" s="75">
        <v>0</v>
      </c>
      <c r="P12" s="75">
        <v>10309.236328979994</v>
      </c>
      <c r="Q12" s="75">
        <v>-2955.7646326400018</v>
      </c>
      <c r="R12" s="75">
        <v>-48090.472795676964</v>
      </c>
      <c r="S12" s="75">
        <v>966041.02122740005</v>
      </c>
      <c r="T12" s="76">
        <v>-702459.76245599997</v>
      </c>
      <c r="U12" s="74">
        <v>84032.502606223701</v>
      </c>
      <c r="V12" s="75">
        <v>952446.47809630679</v>
      </c>
      <c r="W12" s="75">
        <v>120670.93722500002</v>
      </c>
      <c r="X12" s="76">
        <v>117627.02912600001</v>
      </c>
      <c r="Y12" s="75">
        <v>0</v>
      </c>
      <c r="Z12" s="76">
        <v>1534564.4531252636</v>
      </c>
      <c r="AA12" s="74">
        <v>67162.412988970813</v>
      </c>
      <c r="AB12" s="75">
        <v>359117.91629200004</v>
      </c>
      <c r="AC12" s="75">
        <v>239263.67419999983</v>
      </c>
      <c r="AD12" s="76">
        <v>369835.02147943142</v>
      </c>
      <c r="AE12" s="75">
        <v>-1096119.5369473759</v>
      </c>
      <c r="AF12" s="75">
        <v>180467.85813798258</v>
      </c>
      <c r="AG12" s="74">
        <f t="shared" si="0"/>
        <v>3333096.1076675798</v>
      </c>
      <c r="AH12" s="76">
        <f t="shared" si="1"/>
        <v>3329126.1776957368</v>
      </c>
    </row>
    <row r="13" spans="2:34" s="2" customFormat="1" ht="15" customHeight="1" outlineLevel="1" x14ac:dyDescent="0.2">
      <c r="B13" s="33" t="s">
        <v>79</v>
      </c>
      <c r="C13" s="26">
        <v>0</v>
      </c>
      <c r="D13" s="25">
        <v>52684.172612999944</v>
      </c>
      <c r="E13" s="25">
        <v>0</v>
      </c>
      <c r="F13" s="25">
        <v>3124.1332204500868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1690.384922729997</v>
      </c>
      <c r="Q13" s="25">
        <v>0</v>
      </c>
      <c r="R13" s="25">
        <v>-1688.6585152169635</v>
      </c>
      <c r="S13" s="25">
        <v>713731.98100000003</v>
      </c>
      <c r="T13" s="27">
        <v>3331.5299999999997</v>
      </c>
      <c r="U13" s="26">
        <v>0</v>
      </c>
      <c r="V13" s="25">
        <v>-3911.5246267391999</v>
      </c>
      <c r="W13" s="25">
        <v>0</v>
      </c>
      <c r="X13" s="27">
        <v>-1787.2573110000001</v>
      </c>
      <c r="Y13" s="25">
        <v>0</v>
      </c>
      <c r="Z13" s="27">
        <v>664860.66550396348</v>
      </c>
      <c r="AA13" s="26">
        <v>0</v>
      </c>
      <c r="AB13" s="25">
        <v>0</v>
      </c>
      <c r="AC13" s="25">
        <v>0</v>
      </c>
      <c r="AD13" s="27">
        <v>22.013000000000002</v>
      </c>
      <c r="AE13" s="25">
        <v>2169.949542497714</v>
      </c>
      <c r="AF13" s="25">
        <v>0</v>
      </c>
      <c r="AG13" s="26">
        <f t="shared" si="0"/>
        <v>715901.93054249778</v>
      </c>
      <c r="AH13" s="27">
        <f t="shared" si="1"/>
        <v>718325.45880718739</v>
      </c>
    </row>
    <row r="14" spans="2:34" ht="15" customHeight="1" outlineLevel="1" x14ac:dyDescent="0.2">
      <c r="B14" s="35" t="s">
        <v>80</v>
      </c>
      <c r="C14" s="28">
        <v>0</v>
      </c>
      <c r="D14" s="29">
        <v>51774.930781999945</v>
      </c>
      <c r="E14" s="29">
        <v>0</v>
      </c>
      <c r="F14" s="29">
        <v>2548.9855869682879</v>
      </c>
      <c r="G14" s="29">
        <v>0</v>
      </c>
      <c r="H14" s="29">
        <v>0</v>
      </c>
      <c r="I14" s="29">
        <v>0</v>
      </c>
      <c r="J14" s="29">
        <v>0</v>
      </c>
      <c r="K14" s="30">
        <v>0</v>
      </c>
      <c r="L14" s="30">
        <v>0</v>
      </c>
      <c r="M14" s="29">
        <v>0</v>
      </c>
      <c r="N14" s="29">
        <v>0</v>
      </c>
      <c r="O14" s="29">
        <v>0</v>
      </c>
      <c r="P14" s="29">
        <v>1690.384922729997</v>
      </c>
      <c r="Q14" s="29">
        <v>0</v>
      </c>
      <c r="R14" s="29">
        <v>-1689.7791152169634</v>
      </c>
      <c r="S14" s="29">
        <v>713731.98100000003</v>
      </c>
      <c r="T14" s="31">
        <v>-11.26</v>
      </c>
      <c r="U14" s="28">
        <v>0</v>
      </c>
      <c r="V14" s="29">
        <v>-3676.6528424447997</v>
      </c>
      <c r="W14" s="29">
        <v>0</v>
      </c>
      <c r="X14" s="31">
        <v>-1787.306838</v>
      </c>
      <c r="Y14" s="29">
        <v>0</v>
      </c>
      <c r="Z14" s="31">
        <v>664860.66550396348</v>
      </c>
      <c r="AA14" s="28">
        <v>0</v>
      </c>
      <c r="AB14" s="29">
        <v>0</v>
      </c>
      <c r="AC14" s="29">
        <v>0</v>
      </c>
      <c r="AD14" s="31">
        <v>22.013000000000002</v>
      </c>
      <c r="AE14" s="30">
        <v>0</v>
      </c>
      <c r="AF14" s="30">
        <v>0</v>
      </c>
      <c r="AG14" s="41">
        <f t="shared" si="0"/>
        <v>713731.98100000003</v>
      </c>
      <c r="AH14" s="42">
        <f t="shared" si="1"/>
        <v>713731.98099999991</v>
      </c>
    </row>
    <row r="15" spans="2:34" ht="15" customHeight="1" outlineLevel="1" x14ac:dyDescent="0.2">
      <c r="B15" s="35" t="s">
        <v>81</v>
      </c>
      <c r="C15" s="28">
        <v>0</v>
      </c>
      <c r="D15" s="29">
        <v>909.24183100000027</v>
      </c>
      <c r="E15" s="29">
        <v>0</v>
      </c>
      <c r="F15" s="29">
        <v>575.14763348179895</v>
      </c>
      <c r="G15" s="29">
        <v>0</v>
      </c>
      <c r="H15" s="29">
        <v>0</v>
      </c>
      <c r="I15" s="29">
        <v>0</v>
      </c>
      <c r="J15" s="29">
        <v>0</v>
      </c>
      <c r="K15" s="30">
        <v>0</v>
      </c>
      <c r="L15" s="30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1.1205999999999998</v>
      </c>
      <c r="S15" s="29">
        <v>0</v>
      </c>
      <c r="T15" s="31">
        <v>3342.79</v>
      </c>
      <c r="U15" s="28">
        <v>0</v>
      </c>
      <c r="V15" s="29">
        <v>-234.87178429440002</v>
      </c>
      <c r="W15" s="29">
        <v>0</v>
      </c>
      <c r="X15" s="31">
        <v>4.9527000000000002E-2</v>
      </c>
      <c r="Y15" s="29">
        <v>0</v>
      </c>
      <c r="Z15" s="31">
        <v>0</v>
      </c>
      <c r="AA15" s="28">
        <v>0</v>
      </c>
      <c r="AB15" s="29">
        <v>0</v>
      </c>
      <c r="AC15" s="29">
        <v>0</v>
      </c>
      <c r="AD15" s="31">
        <v>0</v>
      </c>
      <c r="AE15" s="30">
        <v>2169.949542497714</v>
      </c>
      <c r="AF15" s="30">
        <v>0</v>
      </c>
      <c r="AG15" s="41">
        <f t="shared" si="0"/>
        <v>2169.949542497714</v>
      </c>
      <c r="AH15" s="42">
        <f t="shared" si="1"/>
        <v>4593.4778071873998</v>
      </c>
    </row>
    <row r="16" spans="2:34" ht="15" customHeight="1" outlineLevel="1" x14ac:dyDescent="0.2">
      <c r="B16" s="33" t="s">
        <v>82</v>
      </c>
      <c r="C16" s="22">
        <v>0</v>
      </c>
      <c r="D16" s="23">
        <v>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>
        <v>0</v>
      </c>
      <c r="T16" s="24">
        <v>0</v>
      </c>
      <c r="U16" s="22"/>
      <c r="V16" s="23"/>
      <c r="W16" s="23"/>
      <c r="X16" s="24"/>
      <c r="Y16" s="23"/>
      <c r="Z16" s="24"/>
      <c r="AA16" s="22"/>
      <c r="AB16" s="23"/>
      <c r="AC16" s="23"/>
      <c r="AD16" s="24"/>
      <c r="AE16" s="25">
        <v>0</v>
      </c>
      <c r="AF16" s="25">
        <v>0</v>
      </c>
      <c r="AG16" s="26">
        <f t="shared" si="0"/>
        <v>0</v>
      </c>
      <c r="AH16" s="27">
        <f t="shared" si="1"/>
        <v>0</v>
      </c>
    </row>
    <row r="17" spans="2:34" s="2" customFormat="1" ht="15" customHeight="1" outlineLevel="1" x14ac:dyDescent="0.2">
      <c r="B17" s="33" t="s">
        <v>83</v>
      </c>
      <c r="C17" s="26">
        <v>2171316.5750000002</v>
      </c>
      <c r="D17" s="25">
        <v>-7249.6126110001787</v>
      </c>
      <c r="E17" s="25">
        <v>0</v>
      </c>
      <c r="F17" s="25">
        <v>92359.101999999999</v>
      </c>
      <c r="G17" s="25">
        <v>0</v>
      </c>
      <c r="H17" s="25">
        <v>132226.33699999997</v>
      </c>
      <c r="I17" s="25">
        <v>0</v>
      </c>
      <c r="J17" s="25">
        <v>0</v>
      </c>
      <c r="K17" s="25">
        <v>0</v>
      </c>
      <c r="L17" s="25">
        <v>250184.06400000001</v>
      </c>
      <c r="M17" s="25">
        <v>0</v>
      </c>
      <c r="N17" s="25">
        <v>11302.937999999998</v>
      </c>
      <c r="O17" s="25">
        <v>0</v>
      </c>
      <c r="P17" s="25">
        <v>8670.8736124999978</v>
      </c>
      <c r="Q17" s="25">
        <v>0</v>
      </c>
      <c r="R17" s="25">
        <v>-29853.191112959994</v>
      </c>
      <c r="S17" s="25">
        <v>93162.268227399996</v>
      </c>
      <c r="T17" s="27">
        <v>-707341.292456</v>
      </c>
      <c r="U17" s="26">
        <v>0</v>
      </c>
      <c r="V17" s="25">
        <v>589017.73503679992</v>
      </c>
      <c r="W17" s="25">
        <v>0</v>
      </c>
      <c r="X17" s="27">
        <v>24928.895</v>
      </c>
      <c r="Y17" s="25">
        <v>0</v>
      </c>
      <c r="Z17" s="27">
        <v>711670.00799999991</v>
      </c>
      <c r="AA17" s="26">
        <v>0</v>
      </c>
      <c r="AB17" s="25">
        <v>278278.88529200002</v>
      </c>
      <c r="AC17" s="25">
        <v>0</v>
      </c>
      <c r="AD17" s="27">
        <v>258302.60693540011</v>
      </c>
      <c r="AE17" s="25">
        <v>-1098289.4864898736</v>
      </c>
      <c r="AF17" s="25">
        <v>36200.042340362292</v>
      </c>
      <c r="AG17" s="26">
        <f t="shared" si="0"/>
        <v>1166189.3567375264</v>
      </c>
      <c r="AH17" s="27">
        <f t="shared" si="1"/>
        <v>1648697.3910371023</v>
      </c>
    </row>
    <row r="18" spans="2:34" s="2" customFormat="1" ht="15" customHeight="1" outlineLevel="1" x14ac:dyDescent="0.2">
      <c r="B18" s="37" t="s">
        <v>84</v>
      </c>
      <c r="C18" s="26">
        <v>2082018.6530000002</v>
      </c>
      <c r="D18" s="25">
        <v>-38590.423699000195</v>
      </c>
      <c r="E18" s="25">
        <v>0</v>
      </c>
      <c r="F18" s="25">
        <v>92410.084000000003</v>
      </c>
      <c r="G18" s="25">
        <v>0</v>
      </c>
      <c r="H18" s="25">
        <v>132233.98599999998</v>
      </c>
      <c r="I18" s="25">
        <v>0</v>
      </c>
      <c r="J18" s="25">
        <v>0</v>
      </c>
      <c r="K18" s="25">
        <v>0</v>
      </c>
      <c r="L18" s="25">
        <v>250184.06400000001</v>
      </c>
      <c r="M18" s="25">
        <v>0</v>
      </c>
      <c r="N18" s="25">
        <v>6110.1439999999993</v>
      </c>
      <c r="O18" s="25">
        <v>0</v>
      </c>
      <c r="P18" s="25">
        <v>8671.0936124999971</v>
      </c>
      <c r="Q18" s="25">
        <v>0</v>
      </c>
      <c r="R18" s="25">
        <v>-29859.557112959996</v>
      </c>
      <c r="S18" s="25">
        <v>133617.2542274</v>
      </c>
      <c r="T18" s="27">
        <v>0</v>
      </c>
      <c r="U18" s="26">
        <v>0</v>
      </c>
      <c r="V18" s="25">
        <v>517340.58203679998</v>
      </c>
      <c r="W18" s="25">
        <v>0</v>
      </c>
      <c r="X18" s="27">
        <v>768.73199999999997</v>
      </c>
      <c r="Y18" s="25">
        <v>0</v>
      </c>
      <c r="Z18" s="27">
        <v>759551.00899999996</v>
      </c>
      <c r="AA18" s="26">
        <v>0</v>
      </c>
      <c r="AB18" s="25">
        <v>277925.34829200001</v>
      </c>
      <c r="AC18" s="25">
        <v>0</v>
      </c>
      <c r="AD18" s="27">
        <v>263049.1399354001</v>
      </c>
      <c r="AE18" s="25">
        <v>0</v>
      </c>
      <c r="AF18" s="25">
        <v>0</v>
      </c>
      <c r="AG18" s="26">
        <f t="shared" si="0"/>
        <v>2215635.9072274002</v>
      </c>
      <c r="AH18" s="27">
        <f t="shared" si="1"/>
        <v>2239794.2020647395</v>
      </c>
    </row>
    <row r="19" spans="2:34" ht="15" customHeight="1" outlineLevel="1" x14ac:dyDescent="0.2">
      <c r="B19" s="35" t="s">
        <v>85</v>
      </c>
      <c r="C19" s="28">
        <v>160086.174</v>
      </c>
      <c r="D19" s="29">
        <v>69800.736720999965</v>
      </c>
      <c r="E19" s="29">
        <v>0</v>
      </c>
      <c r="F19" s="29">
        <v>92410.084000000003</v>
      </c>
      <c r="G19" s="29">
        <v>0</v>
      </c>
      <c r="H19" s="29">
        <v>132233.23499999999</v>
      </c>
      <c r="I19" s="30">
        <v>0</v>
      </c>
      <c r="J19" s="30">
        <v>0</v>
      </c>
      <c r="K19" s="30">
        <v>0</v>
      </c>
      <c r="L19" s="30">
        <v>250184.06400000001</v>
      </c>
      <c r="M19" s="29">
        <v>0</v>
      </c>
      <c r="N19" s="29">
        <v>6245.4809999999998</v>
      </c>
      <c r="O19" s="29">
        <v>0</v>
      </c>
      <c r="P19" s="29">
        <v>8671.0936124999971</v>
      </c>
      <c r="Q19" s="29">
        <v>0</v>
      </c>
      <c r="R19" s="29">
        <v>-28396.399612500001</v>
      </c>
      <c r="S19" s="29">
        <v>-106115.15399999998</v>
      </c>
      <c r="T19" s="31">
        <v>0</v>
      </c>
      <c r="U19" s="28">
        <v>0</v>
      </c>
      <c r="V19" s="29">
        <v>517326.34899999999</v>
      </c>
      <c r="W19" s="29">
        <v>0</v>
      </c>
      <c r="X19" s="31">
        <v>768.73199999999997</v>
      </c>
      <c r="Y19" s="29">
        <v>0</v>
      </c>
      <c r="Z19" s="42">
        <v>759551.00899999996</v>
      </c>
      <c r="AA19" s="28">
        <v>0</v>
      </c>
      <c r="AB19" s="29">
        <v>55338.578120000006</v>
      </c>
      <c r="AC19" s="29">
        <v>0</v>
      </c>
      <c r="AD19" s="31">
        <v>271963.28788000008</v>
      </c>
      <c r="AE19" s="30">
        <v>0</v>
      </c>
      <c r="AF19" s="30">
        <v>0</v>
      </c>
      <c r="AG19" s="41">
        <f t="shared" si="0"/>
        <v>53971.020000000019</v>
      </c>
      <c r="AH19" s="42">
        <f t="shared" si="1"/>
        <v>2136096.2507210001</v>
      </c>
    </row>
    <row r="20" spans="2:34" ht="15" customHeight="1" outlineLevel="1" x14ac:dyDescent="0.2">
      <c r="B20" s="35" t="s">
        <v>86</v>
      </c>
      <c r="C20" s="28">
        <v>92410.084000000003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30">
        <v>0</v>
      </c>
      <c r="J20" s="30">
        <v>0</v>
      </c>
      <c r="K20" s="30">
        <v>0</v>
      </c>
      <c r="L20" s="30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31">
        <v>0</v>
      </c>
      <c r="U20" s="28">
        <v>0</v>
      </c>
      <c r="V20" s="29">
        <v>0</v>
      </c>
      <c r="W20" s="29">
        <v>0</v>
      </c>
      <c r="X20" s="31">
        <v>0</v>
      </c>
      <c r="Y20" s="29">
        <v>0</v>
      </c>
      <c r="Z20" s="31">
        <v>0</v>
      </c>
      <c r="AA20" s="28">
        <v>0</v>
      </c>
      <c r="AB20" s="29">
        <v>0</v>
      </c>
      <c r="AC20" s="29">
        <v>0</v>
      </c>
      <c r="AD20" s="31">
        <v>0</v>
      </c>
      <c r="AE20" s="30">
        <v>0</v>
      </c>
      <c r="AF20" s="30">
        <v>0</v>
      </c>
      <c r="AG20" s="41">
        <f t="shared" si="0"/>
        <v>92410.084000000003</v>
      </c>
      <c r="AH20" s="42">
        <f t="shared" si="1"/>
        <v>0</v>
      </c>
    </row>
    <row r="21" spans="2:34" ht="15" customHeight="1" outlineLevel="1" x14ac:dyDescent="0.2">
      <c r="B21" s="35" t="s">
        <v>120</v>
      </c>
      <c r="C21" s="28">
        <v>132233.23499999999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30">
        <v>0</v>
      </c>
      <c r="J21" s="30">
        <v>0</v>
      </c>
      <c r="K21" s="30">
        <v>0</v>
      </c>
      <c r="L21" s="30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0.75100000000000011</v>
      </c>
      <c r="T21" s="31">
        <v>0</v>
      </c>
      <c r="U21" s="28">
        <v>0</v>
      </c>
      <c r="V21" s="29">
        <v>0</v>
      </c>
      <c r="W21" s="29">
        <v>0</v>
      </c>
      <c r="X21" s="31">
        <v>0</v>
      </c>
      <c r="Y21" s="29">
        <v>0</v>
      </c>
      <c r="Z21" s="31">
        <v>0</v>
      </c>
      <c r="AA21" s="28">
        <v>0</v>
      </c>
      <c r="AB21" s="29">
        <v>0</v>
      </c>
      <c r="AC21" s="29">
        <v>0</v>
      </c>
      <c r="AD21" s="31">
        <v>0</v>
      </c>
      <c r="AE21" s="30">
        <v>0</v>
      </c>
      <c r="AF21" s="30">
        <v>0</v>
      </c>
      <c r="AG21" s="41">
        <f t="shared" si="0"/>
        <v>132233.98599999998</v>
      </c>
      <c r="AH21" s="42">
        <f t="shared" si="1"/>
        <v>0</v>
      </c>
    </row>
    <row r="22" spans="2:34" ht="15" customHeight="1" outlineLevel="1" x14ac:dyDescent="0.2">
      <c r="B22" s="35" t="s">
        <v>87</v>
      </c>
      <c r="C22" s="28">
        <v>-28396.399612500001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30">
        <v>0</v>
      </c>
      <c r="J22" s="30">
        <v>0</v>
      </c>
      <c r="K22" s="30">
        <v>0</v>
      </c>
      <c r="L22" s="30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31">
        <v>0</v>
      </c>
      <c r="U22" s="28">
        <v>0</v>
      </c>
      <c r="V22" s="29">
        <v>0</v>
      </c>
      <c r="W22" s="29">
        <v>0</v>
      </c>
      <c r="X22" s="31">
        <v>0</v>
      </c>
      <c r="Y22" s="29">
        <v>0</v>
      </c>
      <c r="Z22" s="31">
        <v>0</v>
      </c>
      <c r="AA22" s="28">
        <v>0</v>
      </c>
      <c r="AB22" s="29">
        <v>0</v>
      </c>
      <c r="AC22" s="29">
        <v>0</v>
      </c>
      <c r="AD22" s="31">
        <v>0</v>
      </c>
      <c r="AE22" s="30">
        <v>0</v>
      </c>
      <c r="AF22" s="30">
        <v>0</v>
      </c>
      <c r="AG22" s="41">
        <f t="shared" si="0"/>
        <v>-28396.399612500001</v>
      </c>
      <c r="AH22" s="42">
        <f t="shared" si="1"/>
        <v>0</v>
      </c>
    </row>
    <row r="23" spans="2:34" ht="15" customHeight="1" outlineLevel="1" x14ac:dyDescent="0.2">
      <c r="B23" s="35" t="s">
        <v>88</v>
      </c>
      <c r="C23" s="28">
        <v>0</v>
      </c>
      <c r="D23" s="29">
        <v>-108391.16042000016</v>
      </c>
      <c r="E23" s="29">
        <v>0</v>
      </c>
      <c r="F23" s="29">
        <v>0</v>
      </c>
      <c r="G23" s="29">
        <v>0</v>
      </c>
      <c r="H23" s="29">
        <v>0.75100000000000011</v>
      </c>
      <c r="I23" s="30">
        <v>0</v>
      </c>
      <c r="J23" s="30">
        <v>0</v>
      </c>
      <c r="K23" s="30">
        <v>0</v>
      </c>
      <c r="L23" s="30">
        <v>0</v>
      </c>
      <c r="M23" s="29">
        <v>0</v>
      </c>
      <c r="N23" s="29">
        <v>-130.94800000000001</v>
      </c>
      <c r="O23" s="29">
        <v>0</v>
      </c>
      <c r="P23" s="29">
        <v>0</v>
      </c>
      <c r="Q23" s="29">
        <v>0</v>
      </c>
      <c r="R23" s="29">
        <v>-1463.1575004599929</v>
      </c>
      <c r="S23" s="29">
        <v>0</v>
      </c>
      <c r="T23" s="31">
        <v>0</v>
      </c>
      <c r="U23" s="28">
        <v>0</v>
      </c>
      <c r="V23" s="29">
        <v>0</v>
      </c>
      <c r="W23" s="29">
        <v>0</v>
      </c>
      <c r="X23" s="31">
        <v>0</v>
      </c>
      <c r="Y23" s="29">
        <v>0</v>
      </c>
      <c r="Z23" s="31">
        <v>0</v>
      </c>
      <c r="AA23" s="28">
        <v>0</v>
      </c>
      <c r="AB23" s="29">
        <v>222586.77017199999</v>
      </c>
      <c r="AC23" s="29">
        <v>0</v>
      </c>
      <c r="AD23" s="31">
        <v>-8914.1479445999867</v>
      </c>
      <c r="AE23" s="30">
        <v>0</v>
      </c>
      <c r="AF23" s="30">
        <v>0</v>
      </c>
      <c r="AG23" s="41">
        <f t="shared" si="0"/>
        <v>0</v>
      </c>
      <c r="AH23" s="42">
        <f t="shared" si="1"/>
        <v>103688.10730693986</v>
      </c>
    </row>
    <row r="24" spans="2:34" ht="15" customHeight="1" outlineLevel="1" x14ac:dyDescent="0.2">
      <c r="B24" s="35" t="s">
        <v>89</v>
      </c>
      <c r="C24" s="28">
        <v>517326.34899999999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30">
        <v>0</v>
      </c>
      <c r="J24" s="30">
        <v>0</v>
      </c>
      <c r="K24" s="30">
        <v>0</v>
      </c>
      <c r="L24" s="30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11.771000000000001</v>
      </c>
      <c r="T24" s="31">
        <v>0</v>
      </c>
      <c r="U24" s="28">
        <v>0</v>
      </c>
      <c r="V24" s="29">
        <v>0</v>
      </c>
      <c r="W24" s="29">
        <v>0</v>
      </c>
      <c r="X24" s="31">
        <v>0</v>
      </c>
      <c r="Y24" s="29">
        <v>0</v>
      </c>
      <c r="Z24" s="31">
        <v>0</v>
      </c>
      <c r="AA24" s="28">
        <v>0</v>
      </c>
      <c r="AB24" s="29">
        <v>0</v>
      </c>
      <c r="AC24" s="29">
        <v>0</v>
      </c>
      <c r="AD24" s="31">
        <v>0</v>
      </c>
      <c r="AE24" s="30">
        <v>0</v>
      </c>
      <c r="AF24" s="30">
        <v>0</v>
      </c>
      <c r="AG24" s="41">
        <f t="shared" si="0"/>
        <v>517338.12</v>
      </c>
      <c r="AH24" s="42">
        <f t="shared" si="1"/>
        <v>0</v>
      </c>
    </row>
    <row r="25" spans="2:34" ht="15" customHeight="1" outlineLevel="1" x14ac:dyDescent="0.2">
      <c r="B25" s="35" t="s">
        <v>90</v>
      </c>
      <c r="C25" s="28">
        <v>768.73199999999997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30">
        <v>0</v>
      </c>
      <c r="J25" s="30">
        <v>0</v>
      </c>
      <c r="K25" s="30">
        <v>0</v>
      </c>
      <c r="L25" s="30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31">
        <v>0</v>
      </c>
      <c r="U25" s="28">
        <v>0</v>
      </c>
      <c r="V25" s="29">
        <v>0</v>
      </c>
      <c r="W25" s="29">
        <v>0</v>
      </c>
      <c r="X25" s="31">
        <v>0</v>
      </c>
      <c r="Y25" s="29">
        <v>0</v>
      </c>
      <c r="Z25" s="31">
        <v>0</v>
      </c>
      <c r="AA25" s="28">
        <v>0</v>
      </c>
      <c r="AB25" s="29">
        <v>0</v>
      </c>
      <c r="AC25" s="29">
        <v>0</v>
      </c>
      <c r="AD25" s="31">
        <v>0</v>
      </c>
      <c r="AE25" s="30">
        <v>0</v>
      </c>
      <c r="AF25" s="30">
        <v>0</v>
      </c>
      <c r="AG25" s="41">
        <f t="shared" si="0"/>
        <v>768.73199999999997</v>
      </c>
      <c r="AH25" s="42">
        <f t="shared" si="1"/>
        <v>0</v>
      </c>
    </row>
    <row r="26" spans="2:34" ht="15" customHeight="1" outlineLevel="1" x14ac:dyDescent="0.2">
      <c r="B26" s="35" t="s">
        <v>91</v>
      </c>
      <c r="C26" s="28">
        <v>55338.578120000006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30">
        <v>0</v>
      </c>
      <c r="J26" s="30">
        <v>0</v>
      </c>
      <c r="K26" s="30">
        <v>0</v>
      </c>
      <c r="L26" s="30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222586.77017199999</v>
      </c>
      <c r="T26" s="31">
        <v>0</v>
      </c>
      <c r="U26" s="28">
        <v>0</v>
      </c>
      <c r="V26" s="29">
        <v>0</v>
      </c>
      <c r="W26" s="29">
        <v>0</v>
      </c>
      <c r="X26" s="31">
        <v>0</v>
      </c>
      <c r="Y26" s="29">
        <v>0</v>
      </c>
      <c r="Z26" s="31">
        <v>0</v>
      </c>
      <c r="AA26" s="28">
        <v>0</v>
      </c>
      <c r="AB26" s="29">
        <v>0</v>
      </c>
      <c r="AC26" s="29">
        <v>0</v>
      </c>
      <c r="AD26" s="31">
        <v>0</v>
      </c>
      <c r="AE26" s="30">
        <v>0</v>
      </c>
      <c r="AF26" s="30">
        <v>0</v>
      </c>
      <c r="AG26" s="41">
        <f t="shared" si="0"/>
        <v>277925.34829200001</v>
      </c>
      <c r="AH26" s="42">
        <f t="shared" si="1"/>
        <v>0</v>
      </c>
    </row>
    <row r="27" spans="2:34" ht="15" customHeight="1" outlineLevel="1" x14ac:dyDescent="0.2">
      <c r="B27" s="35" t="s">
        <v>92</v>
      </c>
      <c r="C27" s="28">
        <v>271963.28788000008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30">
        <v>0</v>
      </c>
      <c r="J27" s="30">
        <v>0</v>
      </c>
      <c r="K27" s="30">
        <v>0</v>
      </c>
      <c r="L27" s="30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-8914.1479445999867</v>
      </c>
      <c r="T27" s="31">
        <v>0</v>
      </c>
      <c r="U27" s="28">
        <v>0</v>
      </c>
      <c r="V27" s="29">
        <v>0</v>
      </c>
      <c r="W27" s="29">
        <v>0</v>
      </c>
      <c r="X27" s="31">
        <v>0</v>
      </c>
      <c r="Y27" s="29">
        <v>0</v>
      </c>
      <c r="Z27" s="31">
        <v>0</v>
      </c>
      <c r="AA27" s="28">
        <v>0</v>
      </c>
      <c r="AB27" s="29">
        <v>0</v>
      </c>
      <c r="AC27" s="29">
        <v>0</v>
      </c>
      <c r="AD27" s="31">
        <v>0</v>
      </c>
      <c r="AE27" s="30">
        <v>0</v>
      </c>
      <c r="AF27" s="30">
        <v>0</v>
      </c>
      <c r="AG27" s="41">
        <f t="shared" si="0"/>
        <v>263049.1399354001</v>
      </c>
      <c r="AH27" s="42">
        <f t="shared" si="1"/>
        <v>0</v>
      </c>
    </row>
    <row r="28" spans="2:34" ht="15" customHeight="1" outlineLevel="1" x14ac:dyDescent="0.2">
      <c r="B28" s="35" t="s">
        <v>93</v>
      </c>
      <c r="C28" s="28">
        <v>759551.00899999996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30">
        <v>0</v>
      </c>
      <c r="J28" s="30">
        <v>0</v>
      </c>
      <c r="K28" s="30">
        <v>0</v>
      </c>
      <c r="L28" s="30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-1069.2170000000001</v>
      </c>
      <c r="T28" s="31">
        <v>0</v>
      </c>
      <c r="U28" s="28">
        <v>0</v>
      </c>
      <c r="V28" s="29">
        <v>0</v>
      </c>
      <c r="W28" s="29">
        <v>0</v>
      </c>
      <c r="X28" s="31">
        <v>0</v>
      </c>
      <c r="Y28" s="29">
        <v>0</v>
      </c>
      <c r="Z28" s="31">
        <v>0</v>
      </c>
      <c r="AA28" s="28">
        <v>0</v>
      </c>
      <c r="AB28" s="29">
        <v>0</v>
      </c>
      <c r="AC28" s="29">
        <v>0</v>
      </c>
      <c r="AD28" s="31">
        <v>0</v>
      </c>
      <c r="AE28" s="30">
        <v>0</v>
      </c>
      <c r="AF28" s="30">
        <v>0</v>
      </c>
      <c r="AG28" s="41">
        <f t="shared" si="0"/>
        <v>758481.79200000002</v>
      </c>
      <c r="AH28" s="42">
        <f t="shared" si="1"/>
        <v>0</v>
      </c>
    </row>
    <row r="29" spans="2:34" ht="15" customHeight="1" outlineLevel="1" x14ac:dyDescent="0.2">
      <c r="B29" s="35" t="s">
        <v>94</v>
      </c>
      <c r="C29" s="28">
        <v>112066.51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30">
        <v>0</v>
      </c>
      <c r="J29" s="30">
        <v>0</v>
      </c>
      <c r="K29" s="30">
        <v>0</v>
      </c>
      <c r="L29" s="30">
        <v>0</v>
      </c>
      <c r="M29" s="29">
        <v>0</v>
      </c>
      <c r="N29" s="29">
        <v>-4.3890000000000002</v>
      </c>
      <c r="O29" s="29">
        <v>0</v>
      </c>
      <c r="P29" s="29">
        <v>0</v>
      </c>
      <c r="Q29" s="29">
        <v>0</v>
      </c>
      <c r="R29" s="29">
        <v>0</v>
      </c>
      <c r="S29" s="29">
        <v>27247.428999999996</v>
      </c>
      <c r="T29" s="31">
        <v>0</v>
      </c>
      <c r="U29" s="28">
        <v>0</v>
      </c>
      <c r="V29" s="29">
        <v>14.233036800000001</v>
      </c>
      <c r="W29" s="29">
        <v>0</v>
      </c>
      <c r="X29" s="31">
        <v>0</v>
      </c>
      <c r="Y29" s="29">
        <v>0</v>
      </c>
      <c r="Z29" s="31">
        <v>0</v>
      </c>
      <c r="AA29" s="28">
        <v>0</v>
      </c>
      <c r="AB29" s="29">
        <v>0</v>
      </c>
      <c r="AC29" s="29">
        <v>0</v>
      </c>
      <c r="AD29" s="31">
        <v>0</v>
      </c>
      <c r="AE29" s="30">
        <v>0</v>
      </c>
      <c r="AF29" s="30">
        <v>0</v>
      </c>
      <c r="AG29" s="41">
        <f t="shared" si="0"/>
        <v>139313.93899999998</v>
      </c>
      <c r="AH29" s="42">
        <f t="shared" si="1"/>
        <v>9.8440368000000014</v>
      </c>
    </row>
    <row r="30" spans="2:34" ht="15" customHeight="1" outlineLevel="1" x14ac:dyDescent="0.2">
      <c r="B30" s="38" t="s">
        <v>95</v>
      </c>
      <c r="C30" s="28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30">
        <v>0</v>
      </c>
      <c r="J30" s="30">
        <v>0</v>
      </c>
      <c r="K30" s="30">
        <v>0</v>
      </c>
      <c r="L30" s="30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31">
        <v>0</v>
      </c>
      <c r="U30" s="28">
        <v>0</v>
      </c>
      <c r="V30" s="29">
        <v>0</v>
      </c>
      <c r="W30" s="29">
        <v>0</v>
      </c>
      <c r="X30" s="31">
        <v>0</v>
      </c>
      <c r="Y30" s="29">
        <v>0</v>
      </c>
      <c r="Z30" s="31">
        <v>0</v>
      </c>
      <c r="AA30" s="28">
        <v>0</v>
      </c>
      <c r="AB30" s="29">
        <v>0</v>
      </c>
      <c r="AC30" s="29">
        <v>0</v>
      </c>
      <c r="AD30" s="31">
        <v>0</v>
      </c>
      <c r="AE30" s="30">
        <v>0</v>
      </c>
      <c r="AF30" s="30">
        <v>0</v>
      </c>
      <c r="AG30" s="41">
        <f t="shared" si="0"/>
        <v>0</v>
      </c>
      <c r="AH30" s="42">
        <f t="shared" si="1"/>
        <v>0</v>
      </c>
    </row>
    <row r="31" spans="2:34" ht="15" customHeight="1" outlineLevel="1" x14ac:dyDescent="0.2">
      <c r="B31" s="38" t="s">
        <v>96</v>
      </c>
      <c r="C31" s="28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30">
        <v>0</v>
      </c>
      <c r="J31" s="30">
        <v>0</v>
      </c>
      <c r="K31" s="30">
        <v>0</v>
      </c>
      <c r="L31" s="30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-130.94800000000001</v>
      </c>
      <c r="T31" s="31">
        <v>0</v>
      </c>
      <c r="U31" s="28">
        <v>0</v>
      </c>
      <c r="V31" s="29">
        <v>0</v>
      </c>
      <c r="W31" s="29">
        <v>0</v>
      </c>
      <c r="X31" s="31">
        <v>0</v>
      </c>
      <c r="Y31" s="29">
        <v>0</v>
      </c>
      <c r="Z31" s="31">
        <v>0</v>
      </c>
      <c r="AA31" s="28">
        <v>0</v>
      </c>
      <c r="AB31" s="29">
        <v>0</v>
      </c>
      <c r="AC31" s="29">
        <v>0</v>
      </c>
      <c r="AD31" s="31">
        <v>0</v>
      </c>
      <c r="AE31" s="30">
        <v>0</v>
      </c>
      <c r="AF31" s="30">
        <v>0</v>
      </c>
      <c r="AG31" s="41">
        <f t="shared" si="0"/>
        <v>-130.94800000000001</v>
      </c>
      <c r="AH31" s="42">
        <f t="shared" si="1"/>
        <v>0</v>
      </c>
    </row>
    <row r="32" spans="2:34" ht="15" customHeight="1" outlineLevel="1" x14ac:dyDescent="0.2">
      <c r="B32" s="38" t="s">
        <v>97</v>
      </c>
      <c r="C32" s="28">
        <v>8671.0936124999971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30">
        <v>0</v>
      </c>
      <c r="J32" s="30">
        <v>0</v>
      </c>
      <c r="K32" s="30">
        <v>0</v>
      </c>
      <c r="L32" s="30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31">
        <v>0</v>
      </c>
      <c r="U32" s="28">
        <v>0</v>
      </c>
      <c r="V32" s="29">
        <v>0</v>
      </c>
      <c r="W32" s="29">
        <v>0</v>
      </c>
      <c r="X32" s="31">
        <v>0</v>
      </c>
      <c r="Y32" s="29">
        <v>0</v>
      </c>
      <c r="Z32" s="31">
        <v>0</v>
      </c>
      <c r="AA32" s="28">
        <v>0</v>
      </c>
      <c r="AB32" s="29">
        <v>0</v>
      </c>
      <c r="AC32" s="29">
        <v>0</v>
      </c>
      <c r="AD32" s="31">
        <v>0</v>
      </c>
      <c r="AE32" s="30">
        <v>0</v>
      </c>
      <c r="AF32" s="30">
        <v>0</v>
      </c>
      <c r="AG32" s="41">
        <f t="shared" si="0"/>
        <v>8671.0936124999971</v>
      </c>
      <c r="AH32" s="42">
        <f t="shared" si="1"/>
        <v>0</v>
      </c>
    </row>
    <row r="33" spans="2:34" ht="15" customHeight="1" outlineLevel="1" x14ac:dyDescent="0.2">
      <c r="B33" s="38" t="s">
        <v>98</v>
      </c>
      <c r="C33" s="28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30">
        <v>0</v>
      </c>
      <c r="J33" s="30">
        <v>0</v>
      </c>
      <c r="K33" s="30">
        <v>0</v>
      </c>
      <c r="L33" s="30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31">
        <v>0</v>
      </c>
      <c r="U33" s="28">
        <v>0</v>
      </c>
      <c r="V33" s="29">
        <v>0</v>
      </c>
      <c r="W33" s="29">
        <v>0</v>
      </c>
      <c r="X33" s="31">
        <v>0</v>
      </c>
      <c r="Y33" s="29">
        <v>0</v>
      </c>
      <c r="Z33" s="31">
        <v>0</v>
      </c>
      <c r="AA33" s="28">
        <v>0</v>
      </c>
      <c r="AB33" s="29">
        <v>0</v>
      </c>
      <c r="AC33" s="29">
        <v>0</v>
      </c>
      <c r="AD33" s="31">
        <v>0</v>
      </c>
      <c r="AE33" s="30">
        <v>0</v>
      </c>
      <c r="AF33" s="30">
        <v>0</v>
      </c>
      <c r="AG33" s="41">
        <f t="shared" si="0"/>
        <v>0</v>
      </c>
      <c r="AH33" s="42">
        <f t="shared" si="1"/>
        <v>0</v>
      </c>
    </row>
    <row r="34" spans="2:34" s="2" customFormat="1" ht="15" customHeight="1" outlineLevel="1" x14ac:dyDescent="0.2">
      <c r="B34" s="37" t="s">
        <v>99</v>
      </c>
      <c r="C34" s="26">
        <v>89297.921999999991</v>
      </c>
      <c r="D34" s="25">
        <v>31340.811088000017</v>
      </c>
      <c r="E34" s="25">
        <v>0</v>
      </c>
      <c r="F34" s="25">
        <v>-50.981999999999999</v>
      </c>
      <c r="G34" s="25">
        <v>0</v>
      </c>
      <c r="H34" s="25">
        <v>-7.649</v>
      </c>
      <c r="I34" s="25">
        <v>0</v>
      </c>
      <c r="J34" s="25">
        <v>0</v>
      </c>
      <c r="K34" s="25">
        <v>0</v>
      </c>
      <c r="L34" s="25">
        <v>0</v>
      </c>
      <c r="M34" s="23">
        <v>0</v>
      </c>
      <c r="N34" s="23">
        <v>5192.7939999999999</v>
      </c>
      <c r="O34" s="23">
        <v>0</v>
      </c>
      <c r="P34" s="23">
        <v>-0.22</v>
      </c>
      <c r="Q34" s="25">
        <v>0</v>
      </c>
      <c r="R34" s="25">
        <v>6.3660000000000005</v>
      </c>
      <c r="S34" s="25">
        <v>-40454.985999999997</v>
      </c>
      <c r="T34" s="27">
        <v>-707341.292456</v>
      </c>
      <c r="U34" s="26">
        <v>0</v>
      </c>
      <c r="V34" s="25">
        <v>71677.152999999991</v>
      </c>
      <c r="W34" s="25">
        <v>0</v>
      </c>
      <c r="X34" s="27">
        <v>24160.163</v>
      </c>
      <c r="Y34" s="25">
        <v>0</v>
      </c>
      <c r="Z34" s="27">
        <v>-47881.000999999997</v>
      </c>
      <c r="AA34" s="26">
        <v>0</v>
      </c>
      <c r="AB34" s="25">
        <v>353.53699999999998</v>
      </c>
      <c r="AC34" s="25">
        <v>0</v>
      </c>
      <c r="AD34" s="27">
        <v>-4746.5329999999994</v>
      </c>
      <c r="AE34" s="25">
        <v>-1098289.4864898736</v>
      </c>
      <c r="AF34" s="25">
        <v>36200.042340362292</v>
      </c>
      <c r="AG34" s="26">
        <f t="shared" si="0"/>
        <v>-1049446.5504898736</v>
      </c>
      <c r="AH34" s="27">
        <f t="shared" si="1"/>
        <v>-591096.81102763768</v>
      </c>
    </row>
    <row r="35" spans="2:34" ht="15" customHeight="1" outlineLevel="1" x14ac:dyDescent="0.2">
      <c r="B35" s="35" t="s">
        <v>85</v>
      </c>
      <c r="C35" s="28">
        <v>-933.55499999999995</v>
      </c>
      <c r="D35" s="29">
        <v>-542.48899999999992</v>
      </c>
      <c r="E35" s="29">
        <v>0</v>
      </c>
      <c r="F35" s="29">
        <v>-50.981999999999999</v>
      </c>
      <c r="G35" s="29">
        <v>0</v>
      </c>
      <c r="H35" s="29">
        <v>-7.649</v>
      </c>
      <c r="I35" s="30">
        <v>0</v>
      </c>
      <c r="J35" s="30">
        <v>0</v>
      </c>
      <c r="K35" s="30">
        <v>0</v>
      </c>
      <c r="L35" s="30">
        <v>0</v>
      </c>
      <c r="M35" s="29">
        <v>0</v>
      </c>
      <c r="N35" s="29">
        <v>5100.9809999999998</v>
      </c>
      <c r="O35" s="29">
        <v>0</v>
      </c>
      <c r="P35" s="29">
        <v>-0.22</v>
      </c>
      <c r="Q35" s="29">
        <v>0</v>
      </c>
      <c r="R35" s="29">
        <v>6.3660000000000005</v>
      </c>
      <c r="S35" s="29">
        <v>-40683.31</v>
      </c>
      <c r="T35" s="31">
        <v>0</v>
      </c>
      <c r="U35" s="28">
        <v>0</v>
      </c>
      <c r="V35" s="29">
        <v>71677.152999999991</v>
      </c>
      <c r="W35" s="29">
        <v>0</v>
      </c>
      <c r="X35" s="31">
        <v>24160.163</v>
      </c>
      <c r="Y35" s="29">
        <v>0</v>
      </c>
      <c r="Z35" s="42">
        <v>-47881.000999999997</v>
      </c>
      <c r="AA35" s="28">
        <v>0</v>
      </c>
      <c r="AB35" s="29">
        <v>353.53699999999998</v>
      </c>
      <c r="AC35" s="29">
        <v>0</v>
      </c>
      <c r="AD35" s="31">
        <v>-4746.5329999999994</v>
      </c>
      <c r="AE35" s="30">
        <v>40773.237939696766</v>
      </c>
      <c r="AF35" s="30">
        <v>0</v>
      </c>
      <c r="AG35" s="41">
        <f t="shared" si="0"/>
        <v>-843.6270603032317</v>
      </c>
      <c r="AH35" s="42">
        <f t="shared" si="1"/>
        <v>48069.325999999994</v>
      </c>
    </row>
    <row r="36" spans="2:34" ht="15" customHeight="1" outlineLevel="1" x14ac:dyDescent="0.2">
      <c r="B36" s="35" t="s">
        <v>86</v>
      </c>
      <c r="C36" s="28">
        <v>-50.981999999999999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30">
        <v>0</v>
      </c>
      <c r="J36" s="30">
        <v>0</v>
      </c>
      <c r="K36" s="30">
        <v>0</v>
      </c>
      <c r="L36" s="30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31">
        <v>0</v>
      </c>
      <c r="U36" s="28">
        <v>0</v>
      </c>
      <c r="V36" s="29">
        <v>0</v>
      </c>
      <c r="W36" s="29">
        <v>0</v>
      </c>
      <c r="X36" s="31">
        <v>0</v>
      </c>
      <c r="Y36" s="29">
        <v>0</v>
      </c>
      <c r="Z36" s="31">
        <v>0</v>
      </c>
      <c r="AA36" s="28">
        <v>0</v>
      </c>
      <c r="AB36" s="29">
        <v>0</v>
      </c>
      <c r="AC36" s="29">
        <v>0</v>
      </c>
      <c r="AD36" s="31">
        <v>0</v>
      </c>
      <c r="AE36" s="30">
        <v>0</v>
      </c>
      <c r="AF36" s="30">
        <v>0</v>
      </c>
      <c r="AG36" s="41">
        <f t="shared" si="0"/>
        <v>-50.981999999999999</v>
      </c>
      <c r="AH36" s="42">
        <f t="shared" si="1"/>
        <v>0</v>
      </c>
    </row>
    <row r="37" spans="2:34" ht="15" customHeight="1" outlineLevel="1" x14ac:dyDescent="0.2">
      <c r="B37" s="35" t="s">
        <v>120</v>
      </c>
      <c r="C37" s="28">
        <v>-7.649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30">
        <v>0</v>
      </c>
      <c r="J37" s="30">
        <v>0</v>
      </c>
      <c r="K37" s="30">
        <v>0</v>
      </c>
      <c r="L37" s="30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31">
        <v>0</v>
      </c>
      <c r="U37" s="28">
        <v>0</v>
      </c>
      <c r="V37" s="29">
        <v>0</v>
      </c>
      <c r="W37" s="29">
        <v>0</v>
      </c>
      <c r="X37" s="31">
        <v>0</v>
      </c>
      <c r="Y37" s="29">
        <v>0</v>
      </c>
      <c r="Z37" s="31">
        <v>0</v>
      </c>
      <c r="AA37" s="28">
        <v>0</v>
      </c>
      <c r="AB37" s="29">
        <v>0</v>
      </c>
      <c r="AC37" s="29">
        <v>0</v>
      </c>
      <c r="AD37" s="31">
        <v>0</v>
      </c>
      <c r="AE37" s="30">
        <v>0</v>
      </c>
      <c r="AF37" s="30">
        <v>0</v>
      </c>
      <c r="AG37" s="41">
        <f t="shared" si="0"/>
        <v>-7.649</v>
      </c>
      <c r="AH37" s="42">
        <f t="shared" si="1"/>
        <v>0</v>
      </c>
    </row>
    <row r="38" spans="2:34" ht="15" customHeight="1" outlineLevel="1" x14ac:dyDescent="0.2">
      <c r="B38" s="35" t="s">
        <v>87</v>
      </c>
      <c r="C38" s="28">
        <v>6.3660000000000005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30">
        <v>0</v>
      </c>
      <c r="J38" s="30">
        <v>0</v>
      </c>
      <c r="K38" s="30">
        <v>0</v>
      </c>
      <c r="L38" s="30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31">
        <v>0</v>
      </c>
      <c r="U38" s="28">
        <v>0</v>
      </c>
      <c r="V38" s="29">
        <v>0</v>
      </c>
      <c r="W38" s="29">
        <v>0</v>
      </c>
      <c r="X38" s="31">
        <v>0</v>
      </c>
      <c r="Y38" s="29">
        <v>0</v>
      </c>
      <c r="Z38" s="31">
        <v>0</v>
      </c>
      <c r="AA38" s="28">
        <v>0</v>
      </c>
      <c r="AB38" s="29">
        <v>0</v>
      </c>
      <c r="AC38" s="29">
        <v>0</v>
      </c>
      <c r="AD38" s="31">
        <v>0</v>
      </c>
      <c r="AE38" s="30">
        <v>0</v>
      </c>
      <c r="AF38" s="30">
        <v>0</v>
      </c>
      <c r="AG38" s="41">
        <f t="shared" si="0"/>
        <v>6.3660000000000005</v>
      </c>
      <c r="AH38" s="42">
        <f t="shared" si="1"/>
        <v>0</v>
      </c>
    </row>
    <row r="39" spans="2:34" ht="15" customHeight="1" outlineLevel="1" x14ac:dyDescent="0.2">
      <c r="B39" s="35" t="s">
        <v>88</v>
      </c>
      <c r="C39" s="28">
        <v>0</v>
      </c>
      <c r="D39" s="29">
        <v>-16288.945488999992</v>
      </c>
      <c r="E39" s="29">
        <v>0</v>
      </c>
      <c r="F39" s="29">
        <v>0</v>
      </c>
      <c r="G39" s="29">
        <v>0</v>
      </c>
      <c r="H39" s="29">
        <v>0</v>
      </c>
      <c r="I39" s="30">
        <v>0</v>
      </c>
      <c r="J39" s="30">
        <v>0</v>
      </c>
      <c r="K39" s="30">
        <v>0</v>
      </c>
      <c r="L39" s="30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31">
        <v>0</v>
      </c>
      <c r="U39" s="28">
        <v>0</v>
      </c>
      <c r="V39" s="29">
        <v>0</v>
      </c>
      <c r="W39" s="29">
        <v>0</v>
      </c>
      <c r="X39" s="31">
        <v>0</v>
      </c>
      <c r="Y39" s="29">
        <v>0</v>
      </c>
      <c r="Z39" s="31">
        <v>0</v>
      </c>
      <c r="AA39" s="28">
        <v>0</v>
      </c>
      <c r="AB39" s="29">
        <v>0</v>
      </c>
      <c r="AC39" s="29">
        <v>0</v>
      </c>
      <c r="AD39" s="31">
        <v>0</v>
      </c>
      <c r="AE39" s="30">
        <v>-1229385.3790925331</v>
      </c>
      <c r="AF39" s="30">
        <v>0</v>
      </c>
      <c r="AG39" s="41">
        <f t="shared" si="0"/>
        <v>-1229385.3790925331</v>
      </c>
      <c r="AH39" s="42">
        <f t="shared" si="1"/>
        <v>-16288.945488999992</v>
      </c>
    </row>
    <row r="40" spans="2:34" ht="15" customHeight="1" outlineLevel="1" x14ac:dyDescent="0.2">
      <c r="B40" s="35" t="s">
        <v>89</v>
      </c>
      <c r="C40" s="28">
        <v>71677.152999999991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30">
        <v>0</v>
      </c>
      <c r="J40" s="30">
        <v>0</v>
      </c>
      <c r="K40" s="30">
        <v>0</v>
      </c>
      <c r="L40" s="30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31">
        <v>0</v>
      </c>
      <c r="U40" s="28">
        <v>0</v>
      </c>
      <c r="V40" s="29">
        <v>0</v>
      </c>
      <c r="W40" s="29">
        <v>0</v>
      </c>
      <c r="X40" s="31">
        <v>0</v>
      </c>
      <c r="Y40" s="29">
        <v>0</v>
      </c>
      <c r="Z40" s="31">
        <v>0</v>
      </c>
      <c r="AA40" s="28">
        <v>0</v>
      </c>
      <c r="AB40" s="29">
        <v>0</v>
      </c>
      <c r="AC40" s="29">
        <v>0</v>
      </c>
      <c r="AD40" s="31">
        <v>0</v>
      </c>
      <c r="AE40" s="30">
        <v>0</v>
      </c>
      <c r="AF40" s="30">
        <v>0</v>
      </c>
      <c r="AG40" s="41">
        <f t="shared" si="0"/>
        <v>71677.152999999991</v>
      </c>
      <c r="AH40" s="42">
        <f t="shared" si="1"/>
        <v>0</v>
      </c>
    </row>
    <row r="41" spans="2:34" ht="15" customHeight="1" outlineLevel="1" x14ac:dyDescent="0.2">
      <c r="B41" s="35" t="s">
        <v>90</v>
      </c>
      <c r="C41" s="28">
        <v>24160.163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30">
        <v>0</v>
      </c>
      <c r="J41" s="30">
        <v>0</v>
      </c>
      <c r="K41" s="30">
        <v>0</v>
      </c>
      <c r="L41" s="30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31">
        <v>0</v>
      </c>
      <c r="U41" s="28">
        <v>0</v>
      </c>
      <c r="V41" s="29">
        <v>0</v>
      </c>
      <c r="W41" s="29">
        <v>0</v>
      </c>
      <c r="X41" s="31">
        <v>0</v>
      </c>
      <c r="Y41" s="29">
        <v>0</v>
      </c>
      <c r="Z41" s="31">
        <v>0</v>
      </c>
      <c r="AA41" s="28">
        <v>0</v>
      </c>
      <c r="AB41" s="29">
        <v>0</v>
      </c>
      <c r="AC41" s="29">
        <v>0</v>
      </c>
      <c r="AD41" s="31">
        <v>0</v>
      </c>
      <c r="AE41" s="30">
        <v>90677.557038848681</v>
      </c>
      <c r="AF41" s="30">
        <v>0</v>
      </c>
      <c r="AG41" s="41">
        <f t="shared" si="0"/>
        <v>114837.72003884868</v>
      </c>
      <c r="AH41" s="42">
        <f t="shared" si="1"/>
        <v>0</v>
      </c>
    </row>
    <row r="42" spans="2:34" ht="15" customHeight="1" outlineLevel="1" x14ac:dyDescent="0.2">
      <c r="B42" s="35" t="s">
        <v>91</v>
      </c>
      <c r="C42" s="28">
        <v>353.54999999999995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30">
        <v>0</v>
      </c>
      <c r="J42" s="30">
        <v>0</v>
      </c>
      <c r="K42" s="30">
        <v>0</v>
      </c>
      <c r="L42" s="30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31">
        <v>0</v>
      </c>
      <c r="U42" s="28">
        <v>0</v>
      </c>
      <c r="V42" s="29">
        <v>0</v>
      </c>
      <c r="W42" s="29">
        <v>0</v>
      </c>
      <c r="X42" s="31">
        <v>0</v>
      </c>
      <c r="Y42" s="29">
        <v>0</v>
      </c>
      <c r="Z42" s="31">
        <v>0</v>
      </c>
      <c r="AA42" s="28">
        <v>0</v>
      </c>
      <c r="AB42" s="29">
        <v>0</v>
      </c>
      <c r="AC42" s="29">
        <v>0</v>
      </c>
      <c r="AD42" s="31">
        <v>0</v>
      </c>
      <c r="AE42" s="30">
        <v>0</v>
      </c>
      <c r="AF42" s="30">
        <v>0</v>
      </c>
      <c r="AG42" s="41">
        <f t="shared" si="0"/>
        <v>353.54999999999995</v>
      </c>
      <c r="AH42" s="42">
        <f t="shared" si="1"/>
        <v>0</v>
      </c>
    </row>
    <row r="43" spans="2:34" ht="15" customHeight="1" outlineLevel="1" x14ac:dyDescent="0.2">
      <c r="B43" s="35" t="s">
        <v>92</v>
      </c>
      <c r="C43" s="28">
        <v>-4746.5329999999994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30">
        <v>0</v>
      </c>
      <c r="J43" s="30">
        <v>0</v>
      </c>
      <c r="K43" s="30">
        <v>0</v>
      </c>
      <c r="L43" s="30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31">
        <v>0</v>
      </c>
      <c r="U43" s="28">
        <v>0</v>
      </c>
      <c r="V43" s="29">
        <v>0</v>
      </c>
      <c r="W43" s="29">
        <v>0</v>
      </c>
      <c r="X43" s="31">
        <v>0</v>
      </c>
      <c r="Y43" s="29">
        <v>0</v>
      </c>
      <c r="Z43" s="31">
        <v>0</v>
      </c>
      <c r="AA43" s="28">
        <v>0</v>
      </c>
      <c r="AB43" s="29">
        <v>0</v>
      </c>
      <c r="AC43" s="29">
        <v>0</v>
      </c>
      <c r="AD43" s="31">
        <v>0</v>
      </c>
      <c r="AE43" s="30">
        <v>-354.9023758859048</v>
      </c>
      <c r="AF43" s="30">
        <v>36200.042340362292</v>
      </c>
      <c r="AG43" s="41">
        <f t="shared" ref="AG43:AG74" si="2">C43+E43+G43+Q43+S43++W43+AA43+AC43+Y43+AE43+U43+K43+M43+O43+I43</f>
        <v>-5101.4353758859043</v>
      </c>
      <c r="AH43" s="42">
        <f t="shared" ref="AH43:AH74" si="3">D43+F43+H43+R43+T43+X43+AB43+AD43+Z43+AF43+V43+L43+N43+P43+J43</f>
        <v>36200.042340362292</v>
      </c>
    </row>
    <row r="44" spans="2:34" ht="15" customHeight="1" outlineLevel="1" x14ac:dyDescent="0.2">
      <c r="B44" s="35" t="s">
        <v>93</v>
      </c>
      <c r="C44" s="28">
        <v>-47881.000999999997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30">
        <v>0</v>
      </c>
      <c r="J44" s="30">
        <v>0</v>
      </c>
      <c r="K44" s="30">
        <v>0</v>
      </c>
      <c r="L44" s="30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31">
        <v>0</v>
      </c>
      <c r="U44" s="28">
        <v>0</v>
      </c>
      <c r="V44" s="29">
        <v>0</v>
      </c>
      <c r="W44" s="29">
        <v>0</v>
      </c>
      <c r="X44" s="31">
        <v>0</v>
      </c>
      <c r="Y44" s="29">
        <v>0</v>
      </c>
      <c r="Z44" s="31">
        <v>0</v>
      </c>
      <c r="AA44" s="28">
        <v>0</v>
      </c>
      <c r="AB44" s="29">
        <v>0</v>
      </c>
      <c r="AC44" s="29">
        <v>0</v>
      </c>
      <c r="AD44" s="31">
        <v>0</v>
      </c>
      <c r="AE44" s="30">
        <v>0</v>
      </c>
      <c r="AF44" s="30">
        <v>0</v>
      </c>
      <c r="AG44" s="41">
        <f t="shared" si="2"/>
        <v>-47881.000999999997</v>
      </c>
      <c r="AH44" s="42">
        <f t="shared" si="3"/>
        <v>0</v>
      </c>
    </row>
    <row r="45" spans="2:34" ht="15" customHeight="1" outlineLevel="1" x14ac:dyDescent="0.2">
      <c r="B45" s="35" t="s">
        <v>94</v>
      </c>
      <c r="C45" s="28">
        <v>46720.41</v>
      </c>
      <c r="D45" s="29">
        <v>48172.245577000009</v>
      </c>
      <c r="E45" s="29">
        <v>0</v>
      </c>
      <c r="F45" s="29">
        <v>0</v>
      </c>
      <c r="G45" s="29">
        <v>0</v>
      </c>
      <c r="H45" s="29">
        <v>0</v>
      </c>
      <c r="I45" s="30">
        <v>0</v>
      </c>
      <c r="J45" s="30">
        <v>0</v>
      </c>
      <c r="K45" s="30">
        <v>0</v>
      </c>
      <c r="L45" s="30">
        <v>0</v>
      </c>
      <c r="M45" s="29">
        <v>0</v>
      </c>
      <c r="N45" s="29">
        <v>91.813000000000002</v>
      </c>
      <c r="O45" s="29">
        <v>0</v>
      </c>
      <c r="P45" s="29">
        <v>0</v>
      </c>
      <c r="Q45" s="29">
        <v>0</v>
      </c>
      <c r="R45" s="29">
        <v>0</v>
      </c>
      <c r="S45" s="29">
        <v>228.32400000000001</v>
      </c>
      <c r="T45" s="31">
        <v>-707341.292456</v>
      </c>
      <c r="U45" s="28">
        <v>0</v>
      </c>
      <c r="V45" s="29">
        <v>0</v>
      </c>
      <c r="W45" s="29">
        <v>0</v>
      </c>
      <c r="X45" s="31">
        <v>0</v>
      </c>
      <c r="Y45" s="29">
        <v>0</v>
      </c>
      <c r="Z45" s="31">
        <v>0</v>
      </c>
      <c r="AA45" s="28">
        <v>0</v>
      </c>
      <c r="AB45" s="29">
        <v>0</v>
      </c>
      <c r="AC45" s="29">
        <v>0</v>
      </c>
      <c r="AD45" s="31">
        <v>0</v>
      </c>
      <c r="AE45" s="30">
        <v>0</v>
      </c>
      <c r="AF45" s="30">
        <v>0</v>
      </c>
      <c r="AG45" s="41">
        <f t="shared" si="2"/>
        <v>46948.734000000004</v>
      </c>
      <c r="AH45" s="42">
        <f t="shared" si="3"/>
        <v>-659077.23387900006</v>
      </c>
    </row>
    <row r="46" spans="2:34" ht="15" customHeight="1" outlineLevel="1" x14ac:dyDescent="0.2">
      <c r="B46" s="38" t="s">
        <v>95</v>
      </c>
      <c r="C46" s="28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30">
        <v>0</v>
      </c>
      <c r="J46" s="30">
        <v>0</v>
      </c>
      <c r="K46" s="30">
        <v>0</v>
      </c>
      <c r="L46" s="30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31">
        <v>0</v>
      </c>
      <c r="U46" s="28">
        <v>0</v>
      </c>
      <c r="V46" s="29">
        <v>0</v>
      </c>
      <c r="W46" s="29">
        <v>0</v>
      </c>
      <c r="X46" s="31">
        <v>0</v>
      </c>
      <c r="Y46" s="29">
        <v>0</v>
      </c>
      <c r="Z46" s="31">
        <v>0</v>
      </c>
      <c r="AA46" s="28">
        <v>0</v>
      </c>
      <c r="AB46" s="29">
        <v>0</v>
      </c>
      <c r="AC46" s="29">
        <v>0</v>
      </c>
      <c r="AD46" s="31">
        <v>0</v>
      </c>
      <c r="AE46" s="30">
        <v>0</v>
      </c>
      <c r="AF46" s="30">
        <v>0</v>
      </c>
      <c r="AG46" s="41">
        <f t="shared" si="2"/>
        <v>0</v>
      </c>
      <c r="AH46" s="42">
        <f t="shared" si="3"/>
        <v>0</v>
      </c>
    </row>
    <row r="47" spans="2:34" ht="15" customHeight="1" outlineLevel="1" x14ac:dyDescent="0.2">
      <c r="B47" s="38" t="s">
        <v>96</v>
      </c>
      <c r="C47" s="28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30">
        <v>0</v>
      </c>
      <c r="J47" s="30">
        <v>0</v>
      </c>
      <c r="K47" s="30">
        <v>0</v>
      </c>
      <c r="L47" s="30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31">
        <v>0</v>
      </c>
      <c r="U47" s="28">
        <v>0</v>
      </c>
      <c r="V47" s="29">
        <v>0</v>
      </c>
      <c r="W47" s="29">
        <v>0</v>
      </c>
      <c r="X47" s="31">
        <v>0</v>
      </c>
      <c r="Y47" s="29">
        <v>0</v>
      </c>
      <c r="Z47" s="31">
        <v>0</v>
      </c>
      <c r="AA47" s="28">
        <v>0</v>
      </c>
      <c r="AB47" s="29">
        <v>0</v>
      </c>
      <c r="AC47" s="29">
        <v>0</v>
      </c>
      <c r="AD47" s="31">
        <v>0</v>
      </c>
      <c r="AE47" s="30">
        <v>0</v>
      </c>
      <c r="AF47" s="30">
        <v>0</v>
      </c>
      <c r="AG47" s="41">
        <f t="shared" si="2"/>
        <v>0</v>
      </c>
      <c r="AH47" s="42">
        <f t="shared" si="3"/>
        <v>0</v>
      </c>
    </row>
    <row r="48" spans="2:34" ht="15" customHeight="1" outlineLevel="1" x14ac:dyDescent="0.2">
      <c r="B48" s="38" t="s">
        <v>97</v>
      </c>
      <c r="C48" s="28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30">
        <v>0</v>
      </c>
      <c r="J48" s="30">
        <v>0</v>
      </c>
      <c r="K48" s="30">
        <v>0</v>
      </c>
      <c r="L48" s="30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31">
        <v>0</v>
      </c>
      <c r="U48" s="28">
        <v>0</v>
      </c>
      <c r="V48" s="29">
        <v>0</v>
      </c>
      <c r="W48" s="29">
        <v>0</v>
      </c>
      <c r="X48" s="31">
        <v>0</v>
      </c>
      <c r="Y48" s="29">
        <v>0</v>
      </c>
      <c r="Z48" s="31">
        <v>0</v>
      </c>
      <c r="AA48" s="28">
        <v>0</v>
      </c>
      <c r="AB48" s="29">
        <v>0</v>
      </c>
      <c r="AC48" s="29">
        <v>0</v>
      </c>
      <c r="AD48" s="31">
        <v>0</v>
      </c>
      <c r="AE48" s="30">
        <v>0</v>
      </c>
      <c r="AF48" s="30">
        <v>0</v>
      </c>
      <c r="AG48" s="41">
        <f t="shared" si="2"/>
        <v>0</v>
      </c>
      <c r="AH48" s="42">
        <f t="shared" si="3"/>
        <v>0</v>
      </c>
    </row>
    <row r="49" spans="2:34" ht="15" customHeight="1" outlineLevel="1" x14ac:dyDescent="0.2">
      <c r="B49" s="38" t="s">
        <v>98</v>
      </c>
      <c r="C49" s="28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30">
        <v>0</v>
      </c>
      <c r="J49" s="30">
        <v>0</v>
      </c>
      <c r="K49" s="30">
        <v>0</v>
      </c>
      <c r="L49" s="30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31">
        <v>0</v>
      </c>
      <c r="U49" s="28">
        <v>0</v>
      </c>
      <c r="V49" s="29">
        <v>0</v>
      </c>
      <c r="W49" s="29">
        <v>0</v>
      </c>
      <c r="X49" s="31">
        <v>0</v>
      </c>
      <c r="Y49" s="29">
        <v>0</v>
      </c>
      <c r="Z49" s="31">
        <v>0</v>
      </c>
      <c r="AA49" s="28">
        <v>0</v>
      </c>
      <c r="AB49" s="29">
        <v>0</v>
      </c>
      <c r="AC49" s="29">
        <v>0</v>
      </c>
      <c r="AD49" s="31">
        <v>0</v>
      </c>
      <c r="AE49" s="30">
        <v>0</v>
      </c>
      <c r="AF49" s="30">
        <v>0</v>
      </c>
      <c r="AG49" s="41">
        <f t="shared" si="2"/>
        <v>0</v>
      </c>
      <c r="AH49" s="42">
        <f t="shared" si="3"/>
        <v>0</v>
      </c>
    </row>
    <row r="50" spans="2:34" s="2" customFormat="1" ht="15" customHeight="1" outlineLevel="1" x14ac:dyDescent="0.2">
      <c r="B50" s="33" t="s">
        <v>100</v>
      </c>
      <c r="C50" s="26">
        <v>791228.01399999997</v>
      </c>
      <c r="D50" s="25">
        <v>-42714.819146000002</v>
      </c>
      <c r="E50" s="25">
        <v>-7541.5470000000005</v>
      </c>
      <c r="F50" s="25">
        <v>12345.373285</v>
      </c>
      <c r="G50" s="25">
        <v>-2.1810000000000009</v>
      </c>
      <c r="H50" s="25">
        <v>-8521.6990000000005</v>
      </c>
      <c r="I50" s="25">
        <v>0</v>
      </c>
      <c r="J50" s="25">
        <v>0</v>
      </c>
      <c r="K50" s="25">
        <v>0</v>
      </c>
      <c r="L50" s="25">
        <v>64217.582999999999</v>
      </c>
      <c r="M50" s="23">
        <v>0</v>
      </c>
      <c r="N50" s="23">
        <v>-4649.1520000000019</v>
      </c>
      <c r="O50" s="23">
        <v>0</v>
      </c>
      <c r="P50" s="23">
        <v>-52.022206250000039</v>
      </c>
      <c r="Q50" s="25">
        <v>-2955.7646326400018</v>
      </c>
      <c r="R50" s="25">
        <v>-16548.623167500002</v>
      </c>
      <c r="S50" s="25">
        <v>159146.772</v>
      </c>
      <c r="T50" s="27">
        <v>1550</v>
      </c>
      <c r="U50" s="26">
        <v>84032.502606223701</v>
      </c>
      <c r="V50" s="25">
        <v>367340.26768624602</v>
      </c>
      <c r="W50" s="25">
        <v>120670.93722500002</v>
      </c>
      <c r="X50" s="27">
        <v>94485.391437000013</v>
      </c>
      <c r="Y50" s="25">
        <v>0</v>
      </c>
      <c r="Z50" s="27">
        <v>158033.77962130023</v>
      </c>
      <c r="AA50" s="26">
        <v>67162.412988970813</v>
      </c>
      <c r="AB50" s="25">
        <v>80839.031000000003</v>
      </c>
      <c r="AC50" s="25">
        <v>239263.67419999983</v>
      </c>
      <c r="AD50" s="27">
        <v>111510.40154403129</v>
      </c>
      <c r="AE50" s="25">
        <v>0</v>
      </c>
      <c r="AF50" s="25">
        <v>144267.81579762028</v>
      </c>
      <c r="AG50" s="26">
        <f t="shared" si="2"/>
        <v>1451004.8203875544</v>
      </c>
      <c r="AH50" s="27">
        <f t="shared" si="3"/>
        <v>962103.32785144774</v>
      </c>
    </row>
    <row r="51" spans="2:34" s="2" customFormat="1" ht="15" customHeight="1" outlineLevel="1" x14ac:dyDescent="0.2">
      <c r="B51" s="37" t="s">
        <v>101</v>
      </c>
      <c r="C51" s="26">
        <v>768492.23699999996</v>
      </c>
      <c r="D51" s="25">
        <v>-23759.988146</v>
      </c>
      <c r="E51" s="25">
        <v>-7541.5470000000005</v>
      </c>
      <c r="F51" s="25">
        <v>12237.202284999999</v>
      </c>
      <c r="G51" s="25">
        <v>-2.1810000000000009</v>
      </c>
      <c r="H51" s="25">
        <v>-11346.387000000001</v>
      </c>
      <c r="I51" s="25">
        <v>0</v>
      </c>
      <c r="J51" s="25">
        <v>0</v>
      </c>
      <c r="K51" s="25">
        <v>0</v>
      </c>
      <c r="L51" s="25">
        <v>64217.582999999999</v>
      </c>
      <c r="M51" s="23">
        <v>0</v>
      </c>
      <c r="N51" s="23">
        <v>-4649.1520000000019</v>
      </c>
      <c r="O51" s="23">
        <v>0</v>
      </c>
      <c r="P51" s="23">
        <v>-52.022206250000039</v>
      </c>
      <c r="Q51" s="25">
        <v>-2955.7646326400018</v>
      </c>
      <c r="R51" s="25">
        <v>-16548.623167500002</v>
      </c>
      <c r="S51" s="25">
        <v>54430.547999999995</v>
      </c>
      <c r="T51" s="27">
        <v>1550</v>
      </c>
      <c r="U51" s="26">
        <v>84032.502606223701</v>
      </c>
      <c r="V51" s="25">
        <v>326778.5874848892</v>
      </c>
      <c r="W51" s="25">
        <v>120670.93722500002</v>
      </c>
      <c r="X51" s="27">
        <v>112474.93863600001</v>
      </c>
      <c r="Y51" s="25">
        <v>0</v>
      </c>
      <c r="Z51" s="27">
        <v>165967.24562130024</v>
      </c>
      <c r="AA51" s="26">
        <v>67162.412988970813</v>
      </c>
      <c r="AB51" s="25">
        <v>80839.031000000003</v>
      </c>
      <c r="AC51" s="25">
        <v>239263.67419999983</v>
      </c>
      <c r="AD51" s="27">
        <v>105087.323</v>
      </c>
      <c r="AE51" s="25">
        <v>0</v>
      </c>
      <c r="AF51" s="25">
        <v>144445.26698556324</v>
      </c>
      <c r="AG51" s="26">
        <f t="shared" si="2"/>
        <v>1323552.8193875542</v>
      </c>
      <c r="AH51" s="27">
        <f t="shared" si="3"/>
        <v>957241.00549300271</v>
      </c>
    </row>
    <row r="52" spans="2:34" ht="15" customHeight="1" outlineLevel="1" x14ac:dyDescent="0.2">
      <c r="B52" s="35" t="s">
        <v>85</v>
      </c>
      <c r="C52" s="28">
        <v>-10751.794000000002</v>
      </c>
      <c r="D52" s="29">
        <v>-27452.777000000002</v>
      </c>
      <c r="E52" s="29">
        <v>243.99</v>
      </c>
      <c r="F52" s="29">
        <v>12258.576999999999</v>
      </c>
      <c r="G52" s="29">
        <v>-18.87</v>
      </c>
      <c r="H52" s="29">
        <v>-11358.474</v>
      </c>
      <c r="I52" s="30">
        <v>0</v>
      </c>
      <c r="J52" s="30">
        <v>0</v>
      </c>
      <c r="K52" s="30">
        <v>0</v>
      </c>
      <c r="L52" s="30">
        <v>64252.552000000003</v>
      </c>
      <c r="M52" s="29">
        <v>0</v>
      </c>
      <c r="N52" s="29">
        <v>6542.061999999999</v>
      </c>
      <c r="O52" s="29">
        <v>0</v>
      </c>
      <c r="P52" s="29">
        <v>-52.022206250000039</v>
      </c>
      <c r="Q52" s="29">
        <v>0</v>
      </c>
      <c r="R52" s="29">
        <v>-16127.218167500001</v>
      </c>
      <c r="S52" s="29">
        <v>829.14</v>
      </c>
      <c r="T52" s="31">
        <v>1550</v>
      </c>
      <c r="U52" s="28">
        <v>0</v>
      </c>
      <c r="V52" s="29">
        <v>248650.78599999999</v>
      </c>
      <c r="W52" s="29">
        <v>0</v>
      </c>
      <c r="X52" s="31">
        <v>112482.573</v>
      </c>
      <c r="Y52" s="29">
        <v>0</v>
      </c>
      <c r="Z52" s="42">
        <v>221747.50899999993</v>
      </c>
      <c r="AA52" s="28">
        <v>0</v>
      </c>
      <c r="AB52" s="29">
        <v>80839.031000000003</v>
      </c>
      <c r="AC52" s="29">
        <v>0</v>
      </c>
      <c r="AD52" s="31">
        <v>104546.64</v>
      </c>
      <c r="AE52" s="30">
        <v>0</v>
      </c>
      <c r="AF52" s="30">
        <v>144445.26698556324</v>
      </c>
      <c r="AG52" s="41">
        <f t="shared" si="2"/>
        <v>-9697.5340000000033</v>
      </c>
      <c r="AH52" s="42">
        <f t="shared" si="3"/>
        <v>942324.50561181316</v>
      </c>
    </row>
    <row r="53" spans="2:34" ht="15" customHeight="1" outlineLevel="1" x14ac:dyDescent="0.2">
      <c r="B53" s="35" t="s">
        <v>86</v>
      </c>
      <c r="C53" s="28">
        <v>12253.893999999998</v>
      </c>
      <c r="D53" s="29">
        <v>243.99</v>
      </c>
      <c r="E53" s="29">
        <v>0</v>
      </c>
      <c r="F53" s="29">
        <v>0</v>
      </c>
      <c r="G53" s="29">
        <v>0</v>
      </c>
      <c r="H53" s="29">
        <v>0</v>
      </c>
      <c r="I53" s="30">
        <v>0</v>
      </c>
      <c r="J53" s="30">
        <v>0</v>
      </c>
      <c r="K53" s="30">
        <v>0</v>
      </c>
      <c r="L53" s="30">
        <v>0</v>
      </c>
      <c r="M53" s="29">
        <v>0</v>
      </c>
      <c r="N53" s="29">
        <v>-7785.0370000000003</v>
      </c>
      <c r="O53" s="29">
        <v>0</v>
      </c>
      <c r="P53" s="29">
        <v>0</v>
      </c>
      <c r="Q53" s="29">
        <v>0</v>
      </c>
      <c r="R53" s="29">
        <v>0</v>
      </c>
      <c r="S53" s="29">
        <v>142.559</v>
      </c>
      <c r="T53" s="31">
        <v>0</v>
      </c>
      <c r="U53" s="28">
        <v>0</v>
      </c>
      <c r="V53" s="29">
        <v>0</v>
      </c>
      <c r="W53" s="29">
        <v>0</v>
      </c>
      <c r="X53" s="31">
        <v>0</v>
      </c>
      <c r="Y53" s="29">
        <v>0</v>
      </c>
      <c r="Z53" s="31">
        <v>-0.5</v>
      </c>
      <c r="AA53" s="28">
        <v>0</v>
      </c>
      <c r="AB53" s="29">
        <v>0</v>
      </c>
      <c r="AC53" s="29">
        <v>0</v>
      </c>
      <c r="AD53" s="31">
        <v>0</v>
      </c>
      <c r="AE53" s="30">
        <v>0</v>
      </c>
      <c r="AF53" s="30">
        <v>0</v>
      </c>
      <c r="AG53" s="41">
        <f t="shared" si="2"/>
        <v>12396.452999999998</v>
      </c>
      <c r="AH53" s="42">
        <f t="shared" si="3"/>
        <v>-7541.5470000000005</v>
      </c>
    </row>
    <row r="54" spans="2:34" ht="15" customHeight="1" outlineLevel="1" x14ac:dyDescent="0.2">
      <c r="B54" s="35" t="s">
        <v>120</v>
      </c>
      <c r="C54" s="28">
        <v>-11358.474</v>
      </c>
      <c r="D54" s="29">
        <v>0</v>
      </c>
      <c r="E54" s="29">
        <v>0</v>
      </c>
      <c r="F54" s="29">
        <v>-18.87</v>
      </c>
      <c r="G54" s="29">
        <v>0</v>
      </c>
      <c r="H54" s="29">
        <v>0</v>
      </c>
      <c r="I54" s="30">
        <v>0</v>
      </c>
      <c r="J54" s="30">
        <v>0</v>
      </c>
      <c r="K54" s="30">
        <v>0</v>
      </c>
      <c r="L54" s="30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12.087</v>
      </c>
      <c r="T54" s="31">
        <v>0</v>
      </c>
      <c r="U54" s="28">
        <v>0</v>
      </c>
      <c r="V54" s="29">
        <v>0</v>
      </c>
      <c r="W54" s="29">
        <v>0</v>
      </c>
      <c r="X54" s="31">
        <v>0</v>
      </c>
      <c r="Y54" s="29">
        <v>0</v>
      </c>
      <c r="Z54" s="31">
        <v>0</v>
      </c>
      <c r="AA54" s="28">
        <v>0</v>
      </c>
      <c r="AB54" s="29">
        <v>0</v>
      </c>
      <c r="AC54" s="29">
        <v>0</v>
      </c>
      <c r="AD54" s="31">
        <v>0</v>
      </c>
      <c r="AE54" s="30">
        <v>0</v>
      </c>
      <c r="AF54" s="30">
        <v>0</v>
      </c>
      <c r="AG54" s="41">
        <f t="shared" si="2"/>
        <v>-11346.387000000001</v>
      </c>
      <c r="AH54" s="42">
        <f t="shared" si="3"/>
        <v>-18.87</v>
      </c>
    </row>
    <row r="55" spans="2:34" ht="15" customHeight="1" outlineLevel="1" x14ac:dyDescent="0.2">
      <c r="B55" s="35" t="s">
        <v>87</v>
      </c>
      <c r="C55" s="28">
        <v>-16127.218167500001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30">
        <v>0</v>
      </c>
      <c r="J55" s="30">
        <v>0</v>
      </c>
      <c r="K55" s="30">
        <v>0</v>
      </c>
      <c r="L55" s="30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33.006</v>
      </c>
      <c r="T55" s="31">
        <v>0</v>
      </c>
      <c r="U55" s="28">
        <v>0</v>
      </c>
      <c r="V55" s="29">
        <v>0</v>
      </c>
      <c r="W55" s="29">
        <v>0</v>
      </c>
      <c r="X55" s="31">
        <v>0</v>
      </c>
      <c r="Y55" s="29">
        <v>0</v>
      </c>
      <c r="Z55" s="31">
        <v>-2963.7436326400016</v>
      </c>
      <c r="AA55" s="28">
        <v>0</v>
      </c>
      <c r="AB55" s="29">
        <v>0</v>
      </c>
      <c r="AC55" s="29">
        <v>0</v>
      </c>
      <c r="AD55" s="31">
        <v>0</v>
      </c>
      <c r="AE55" s="30">
        <v>0</v>
      </c>
      <c r="AF55" s="30">
        <v>0</v>
      </c>
      <c r="AG55" s="41">
        <f t="shared" si="2"/>
        <v>-16094.212167500002</v>
      </c>
      <c r="AH55" s="42">
        <f t="shared" si="3"/>
        <v>-2963.7436326400016</v>
      </c>
    </row>
    <row r="56" spans="2:34" ht="15" customHeight="1" outlineLevel="1" x14ac:dyDescent="0.2">
      <c r="B56" s="35" t="s">
        <v>88</v>
      </c>
      <c r="C56" s="28">
        <v>2498.212</v>
      </c>
      <c r="D56" s="29">
        <v>3345.2296139999999</v>
      </c>
      <c r="E56" s="29">
        <v>0</v>
      </c>
      <c r="F56" s="29">
        <v>-2.5047149999997487</v>
      </c>
      <c r="G56" s="29">
        <v>0</v>
      </c>
      <c r="H56" s="29">
        <v>12.087</v>
      </c>
      <c r="I56" s="30">
        <v>0</v>
      </c>
      <c r="J56" s="30">
        <v>0</v>
      </c>
      <c r="K56" s="30">
        <v>0</v>
      </c>
      <c r="L56" s="30">
        <v>-30.942</v>
      </c>
      <c r="M56" s="29">
        <v>0</v>
      </c>
      <c r="N56" s="29">
        <v>-3406.1770000000001</v>
      </c>
      <c r="O56" s="29">
        <v>0</v>
      </c>
      <c r="P56" s="29">
        <v>0</v>
      </c>
      <c r="Q56" s="29">
        <v>0</v>
      </c>
      <c r="R56" s="29">
        <v>-421.40499999999997</v>
      </c>
      <c r="S56" s="29">
        <v>0</v>
      </c>
      <c r="T56" s="31">
        <v>0</v>
      </c>
      <c r="U56" s="28">
        <v>0</v>
      </c>
      <c r="V56" s="29">
        <v>0</v>
      </c>
      <c r="W56" s="29">
        <v>0</v>
      </c>
      <c r="X56" s="31">
        <v>0</v>
      </c>
      <c r="Y56" s="29">
        <v>0</v>
      </c>
      <c r="Z56" s="31">
        <v>19867.150000000001</v>
      </c>
      <c r="AA56" s="28">
        <v>0</v>
      </c>
      <c r="AB56" s="29">
        <v>0</v>
      </c>
      <c r="AC56" s="29">
        <v>0</v>
      </c>
      <c r="AD56" s="31">
        <v>540.68299999999999</v>
      </c>
      <c r="AE56" s="30">
        <v>0</v>
      </c>
      <c r="AF56" s="30">
        <v>0</v>
      </c>
      <c r="AG56" s="41">
        <f t="shared" si="2"/>
        <v>2498.212</v>
      </c>
      <c r="AH56" s="42">
        <f t="shared" si="3"/>
        <v>19904.120899000001</v>
      </c>
    </row>
    <row r="57" spans="2:34" ht="15" customHeight="1" outlineLevel="1" x14ac:dyDescent="0.2">
      <c r="B57" s="35" t="s">
        <v>89</v>
      </c>
      <c r="C57" s="28">
        <v>248650.78599999999</v>
      </c>
      <c r="D57" s="29">
        <v>0</v>
      </c>
      <c r="E57" s="29">
        <v>0</v>
      </c>
      <c r="F57" s="29">
        <v>0</v>
      </c>
      <c r="G57" s="29">
        <v>16.689</v>
      </c>
      <c r="H57" s="29">
        <v>0</v>
      </c>
      <c r="I57" s="30">
        <v>0</v>
      </c>
      <c r="J57" s="30">
        <v>0</v>
      </c>
      <c r="K57" s="30">
        <v>0</v>
      </c>
      <c r="L57" s="30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31">
        <v>0</v>
      </c>
      <c r="U57" s="28">
        <v>753.88779448319997</v>
      </c>
      <c r="V57" s="29">
        <v>-1100.4246690816001</v>
      </c>
      <c r="W57" s="29">
        <v>12065.813165</v>
      </c>
      <c r="X57" s="31">
        <v>10.587189</v>
      </c>
      <c r="Y57" s="29">
        <v>0</v>
      </c>
      <c r="Z57" s="31">
        <v>81490.8037379405</v>
      </c>
      <c r="AA57" s="28">
        <v>67162.412988970813</v>
      </c>
      <c r="AB57" s="29">
        <v>0</v>
      </c>
      <c r="AC57" s="29">
        <v>0</v>
      </c>
      <c r="AD57" s="31">
        <v>0</v>
      </c>
      <c r="AE57" s="30">
        <v>0</v>
      </c>
      <c r="AF57" s="30">
        <v>0</v>
      </c>
      <c r="AG57" s="41">
        <f t="shared" si="2"/>
        <v>328649.58894845401</v>
      </c>
      <c r="AH57" s="42">
        <f t="shared" si="3"/>
        <v>80400.96625785889</v>
      </c>
    </row>
    <row r="58" spans="2:34" ht="15" customHeight="1" outlineLevel="1" x14ac:dyDescent="0.2">
      <c r="B58" s="35" t="s">
        <v>90</v>
      </c>
      <c r="C58" s="28">
        <v>112482.573</v>
      </c>
      <c r="D58" s="29">
        <v>103.56924000000001</v>
      </c>
      <c r="E58" s="29">
        <v>0</v>
      </c>
      <c r="F58" s="29">
        <v>0</v>
      </c>
      <c r="G58" s="29">
        <v>0</v>
      </c>
      <c r="H58" s="29">
        <v>0</v>
      </c>
      <c r="I58" s="30">
        <v>0</v>
      </c>
      <c r="J58" s="30">
        <v>0</v>
      </c>
      <c r="K58" s="30">
        <v>0</v>
      </c>
      <c r="L58" s="30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31">
        <v>0</v>
      </c>
      <c r="U58" s="28">
        <v>10.587189</v>
      </c>
      <c r="V58" s="29">
        <v>12065.813165</v>
      </c>
      <c r="W58" s="29">
        <v>1307.3205439999999</v>
      </c>
      <c r="X58" s="31">
        <v>-79.490553000000006</v>
      </c>
      <c r="Y58" s="29">
        <v>0</v>
      </c>
      <c r="Z58" s="31">
        <v>107297.80351600001</v>
      </c>
      <c r="AA58" s="28">
        <v>0</v>
      </c>
      <c r="AB58" s="29">
        <v>0</v>
      </c>
      <c r="AC58" s="29">
        <v>6.923</v>
      </c>
      <c r="AD58" s="31">
        <v>0</v>
      </c>
      <c r="AE58" s="30">
        <v>0</v>
      </c>
      <c r="AF58" s="30">
        <v>0</v>
      </c>
      <c r="AG58" s="41">
        <f t="shared" si="2"/>
        <v>113807.403733</v>
      </c>
      <c r="AH58" s="42">
        <f t="shared" si="3"/>
        <v>119387.69536800002</v>
      </c>
    </row>
    <row r="59" spans="2:34" ht="15" customHeight="1" outlineLevel="1" x14ac:dyDescent="0.2">
      <c r="B59" s="35" t="s">
        <v>91</v>
      </c>
      <c r="C59" s="28">
        <v>80839.031000000003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30">
        <v>0</v>
      </c>
      <c r="J59" s="30">
        <v>0</v>
      </c>
      <c r="K59" s="30">
        <v>0</v>
      </c>
      <c r="L59" s="30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31">
        <v>0</v>
      </c>
      <c r="U59" s="28">
        <v>0</v>
      </c>
      <c r="V59" s="29">
        <v>0</v>
      </c>
      <c r="W59" s="29">
        <v>0</v>
      </c>
      <c r="X59" s="31">
        <v>0</v>
      </c>
      <c r="Y59" s="29">
        <v>0</v>
      </c>
      <c r="Z59" s="31">
        <v>0</v>
      </c>
      <c r="AA59" s="28">
        <v>0</v>
      </c>
      <c r="AB59" s="29">
        <v>0</v>
      </c>
      <c r="AC59" s="29">
        <v>0</v>
      </c>
      <c r="AD59" s="31">
        <v>0</v>
      </c>
      <c r="AE59" s="30">
        <v>0</v>
      </c>
      <c r="AF59" s="30">
        <v>0</v>
      </c>
      <c r="AG59" s="41">
        <f t="shared" si="2"/>
        <v>80839.031000000003</v>
      </c>
      <c r="AH59" s="42">
        <f t="shared" si="3"/>
        <v>0</v>
      </c>
    </row>
    <row r="60" spans="2:34" ht="15" customHeight="1" outlineLevel="1" x14ac:dyDescent="0.2">
      <c r="B60" s="35" t="s">
        <v>92</v>
      </c>
      <c r="C60" s="28">
        <v>104546.64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30">
        <v>0</v>
      </c>
      <c r="J60" s="30">
        <v>0</v>
      </c>
      <c r="K60" s="30">
        <v>0</v>
      </c>
      <c r="L60" s="30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540.68299999999999</v>
      </c>
      <c r="T60" s="31">
        <v>0</v>
      </c>
      <c r="U60" s="28">
        <v>0</v>
      </c>
      <c r="V60" s="29">
        <v>0</v>
      </c>
      <c r="W60" s="29">
        <v>0</v>
      </c>
      <c r="X60" s="31">
        <v>6.923</v>
      </c>
      <c r="Y60" s="29">
        <v>0</v>
      </c>
      <c r="Z60" s="31">
        <v>-261471.77700000018</v>
      </c>
      <c r="AA60" s="28">
        <v>0</v>
      </c>
      <c r="AB60" s="29">
        <v>0</v>
      </c>
      <c r="AC60" s="29">
        <v>0</v>
      </c>
      <c r="AD60" s="31">
        <v>0</v>
      </c>
      <c r="AE60" s="30">
        <v>0</v>
      </c>
      <c r="AF60" s="30">
        <v>0</v>
      </c>
      <c r="AG60" s="41">
        <f t="shared" si="2"/>
        <v>105087.323</v>
      </c>
      <c r="AH60" s="42">
        <f t="shared" si="3"/>
        <v>-261464.85400000017</v>
      </c>
    </row>
    <row r="61" spans="2:34" ht="15" customHeight="1" outlineLevel="1" x14ac:dyDescent="0.2">
      <c r="B61" s="35" t="s">
        <v>93</v>
      </c>
      <c r="C61" s="28">
        <v>221747.50899999993</v>
      </c>
      <c r="D61" s="29">
        <v>0</v>
      </c>
      <c r="E61" s="29">
        <v>-0.5</v>
      </c>
      <c r="F61" s="29">
        <v>0</v>
      </c>
      <c r="G61" s="29">
        <v>0</v>
      </c>
      <c r="H61" s="29">
        <v>0</v>
      </c>
      <c r="I61" s="30">
        <v>0</v>
      </c>
      <c r="J61" s="30">
        <v>0</v>
      </c>
      <c r="K61" s="30">
        <v>0</v>
      </c>
      <c r="L61" s="30">
        <v>0</v>
      </c>
      <c r="M61" s="29">
        <v>0</v>
      </c>
      <c r="N61" s="29">
        <v>0</v>
      </c>
      <c r="O61" s="29">
        <v>0</v>
      </c>
      <c r="P61" s="29">
        <v>0</v>
      </c>
      <c r="Q61" s="29">
        <v>-2955.7646326400018</v>
      </c>
      <c r="R61" s="29">
        <v>0</v>
      </c>
      <c r="S61" s="29">
        <v>19867.150000000001</v>
      </c>
      <c r="T61" s="31">
        <v>0</v>
      </c>
      <c r="U61" s="28">
        <v>81490.8037379405</v>
      </c>
      <c r="V61" s="29">
        <v>0</v>
      </c>
      <c r="W61" s="29">
        <v>107297.80351600001</v>
      </c>
      <c r="X61" s="31">
        <v>0</v>
      </c>
      <c r="Y61" s="29">
        <v>0</v>
      </c>
      <c r="Z61" s="31">
        <v>0</v>
      </c>
      <c r="AA61" s="28">
        <v>0</v>
      </c>
      <c r="AB61" s="29">
        <v>0</v>
      </c>
      <c r="AC61" s="29">
        <v>-258671.31600000017</v>
      </c>
      <c r="AD61" s="31">
        <v>0</v>
      </c>
      <c r="AE61" s="30">
        <v>0</v>
      </c>
      <c r="AF61" s="30">
        <v>0</v>
      </c>
      <c r="AG61" s="41">
        <f t="shared" si="2"/>
        <v>168775.6856213003</v>
      </c>
      <c r="AH61" s="42">
        <f t="shared" si="3"/>
        <v>0</v>
      </c>
    </row>
    <row r="62" spans="2:34" ht="15" customHeight="1" outlineLevel="1" x14ac:dyDescent="0.2">
      <c r="B62" s="35" t="s">
        <v>94</v>
      </c>
      <c r="C62" s="28">
        <v>13073.607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30">
        <v>0</v>
      </c>
      <c r="J62" s="30">
        <v>0</v>
      </c>
      <c r="K62" s="30">
        <v>0</v>
      </c>
      <c r="L62" s="30">
        <v>-4.0270000000000001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33112.1</v>
      </c>
      <c r="T62" s="31">
        <v>0</v>
      </c>
      <c r="U62" s="28">
        <v>1777.2238848</v>
      </c>
      <c r="V62" s="29">
        <v>67162.412988970813</v>
      </c>
      <c r="W62" s="29">
        <v>0</v>
      </c>
      <c r="X62" s="31">
        <v>0</v>
      </c>
      <c r="Y62" s="29">
        <v>0</v>
      </c>
      <c r="Z62" s="31">
        <v>0</v>
      </c>
      <c r="AA62" s="28">
        <v>0</v>
      </c>
      <c r="AB62" s="29">
        <v>0</v>
      </c>
      <c r="AC62" s="29">
        <v>497928.06719999999</v>
      </c>
      <c r="AD62" s="31">
        <v>0</v>
      </c>
      <c r="AE62" s="30">
        <v>0</v>
      </c>
      <c r="AF62" s="30">
        <v>0</v>
      </c>
      <c r="AG62" s="41">
        <f t="shared" si="2"/>
        <v>545890.99808479997</v>
      </c>
      <c r="AH62" s="42">
        <f t="shared" si="3"/>
        <v>67158.385988970811</v>
      </c>
    </row>
    <row r="63" spans="2:34" ht="15" customHeight="1" outlineLevel="1" x14ac:dyDescent="0.2">
      <c r="B63" s="38" t="s">
        <v>95</v>
      </c>
      <c r="C63" s="28">
        <v>10854.493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30">
        <v>0</v>
      </c>
      <c r="J63" s="30">
        <v>0</v>
      </c>
      <c r="K63" s="30">
        <v>0</v>
      </c>
      <c r="L63" s="30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31">
        <v>0</v>
      </c>
      <c r="U63" s="28">
        <v>0</v>
      </c>
      <c r="V63" s="29">
        <v>0</v>
      </c>
      <c r="W63" s="29">
        <v>0</v>
      </c>
      <c r="X63" s="31">
        <v>0</v>
      </c>
      <c r="Y63" s="29">
        <v>0</v>
      </c>
      <c r="Z63" s="31">
        <v>0</v>
      </c>
      <c r="AA63" s="28">
        <v>0</v>
      </c>
      <c r="AB63" s="29">
        <v>0</v>
      </c>
      <c r="AC63" s="29">
        <v>0</v>
      </c>
      <c r="AD63" s="31">
        <v>0</v>
      </c>
      <c r="AE63" s="30">
        <v>0</v>
      </c>
      <c r="AF63" s="30">
        <v>0</v>
      </c>
      <c r="AG63" s="41">
        <f t="shared" si="2"/>
        <v>10854.493</v>
      </c>
      <c r="AH63" s="42">
        <f t="shared" si="3"/>
        <v>0</v>
      </c>
    </row>
    <row r="64" spans="2:34" ht="15" customHeight="1" outlineLevel="1" x14ac:dyDescent="0.2">
      <c r="B64" s="38" t="s">
        <v>96</v>
      </c>
      <c r="C64" s="28">
        <v>0</v>
      </c>
      <c r="D64" s="29">
        <v>0</v>
      </c>
      <c r="E64" s="29">
        <v>-7785.0370000000003</v>
      </c>
      <c r="F64" s="29">
        <v>0</v>
      </c>
      <c r="G64" s="29">
        <v>0</v>
      </c>
      <c r="H64" s="29">
        <v>0</v>
      </c>
      <c r="I64" s="30">
        <v>0</v>
      </c>
      <c r="J64" s="30">
        <v>0</v>
      </c>
      <c r="K64" s="30">
        <v>0</v>
      </c>
      <c r="L64" s="30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-106.17700000000001</v>
      </c>
      <c r="T64" s="31">
        <v>0</v>
      </c>
      <c r="U64" s="28">
        <v>0</v>
      </c>
      <c r="V64" s="29">
        <v>0</v>
      </c>
      <c r="W64" s="29">
        <v>0</v>
      </c>
      <c r="X64" s="31">
        <v>54.345999999999997</v>
      </c>
      <c r="Y64" s="29">
        <v>0</v>
      </c>
      <c r="Z64" s="31">
        <v>0</v>
      </c>
      <c r="AA64" s="28">
        <v>0</v>
      </c>
      <c r="AB64" s="29">
        <v>0</v>
      </c>
      <c r="AC64" s="29">
        <v>0</v>
      </c>
      <c r="AD64" s="31">
        <v>0</v>
      </c>
      <c r="AE64" s="30">
        <v>0</v>
      </c>
      <c r="AF64" s="30">
        <v>0</v>
      </c>
      <c r="AG64" s="41">
        <f t="shared" si="2"/>
        <v>-7891.2139999999999</v>
      </c>
      <c r="AH64" s="42">
        <f t="shared" si="3"/>
        <v>54.345999999999997</v>
      </c>
    </row>
    <row r="65" spans="2:34" ht="15" customHeight="1" outlineLevel="1" x14ac:dyDescent="0.2">
      <c r="B65" s="38" t="s">
        <v>97</v>
      </c>
      <c r="C65" s="28">
        <v>-217.02183250000002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30">
        <v>0</v>
      </c>
      <c r="J65" s="30">
        <v>0</v>
      </c>
      <c r="K65" s="30">
        <v>0</v>
      </c>
      <c r="L65" s="30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31">
        <v>0</v>
      </c>
      <c r="U65" s="28">
        <v>0</v>
      </c>
      <c r="V65" s="29">
        <v>0</v>
      </c>
      <c r="W65" s="29">
        <v>0</v>
      </c>
      <c r="X65" s="31">
        <v>0</v>
      </c>
      <c r="Y65" s="29">
        <v>0</v>
      </c>
      <c r="Z65" s="31">
        <v>0</v>
      </c>
      <c r="AA65" s="28">
        <v>0</v>
      </c>
      <c r="AB65" s="29">
        <v>0</v>
      </c>
      <c r="AC65" s="29">
        <v>0</v>
      </c>
      <c r="AD65" s="31">
        <v>0</v>
      </c>
      <c r="AE65" s="30">
        <v>0</v>
      </c>
      <c r="AF65" s="30">
        <v>0</v>
      </c>
      <c r="AG65" s="41">
        <f t="shared" si="2"/>
        <v>-217.02183250000002</v>
      </c>
      <c r="AH65" s="42">
        <f t="shared" si="3"/>
        <v>0</v>
      </c>
    </row>
    <row r="66" spans="2:34" ht="15" customHeight="1" outlineLevel="1" x14ac:dyDescent="0.2">
      <c r="B66" s="38" t="s">
        <v>98</v>
      </c>
      <c r="C66" s="28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30">
        <v>0</v>
      </c>
      <c r="J66" s="30">
        <v>0</v>
      </c>
      <c r="K66" s="30">
        <v>0</v>
      </c>
      <c r="L66" s="30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31">
        <v>0</v>
      </c>
      <c r="U66" s="28">
        <v>0</v>
      </c>
      <c r="V66" s="29">
        <v>0</v>
      </c>
      <c r="W66" s="29">
        <v>0</v>
      </c>
      <c r="X66" s="31">
        <v>0</v>
      </c>
      <c r="Y66" s="29">
        <v>0</v>
      </c>
      <c r="Z66" s="31">
        <v>0</v>
      </c>
      <c r="AA66" s="28">
        <v>0</v>
      </c>
      <c r="AB66" s="29">
        <v>0</v>
      </c>
      <c r="AC66" s="29">
        <v>0</v>
      </c>
      <c r="AD66" s="31">
        <v>0</v>
      </c>
      <c r="AE66" s="30">
        <v>0</v>
      </c>
      <c r="AF66" s="30">
        <v>0</v>
      </c>
      <c r="AG66" s="41">
        <f t="shared" si="2"/>
        <v>0</v>
      </c>
      <c r="AH66" s="42">
        <f t="shared" si="3"/>
        <v>0</v>
      </c>
    </row>
    <row r="67" spans="2:34" s="2" customFormat="1" ht="15" customHeight="1" outlineLevel="1" x14ac:dyDescent="0.2">
      <c r="B67" s="37" t="s">
        <v>99</v>
      </c>
      <c r="C67" s="26">
        <v>22735.776999999998</v>
      </c>
      <c r="D67" s="25">
        <v>-18954.831000000002</v>
      </c>
      <c r="E67" s="25">
        <v>0</v>
      </c>
      <c r="F67" s="25">
        <v>108.17099999999999</v>
      </c>
      <c r="G67" s="25">
        <v>0</v>
      </c>
      <c r="H67" s="25">
        <v>2824.6880000000001</v>
      </c>
      <c r="I67" s="25">
        <v>0</v>
      </c>
      <c r="J67" s="25">
        <v>0</v>
      </c>
      <c r="K67" s="25">
        <v>0</v>
      </c>
      <c r="L67" s="25">
        <v>0</v>
      </c>
      <c r="M67" s="23">
        <v>0</v>
      </c>
      <c r="N67" s="23">
        <v>0</v>
      </c>
      <c r="O67" s="23">
        <v>0</v>
      </c>
      <c r="P67" s="23">
        <v>0</v>
      </c>
      <c r="Q67" s="25">
        <v>0</v>
      </c>
      <c r="R67" s="25">
        <v>0</v>
      </c>
      <c r="S67" s="25">
        <v>104716.224</v>
      </c>
      <c r="T67" s="27">
        <v>0</v>
      </c>
      <c r="U67" s="26">
        <v>0</v>
      </c>
      <c r="V67" s="25">
        <v>40561.680201356809</v>
      </c>
      <c r="W67" s="25">
        <v>0</v>
      </c>
      <c r="X67" s="27">
        <v>-17989.547199000001</v>
      </c>
      <c r="Y67" s="25">
        <v>0</v>
      </c>
      <c r="Z67" s="27">
        <v>-7933.466000000004</v>
      </c>
      <c r="AA67" s="26">
        <v>0</v>
      </c>
      <c r="AB67" s="25">
        <v>0</v>
      </c>
      <c r="AC67" s="25">
        <v>0</v>
      </c>
      <c r="AD67" s="27">
        <v>6423.0785440312839</v>
      </c>
      <c r="AE67" s="25">
        <v>0</v>
      </c>
      <c r="AF67" s="25">
        <v>-177.4511879429524</v>
      </c>
      <c r="AG67" s="26">
        <f t="shared" si="2"/>
        <v>127452.001</v>
      </c>
      <c r="AH67" s="27">
        <f t="shared" si="3"/>
        <v>4862.3223584451262</v>
      </c>
    </row>
    <row r="68" spans="2:34" ht="15" customHeight="1" outlineLevel="1" x14ac:dyDescent="0.2">
      <c r="B68" s="35" t="s">
        <v>85</v>
      </c>
      <c r="C68" s="28">
        <v>-1808.509</v>
      </c>
      <c r="D68" s="29">
        <v>170.17399999999998</v>
      </c>
      <c r="E68" s="29">
        <v>0</v>
      </c>
      <c r="F68" s="29">
        <v>1.1839999999999999</v>
      </c>
      <c r="G68" s="29">
        <v>0</v>
      </c>
      <c r="H68" s="29">
        <v>2824.6880000000001</v>
      </c>
      <c r="I68" s="30">
        <v>0</v>
      </c>
      <c r="J68" s="30">
        <v>0</v>
      </c>
      <c r="K68" s="30">
        <v>0</v>
      </c>
      <c r="L68" s="30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834.09699999999998</v>
      </c>
      <c r="T68" s="31">
        <v>0</v>
      </c>
      <c r="U68" s="28">
        <v>0</v>
      </c>
      <c r="V68" s="29">
        <v>40561.009000000005</v>
      </c>
      <c r="W68" s="29">
        <v>0</v>
      </c>
      <c r="X68" s="31">
        <v>-17990.995999999999</v>
      </c>
      <c r="Y68" s="29">
        <v>0</v>
      </c>
      <c r="Z68" s="42">
        <v>-13005.977000000004</v>
      </c>
      <c r="AA68" s="28">
        <v>0</v>
      </c>
      <c r="AB68" s="29">
        <v>0</v>
      </c>
      <c r="AC68" s="29">
        <v>0</v>
      </c>
      <c r="AD68" s="31">
        <v>4149.1039999999994</v>
      </c>
      <c r="AE68" s="30">
        <v>0</v>
      </c>
      <c r="AF68" s="30">
        <v>0</v>
      </c>
      <c r="AG68" s="41">
        <f t="shared" si="2"/>
        <v>-974.41200000000003</v>
      </c>
      <c r="AH68" s="42">
        <f t="shared" si="3"/>
        <v>16709.186000000002</v>
      </c>
    </row>
    <row r="69" spans="2:34" ht="15" customHeight="1" outlineLevel="1" x14ac:dyDescent="0.2">
      <c r="B69" s="35" t="s">
        <v>86</v>
      </c>
      <c r="C69" s="28">
        <v>1.1839999999999999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30">
        <v>0</v>
      </c>
      <c r="J69" s="30">
        <v>0</v>
      </c>
      <c r="K69" s="30">
        <v>0</v>
      </c>
      <c r="L69" s="30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31">
        <v>0</v>
      </c>
      <c r="U69" s="28">
        <v>0</v>
      </c>
      <c r="V69" s="29">
        <v>0</v>
      </c>
      <c r="W69" s="29">
        <v>0</v>
      </c>
      <c r="X69" s="31">
        <v>0</v>
      </c>
      <c r="Y69" s="29">
        <v>0</v>
      </c>
      <c r="Z69" s="31">
        <v>0</v>
      </c>
      <c r="AA69" s="28">
        <v>0</v>
      </c>
      <c r="AB69" s="29">
        <v>0</v>
      </c>
      <c r="AC69" s="29">
        <v>0</v>
      </c>
      <c r="AD69" s="31">
        <v>0</v>
      </c>
      <c r="AE69" s="30">
        <v>0</v>
      </c>
      <c r="AF69" s="30">
        <v>0</v>
      </c>
      <c r="AG69" s="41">
        <f t="shared" si="2"/>
        <v>1.1839999999999999</v>
      </c>
      <c r="AH69" s="42">
        <f t="shared" si="3"/>
        <v>0</v>
      </c>
    </row>
    <row r="70" spans="2:34" ht="15" customHeight="1" outlineLevel="1" x14ac:dyDescent="0.2">
      <c r="B70" s="35" t="s">
        <v>120</v>
      </c>
      <c r="C70" s="28">
        <v>2824.6880000000001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30">
        <v>0</v>
      </c>
      <c r="J70" s="30">
        <v>0</v>
      </c>
      <c r="K70" s="30">
        <v>0</v>
      </c>
      <c r="L70" s="30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31">
        <v>0</v>
      </c>
      <c r="U70" s="28">
        <v>0</v>
      </c>
      <c r="V70" s="29">
        <v>0</v>
      </c>
      <c r="W70" s="29">
        <v>0</v>
      </c>
      <c r="X70" s="31">
        <v>1.448801</v>
      </c>
      <c r="Y70" s="29">
        <v>0</v>
      </c>
      <c r="Z70" s="31">
        <v>0</v>
      </c>
      <c r="AA70" s="28">
        <v>0</v>
      </c>
      <c r="AB70" s="29">
        <v>0</v>
      </c>
      <c r="AC70" s="29">
        <v>0</v>
      </c>
      <c r="AD70" s="31">
        <v>0</v>
      </c>
      <c r="AE70" s="30">
        <v>0</v>
      </c>
      <c r="AF70" s="30">
        <v>0</v>
      </c>
      <c r="AG70" s="41">
        <f t="shared" si="2"/>
        <v>2824.6880000000001</v>
      </c>
      <c r="AH70" s="42">
        <f t="shared" si="3"/>
        <v>1.448801</v>
      </c>
    </row>
    <row r="71" spans="2:34" ht="15" customHeight="1" outlineLevel="1" x14ac:dyDescent="0.2">
      <c r="B71" s="35" t="s">
        <v>87</v>
      </c>
      <c r="C71" s="28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30">
        <v>0</v>
      </c>
      <c r="J71" s="30">
        <v>0</v>
      </c>
      <c r="K71" s="30">
        <v>0</v>
      </c>
      <c r="L71" s="30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31">
        <v>0</v>
      </c>
      <c r="U71" s="28">
        <v>0</v>
      </c>
      <c r="V71" s="29">
        <v>0</v>
      </c>
      <c r="W71" s="29">
        <v>0</v>
      </c>
      <c r="X71" s="31">
        <v>0</v>
      </c>
      <c r="Y71" s="29">
        <v>0</v>
      </c>
      <c r="Z71" s="31">
        <v>0</v>
      </c>
      <c r="AA71" s="28">
        <v>0</v>
      </c>
      <c r="AB71" s="29">
        <v>0</v>
      </c>
      <c r="AC71" s="29">
        <v>0</v>
      </c>
      <c r="AD71" s="31">
        <v>0</v>
      </c>
      <c r="AE71" s="30">
        <v>0</v>
      </c>
      <c r="AF71" s="30">
        <v>0</v>
      </c>
      <c r="AG71" s="41">
        <f t="shared" si="2"/>
        <v>0</v>
      </c>
      <c r="AH71" s="42">
        <f t="shared" si="3"/>
        <v>0</v>
      </c>
    </row>
    <row r="72" spans="2:34" ht="15" customHeight="1" outlineLevel="1" x14ac:dyDescent="0.2">
      <c r="B72" s="35" t="s">
        <v>88</v>
      </c>
      <c r="C72" s="28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30">
        <v>0</v>
      </c>
      <c r="J72" s="30">
        <v>0</v>
      </c>
      <c r="K72" s="30">
        <v>0</v>
      </c>
      <c r="L72" s="30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31">
        <v>0</v>
      </c>
      <c r="U72" s="28">
        <v>0</v>
      </c>
      <c r="V72" s="29">
        <v>0</v>
      </c>
      <c r="W72" s="29">
        <v>0</v>
      </c>
      <c r="X72" s="31">
        <v>0</v>
      </c>
      <c r="Y72" s="29">
        <v>0</v>
      </c>
      <c r="Z72" s="31">
        <v>5072.5110000000004</v>
      </c>
      <c r="AA72" s="28">
        <v>0</v>
      </c>
      <c r="AB72" s="29">
        <v>0</v>
      </c>
      <c r="AC72" s="29">
        <v>0</v>
      </c>
      <c r="AD72" s="31">
        <v>1849.2719999999999</v>
      </c>
      <c r="AE72" s="30">
        <v>0</v>
      </c>
      <c r="AF72" s="30">
        <v>-177.4511879429524</v>
      </c>
      <c r="AG72" s="41">
        <f t="shared" si="2"/>
        <v>0</v>
      </c>
      <c r="AH72" s="42">
        <f t="shared" si="3"/>
        <v>6744.3318120570475</v>
      </c>
    </row>
    <row r="73" spans="2:34" ht="15" customHeight="1" outlineLevel="1" x14ac:dyDescent="0.2">
      <c r="B73" s="35" t="s">
        <v>89</v>
      </c>
      <c r="C73" s="28">
        <v>40561.009000000005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30">
        <v>0</v>
      </c>
      <c r="J73" s="30">
        <v>0</v>
      </c>
      <c r="K73" s="30">
        <v>0</v>
      </c>
      <c r="L73" s="30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31">
        <v>0</v>
      </c>
      <c r="U73" s="28">
        <v>0</v>
      </c>
      <c r="V73" s="29">
        <v>0</v>
      </c>
      <c r="W73" s="29">
        <v>0</v>
      </c>
      <c r="X73" s="31">
        <v>0</v>
      </c>
      <c r="Y73" s="29">
        <v>0</v>
      </c>
      <c r="Z73" s="31">
        <v>0</v>
      </c>
      <c r="AA73" s="28">
        <v>0</v>
      </c>
      <c r="AB73" s="29">
        <v>0</v>
      </c>
      <c r="AC73" s="29">
        <v>0</v>
      </c>
      <c r="AD73" s="31">
        <v>0</v>
      </c>
      <c r="AE73" s="30">
        <v>0</v>
      </c>
      <c r="AF73" s="30">
        <v>0</v>
      </c>
      <c r="AG73" s="41">
        <f t="shared" si="2"/>
        <v>40561.009000000005</v>
      </c>
      <c r="AH73" s="42">
        <f t="shared" si="3"/>
        <v>0</v>
      </c>
    </row>
    <row r="74" spans="2:34" ht="15" customHeight="1" outlineLevel="1" x14ac:dyDescent="0.2">
      <c r="B74" s="35" t="s">
        <v>90</v>
      </c>
      <c r="C74" s="28">
        <v>-17990.995999999999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30">
        <v>0</v>
      </c>
      <c r="J74" s="30">
        <v>0</v>
      </c>
      <c r="K74" s="30">
        <v>0</v>
      </c>
      <c r="L74" s="30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31">
        <v>0</v>
      </c>
      <c r="U74" s="28">
        <v>0</v>
      </c>
      <c r="V74" s="29">
        <v>0.67120135679999859</v>
      </c>
      <c r="W74" s="29">
        <v>0</v>
      </c>
      <c r="X74" s="31">
        <v>0</v>
      </c>
      <c r="Y74" s="29">
        <v>0</v>
      </c>
      <c r="Z74" s="31">
        <v>0</v>
      </c>
      <c r="AA74" s="28">
        <v>0</v>
      </c>
      <c r="AB74" s="29">
        <v>0</v>
      </c>
      <c r="AC74" s="29">
        <v>0</v>
      </c>
      <c r="AD74" s="31">
        <v>0</v>
      </c>
      <c r="AE74" s="30">
        <v>0</v>
      </c>
      <c r="AF74" s="30">
        <v>0</v>
      </c>
      <c r="AG74" s="41">
        <f t="shared" si="2"/>
        <v>-17990.995999999999</v>
      </c>
      <c r="AH74" s="42">
        <f t="shared" si="3"/>
        <v>0.67120135679999859</v>
      </c>
    </row>
    <row r="75" spans="2:34" ht="15" customHeight="1" outlineLevel="1" x14ac:dyDescent="0.2">
      <c r="B75" s="35" t="s">
        <v>91</v>
      </c>
      <c r="C75" s="28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30">
        <v>0</v>
      </c>
      <c r="J75" s="30">
        <v>0</v>
      </c>
      <c r="K75" s="30">
        <v>0</v>
      </c>
      <c r="L75" s="30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31">
        <v>0</v>
      </c>
      <c r="U75" s="28">
        <v>0</v>
      </c>
      <c r="V75" s="29">
        <v>0</v>
      </c>
      <c r="W75" s="29">
        <v>0</v>
      </c>
      <c r="X75" s="31">
        <v>0</v>
      </c>
      <c r="Y75" s="29">
        <v>0</v>
      </c>
      <c r="Z75" s="31">
        <v>0</v>
      </c>
      <c r="AA75" s="28">
        <v>0</v>
      </c>
      <c r="AB75" s="29">
        <v>0</v>
      </c>
      <c r="AC75" s="29">
        <v>0</v>
      </c>
      <c r="AD75" s="31">
        <v>0</v>
      </c>
      <c r="AE75" s="30">
        <v>0</v>
      </c>
      <c r="AF75" s="30">
        <v>0</v>
      </c>
      <c r="AG75" s="41">
        <f t="shared" ref="AG75:AG106" si="4">C75+E75+G75+Q75+S75++W75+AA75+AC75+Y75+AE75+U75+K75+M75+O75+I75</f>
        <v>0</v>
      </c>
      <c r="AH75" s="42">
        <f t="shared" ref="AH75:AH106" si="5">D75+F75+H75+R75+T75+X75+AB75+AD75+Z75+AF75+V75+L75+N75+P75+J75</f>
        <v>0</v>
      </c>
    </row>
    <row r="76" spans="2:34" ht="15" customHeight="1" outlineLevel="1" x14ac:dyDescent="0.2">
      <c r="B76" s="35" t="s">
        <v>92</v>
      </c>
      <c r="C76" s="28">
        <v>4149.1039999999994</v>
      </c>
      <c r="D76" s="29">
        <v>0</v>
      </c>
      <c r="E76" s="29">
        <v>0</v>
      </c>
      <c r="F76" s="29">
        <v>106.98699999999999</v>
      </c>
      <c r="G76" s="29">
        <v>0</v>
      </c>
      <c r="H76" s="29">
        <v>0</v>
      </c>
      <c r="I76" s="30">
        <v>0</v>
      </c>
      <c r="J76" s="30">
        <v>0</v>
      </c>
      <c r="K76" s="30">
        <v>0</v>
      </c>
      <c r="L76" s="30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1849.2719999999999</v>
      </c>
      <c r="T76" s="31">
        <v>0</v>
      </c>
      <c r="U76" s="28">
        <v>0</v>
      </c>
      <c r="V76" s="29">
        <v>0</v>
      </c>
      <c r="W76" s="29">
        <v>0</v>
      </c>
      <c r="X76" s="31">
        <v>0</v>
      </c>
      <c r="Y76" s="29">
        <v>0</v>
      </c>
      <c r="Z76" s="31">
        <v>0</v>
      </c>
      <c r="AA76" s="28">
        <v>0</v>
      </c>
      <c r="AB76" s="29">
        <v>0</v>
      </c>
      <c r="AC76" s="29">
        <v>0</v>
      </c>
      <c r="AD76" s="31">
        <v>0</v>
      </c>
      <c r="AE76" s="30">
        <v>0</v>
      </c>
      <c r="AF76" s="30">
        <v>0</v>
      </c>
      <c r="AG76" s="41">
        <f t="shared" si="4"/>
        <v>5998.3759999999993</v>
      </c>
      <c r="AH76" s="42">
        <f t="shared" si="5"/>
        <v>106.98699999999999</v>
      </c>
    </row>
    <row r="77" spans="2:34" ht="15" customHeight="1" outlineLevel="1" x14ac:dyDescent="0.2">
      <c r="B77" s="35" t="s">
        <v>93</v>
      </c>
      <c r="C77" s="28">
        <v>-13005.977000000006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30">
        <v>0</v>
      </c>
      <c r="J77" s="30">
        <v>0</v>
      </c>
      <c r="K77" s="30">
        <v>0</v>
      </c>
      <c r="L77" s="30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5072.5110000000004</v>
      </c>
      <c r="T77" s="31">
        <v>0</v>
      </c>
      <c r="U77" s="28">
        <v>0</v>
      </c>
      <c r="V77" s="29">
        <v>0</v>
      </c>
      <c r="W77" s="29">
        <v>0</v>
      </c>
      <c r="X77" s="31">
        <v>0</v>
      </c>
      <c r="Y77" s="29">
        <v>0</v>
      </c>
      <c r="Z77" s="31">
        <v>0</v>
      </c>
      <c r="AA77" s="28">
        <v>0</v>
      </c>
      <c r="AB77" s="29">
        <v>0</v>
      </c>
      <c r="AC77" s="29">
        <v>0</v>
      </c>
      <c r="AD77" s="31">
        <v>0</v>
      </c>
      <c r="AE77" s="30">
        <v>0</v>
      </c>
      <c r="AF77" s="30">
        <v>0</v>
      </c>
      <c r="AG77" s="41">
        <f t="shared" si="4"/>
        <v>-7933.4660000000058</v>
      </c>
      <c r="AH77" s="42">
        <f t="shared" si="5"/>
        <v>0</v>
      </c>
    </row>
    <row r="78" spans="2:34" ht="15" customHeight="1" outlineLevel="1" x14ac:dyDescent="0.2">
      <c r="B78" s="35" t="s">
        <v>94</v>
      </c>
      <c r="C78" s="28">
        <v>8005.2740000000003</v>
      </c>
      <c r="D78" s="29">
        <v>-19125.005000000001</v>
      </c>
      <c r="E78" s="29">
        <v>0</v>
      </c>
      <c r="F78" s="29">
        <v>0</v>
      </c>
      <c r="G78" s="29">
        <v>0</v>
      </c>
      <c r="H78" s="29">
        <v>0</v>
      </c>
      <c r="I78" s="30">
        <v>0</v>
      </c>
      <c r="J78" s="30">
        <v>0</v>
      </c>
      <c r="K78" s="30">
        <v>0</v>
      </c>
      <c r="L78" s="30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96960.343999999997</v>
      </c>
      <c r="T78" s="31">
        <v>0</v>
      </c>
      <c r="U78" s="28">
        <v>0</v>
      </c>
      <c r="V78" s="29">
        <v>0</v>
      </c>
      <c r="W78" s="29">
        <v>0</v>
      </c>
      <c r="X78" s="31">
        <v>0</v>
      </c>
      <c r="Y78" s="29">
        <v>0</v>
      </c>
      <c r="Z78" s="31">
        <v>0</v>
      </c>
      <c r="AA78" s="28">
        <v>0</v>
      </c>
      <c r="AB78" s="29">
        <v>0</v>
      </c>
      <c r="AC78" s="29">
        <v>0</v>
      </c>
      <c r="AD78" s="31">
        <v>424.70254403128496</v>
      </c>
      <c r="AE78" s="30">
        <v>0</v>
      </c>
      <c r="AF78" s="30">
        <v>0</v>
      </c>
      <c r="AG78" s="41">
        <f t="shared" si="4"/>
        <v>104965.618</v>
      </c>
      <c r="AH78" s="42">
        <f t="shared" si="5"/>
        <v>-18700.302455968715</v>
      </c>
    </row>
    <row r="79" spans="2:34" ht="15" customHeight="1" outlineLevel="1" x14ac:dyDescent="0.2">
      <c r="B79" s="38" t="s">
        <v>95</v>
      </c>
      <c r="C79" s="28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30">
        <v>0</v>
      </c>
      <c r="J79" s="30">
        <v>0</v>
      </c>
      <c r="K79" s="30">
        <v>0</v>
      </c>
      <c r="L79" s="30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31">
        <v>0</v>
      </c>
      <c r="U79" s="28">
        <v>0</v>
      </c>
      <c r="V79" s="29">
        <v>0</v>
      </c>
      <c r="W79" s="29">
        <v>0</v>
      </c>
      <c r="X79" s="31">
        <v>0</v>
      </c>
      <c r="Y79" s="29">
        <v>0</v>
      </c>
      <c r="Z79" s="31">
        <v>0</v>
      </c>
      <c r="AA79" s="28">
        <v>0</v>
      </c>
      <c r="AB79" s="29">
        <v>0</v>
      </c>
      <c r="AC79" s="29">
        <v>0</v>
      </c>
      <c r="AD79" s="31">
        <v>0</v>
      </c>
      <c r="AE79" s="30">
        <v>0</v>
      </c>
      <c r="AF79" s="30">
        <v>0</v>
      </c>
      <c r="AG79" s="41">
        <f t="shared" si="4"/>
        <v>0</v>
      </c>
      <c r="AH79" s="42">
        <f t="shared" si="5"/>
        <v>0</v>
      </c>
    </row>
    <row r="80" spans="2:34" ht="15" customHeight="1" outlineLevel="1" x14ac:dyDescent="0.2">
      <c r="B80" s="38" t="s">
        <v>96</v>
      </c>
      <c r="C80" s="28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30">
        <v>0</v>
      </c>
      <c r="J80" s="30">
        <v>0</v>
      </c>
      <c r="K80" s="30">
        <v>0</v>
      </c>
      <c r="L80" s="30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31">
        <v>0</v>
      </c>
      <c r="U80" s="28">
        <v>0</v>
      </c>
      <c r="V80" s="29">
        <v>0</v>
      </c>
      <c r="W80" s="29">
        <v>0</v>
      </c>
      <c r="X80" s="31">
        <v>0</v>
      </c>
      <c r="Y80" s="29">
        <v>0</v>
      </c>
      <c r="Z80" s="31">
        <v>0</v>
      </c>
      <c r="AA80" s="28">
        <v>0</v>
      </c>
      <c r="AB80" s="29">
        <v>0</v>
      </c>
      <c r="AC80" s="29">
        <v>0</v>
      </c>
      <c r="AD80" s="31">
        <v>0</v>
      </c>
      <c r="AE80" s="30">
        <v>0</v>
      </c>
      <c r="AF80" s="30">
        <v>0</v>
      </c>
      <c r="AG80" s="41">
        <f t="shared" si="4"/>
        <v>0</v>
      </c>
      <c r="AH80" s="42">
        <f t="shared" si="5"/>
        <v>0</v>
      </c>
    </row>
    <row r="81" spans="2:34" ht="15" customHeight="1" outlineLevel="1" x14ac:dyDescent="0.2">
      <c r="B81" s="38" t="s">
        <v>97</v>
      </c>
      <c r="C81" s="28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30">
        <v>0</v>
      </c>
      <c r="J81" s="30">
        <v>0</v>
      </c>
      <c r="K81" s="30">
        <v>0</v>
      </c>
      <c r="L81" s="30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  <c r="R81" s="29">
        <v>0</v>
      </c>
      <c r="S81" s="29">
        <v>0</v>
      </c>
      <c r="T81" s="31">
        <v>0</v>
      </c>
      <c r="U81" s="28">
        <v>0</v>
      </c>
      <c r="V81" s="29">
        <v>0</v>
      </c>
      <c r="W81" s="29">
        <v>0</v>
      </c>
      <c r="X81" s="31">
        <v>0</v>
      </c>
      <c r="Y81" s="29">
        <v>0</v>
      </c>
      <c r="Z81" s="31">
        <v>0</v>
      </c>
      <c r="AA81" s="28">
        <v>0</v>
      </c>
      <c r="AB81" s="29">
        <v>0</v>
      </c>
      <c r="AC81" s="29">
        <v>0</v>
      </c>
      <c r="AD81" s="31">
        <v>0</v>
      </c>
      <c r="AE81" s="30">
        <v>0</v>
      </c>
      <c r="AF81" s="30">
        <v>0</v>
      </c>
      <c r="AG81" s="41">
        <f t="shared" si="4"/>
        <v>0</v>
      </c>
      <c r="AH81" s="42">
        <f t="shared" si="5"/>
        <v>0</v>
      </c>
    </row>
    <row r="82" spans="2:34" ht="15" customHeight="1" outlineLevel="1" x14ac:dyDescent="0.2">
      <c r="B82" s="38" t="s">
        <v>98</v>
      </c>
      <c r="C82" s="28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30">
        <v>0</v>
      </c>
      <c r="J82" s="30">
        <v>0</v>
      </c>
      <c r="K82" s="30">
        <v>0</v>
      </c>
      <c r="L82" s="30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9">
        <v>0</v>
      </c>
      <c r="T82" s="31">
        <v>0</v>
      </c>
      <c r="U82" s="28">
        <v>0</v>
      </c>
      <c r="V82" s="29">
        <v>0</v>
      </c>
      <c r="W82" s="29">
        <v>0</v>
      </c>
      <c r="X82" s="31">
        <v>0</v>
      </c>
      <c r="Y82" s="29">
        <v>0</v>
      </c>
      <c r="Z82" s="31">
        <v>0</v>
      </c>
      <c r="AA82" s="28">
        <v>0</v>
      </c>
      <c r="AB82" s="29">
        <v>0</v>
      </c>
      <c r="AC82" s="29">
        <v>0</v>
      </c>
      <c r="AD82" s="31">
        <v>0</v>
      </c>
      <c r="AE82" s="30">
        <v>0</v>
      </c>
      <c r="AF82" s="30">
        <v>0</v>
      </c>
      <c r="AG82" s="41">
        <f t="shared" si="4"/>
        <v>0</v>
      </c>
      <c r="AH82" s="42">
        <f t="shared" si="5"/>
        <v>0</v>
      </c>
    </row>
    <row r="83" spans="2:34" s="2" customFormat="1" ht="15" customHeight="1" x14ac:dyDescent="0.2">
      <c r="B83" s="73" t="s">
        <v>102</v>
      </c>
      <c r="C83" s="74">
        <v>16690.352000000003</v>
      </c>
      <c r="D83" s="75">
        <v>4044399.1094879997</v>
      </c>
      <c r="E83" s="75">
        <v>0</v>
      </c>
      <c r="F83" s="75">
        <v>-2769.0686649999998</v>
      </c>
      <c r="G83" s="75">
        <v>30327.274790000003</v>
      </c>
      <c r="H83" s="75">
        <v>2135.8700000000003</v>
      </c>
      <c r="I83" s="75">
        <v>0</v>
      </c>
      <c r="J83" s="75">
        <v>0</v>
      </c>
      <c r="K83" s="75">
        <v>0</v>
      </c>
      <c r="L83" s="75">
        <v>-41140.748999999996</v>
      </c>
      <c r="M83" s="75">
        <v>0</v>
      </c>
      <c r="N83" s="75">
        <v>-10480.551000000001</v>
      </c>
      <c r="O83" s="75">
        <v>0</v>
      </c>
      <c r="P83" s="75">
        <v>-2727.8930619637995</v>
      </c>
      <c r="Q83" s="75">
        <v>621.17399999999998</v>
      </c>
      <c r="R83" s="75">
        <v>200513.45904145433</v>
      </c>
      <c r="S83" s="75">
        <v>0</v>
      </c>
      <c r="T83" s="76">
        <v>-761051.20205399999</v>
      </c>
      <c r="U83" s="74">
        <v>28124.373833167458</v>
      </c>
      <c r="V83" s="75">
        <v>231862.37360776961</v>
      </c>
      <c r="W83" s="75">
        <v>-34410.006364901645</v>
      </c>
      <c r="X83" s="76">
        <v>8227.3612259999991</v>
      </c>
      <c r="Y83" s="75">
        <v>0</v>
      </c>
      <c r="Z83" s="76">
        <v>375040.1250249077</v>
      </c>
      <c r="AA83" s="74">
        <v>74.104494336000002</v>
      </c>
      <c r="AB83" s="75">
        <v>0</v>
      </c>
      <c r="AC83" s="75">
        <v>4396022.8002888002</v>
      </c>
      <c r="AD83" s="76">
        <v>-144.393</v>
      </c>
      <c r="AE83" s="75">
        <v>27150.031755271717</v>
      </c>
      <c r="AF83" s="75">
        <v>116310.57239409848</v>
      </c>
      <c r="AG83" s="74">
        <f t="shared" si="4"/>
        <v>4464600.1047966732</v>
      </c>
      <c r="AH83" s="76">
        <f t="shared" si="5"/>
        <v>4160175.0140012661</v>
      </c>
    </row>
    <row r="84" spans="2:34" s="2" customFormat="1" ht="15" customHeight="1" outlineLevel="1" x14ac:dyDescent="0.2">
      <c r="B84" s="32" t="s">
        <v>103</v>
      </c>
      <c r="C84" s="26">
        <v>-0.06</v>
      </c>
      <c r="D84" s="25">
        <v>-245447.51521300012</v>
      </c>
      <c r="E84" s="25">
        <v>0</v>
      </c>
      <c r="F84" s="25">
        <v>-2563.8059999999996</v>
      </c>
      <c r="G84" s="25">
        <v>21193.034790000002</v>
      </c>
      <c r="H84" s="25">
        <v>-2530.2869999999998</v>
      </c>
      <c r="I84" s="25">
        <v>0</v>
      </c>
      <c r="J84" s="25">
        <v>0</v>
      </c>
      <c r="K84" s="25">
        <v>0</v>
      </c>
      <c r="L84" s="25">
        <v>-46325.816999999995</v>
      </c>
      <c r="M84" s="23">
        <v>0</v>
      </c>
      <c r="N84" s="23">
        <v>-1317.3050000000003</v>
      </c>
      <c r="O84" s="23">
        <v>0</v>
      </c>
      <c r="P84" s="23">
        <v>-637.22768778999966</v>
      </c>
      <c r="Q84" s="25">
        <v>627.89</v>
      </c>
      <c r="R84" s="25">
        <v>64345.647626269194</v>
      </c>
      <c r="S84" s="25">
        <v>0</v>
      </c>
      <c r="T84" s="27">
        <v>-466954.06058000005</v>
      </c>
      <c r="U84" s="26">
        <v>43212.281467599998</v>
      </c>
      <c r="V84" s="25">
        <v>125597.35448573439</v>
      </c>
      <c r="W84" s="25">
        <v>-7002.224997999996</v>
      </c>
      <c r="X84" s="27">
        <v>-2976.5360000000001</v>
      </c>
      <c r="Y84" s="25">
        <v>0</v>
      </c>
      <c r="Z84" s="27">
        <v>-56537.061407230045</v>
      </c>
      <c r="AA84" s="26">
        <v>74.104494336000002</v>
      </c>
      <c r="AB84" s="25">
        <v>0</v>
      </c>
      <c r="AC84" s="25">
        <v>-385613.66550044942</v>
      </c>
      <c r="AD84" s="27">
        <v>-119.857</v>
      </c>
      <c r="AE84" s="25">
        <v>0</v>
      </c>
      <c r="AF84" s="25">
        <v>0</v>
      </c>
      <c r="AG84" s="26">
        <f t="shared" si="4"/>
        <v>-327508.63974651345</v>
      </c>
      <c r="AH84" s="27">
        <f t="shared" si="5"/>
        <v>-635466.47077601671</v>
      </c>
    </row>
    <row r="85" spans="2:34" ht="15" customHeight="1" outlineLevel="1" x14ac:dyDescent="0.2">
      <c r="B85" s="34" t="s">
        <v>85</v>
      </c>
      <c r="C85" s="28">
        <v>0</v>
      </c>
      <c r="D85" s="29">
        <v>9106.1188509999993</v>
      </c>
      <c r="E85" s="29">
        <v>0</v>
      </c>
      <c r="F85" s="29">
        <v>-0.06</v>
      </c>
      <c r="G85" s="29">
        <v>24418.696790000002</v>
      </c>
      <c r="H85" s="29">
        <v>0</v>
      </c>
      <c r="I85" s="30">
        <v>0</v>
      </c>
      <c r="J85" s="30">
        <v>0</v>
      </c>
      <c r="K85" s="30">
        <v>0</v>
      </c>
      <c r="L85" s="30">
        <v>10512.967999999999</v>
      </c>
      <c r="M85" s="29">
        <v>0</v>
      </c>
      <c r="N85" s="29">
        <v>4419.9329999999991</v>
      </c>
      <c r="O85" s="29">
        <v>0</v>
      </c>
      <c r="P85" s="29">
        <v>-145.37836600000003</v>
      </c>
      <c r="Q85" s="29">
        <v>830.68999999999994</v>
      </c>
      <c r="R85" s="29">
        <v>-0.06</v>
      </c>
      <c r="S85" s="29">
        <v>0</v>
      </c>
      <c r="T85" s="31">
        <v>0</v>
      </c>
      <c r="U85" s="28">
        <v>519.02170600000022</v>
      </c>
      <c r="V85" s="29">
        <v>0</v>
      </c>
      <c r="W85" s="29">
        <v>-2333.3189979999961</v>
      </c>
      <c r="X85" s="31">
        <v>0</v>
      </c>
      <c r="Y85" s="29">
        <v>0</v>
      </c>
      <c r="Z85" s="42">
        <v>0</v>
      </c>
      <c r="AA85" s="28">
        <v>0</v>
      </c>
      <c r="AB85" s="29">
        <v>0</v>
      </c>
      <c r="AC85" s="29">
        <v>-280345.47456200013</v>
      </c>
      <c r="AD85" s="31">
        <v>0</v>
      </c>
      <c r="AE85" s="30">
        <v>0</v>
      </c>
      <c r="AF85" s="30">
        <v>0</v>
      </c>
      <c r="AG85" s="41">
        <f t="shared" si="4"/>
        <v>-256910.38506400012</v>
      </c>
      <c r="AH85" s="42">
        <f t="shared" si="5"/>
        <v>23893.521484999994</v>
      </c>
    </row>
    <row r="86" spans="2:34" ht="15" customHeight="1" outlineLevel="1" x14ac:dyDescent="0.2">
      <c r="B86" s="34" t="s">
        <v>86</v>
      </c>
      <c r="C86" s="28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30">
        <v>0</v>
      </c>
      <c r="J86" s="30">
        <v>0</v>
      </c>
      <c r="K86" s="30">
        <v>0</v>
      </c>
      <c r="L86" s="30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31">
        <v>0</v>
      </c>
      <c r="U86" s="28">
        <v>37.6</v>
      </c>
      <c r="V86" s="29">
        <v>0</v>
      </c>
      <c r="W86" s="29">
        <v>0</v>
      </c>
      <c r="X86" s="31">
        <v>0</v>
      </c>
      <c r="Y86" s="29">
        <v>0</v>
      </c>
      <c r="Z86" s="31">
        <v>0</v>
      </c>
      <c r="AA86" s="28">
        <v>0</v>
      </c>
      <c r="AB86" s="29">
        <v>0</v>
      </c>
      <c r="AC86" s="29">
        <v>-244.59499999999997</v>
      </c>
      <c r="AD86" s="31">
        <v>0</v>
      </c>
      <c r="AE86" s="30">
        <v>0</v>
      </c>
      <c r="AF86" s="30">
        <v>0</v>
      </c>
      <c r="AG86" s="41">
        <f t="shared" si="4"/>
        <v>-206.99499999999998</v>
      </c>
      <c r="AH86" s="42">
        <f t="shared" si="5"/>
        <v>0</v>
      </c>
    </row>
    <row r="87" spans="2:34" ht="15" customHeight="1" outlineLevel="1" x14ac:dyDescent="0.2">
      <c r="B87" s="34" t="s">
        <v>120</v>
      </c>
      <c r="C87" s="28">
        <v>0</v>
      </c>
      <c r="D87" s="29">
        <v>26962.303790000002</v>
      </c>
      <c r="E87" s="29">
        <v>0</v>
      </c>
      <c r="F87" s="29">
        <v>-2543.607</v>
      </c>
      <c r="G87" s="29">
        <v>0</v>
      </c>
      <c r="H87" s="29">
        <v>0</v>
      </c>
      <c r="I87" s="30">
        <v>0</v>
      </c>
      <c r="J87" s="30">
        <v>0</v>
      </c>
      <c r="K87" s="30">
        <v>0</v>
      </c>
      <c r="L87" s="30">
        <v>2133.7649999999999</v>
      </c>
      <c r="M87" s="29">
        <v>0</v>
      </c>
      <c r="N87" s="29">
        <v>-5359.4269999999997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31">
        <v>0</v>
      </c>
      <c r="U87" s="28">
        <v>0</v>
      </c>
      <c r="V87" s="29">
        <v>0</v>
      </c>
      <c r="W87" s="29">
        <v>0</v>
      </c>
      <c r="X87" s="31">
        <v>0</v>
      </c>
      <c r="Y87" s="29">
        <v>0</v>
      </c>
      <c r="Z87" s="31">
        <v>0</v>
      </c>
      <c r="AA87" s="28">
        <v>0</v>
      </c>
      <c r="AB87" s="29">
        <v>0</v>
      </c>
      <c r="AC87" s="29">
        <v>-2530.2869999999998</v>
      </c>
      <c r="AD87" s="31">
        <v>0</v>
      </c>
      <c r="AE87" s="30">
        <v>0</v>
      </c>
      <c r="AF87" s="30">
        <v>0</v>
      </c>
      <c r="AG87" s="41">
        <f t="shared" si="4"/>
        <v>-2530.2869999999998</v>
      </c>
      <c r="AH87" s="42">
        <f t="shared" si="5"/>
        <v>21193.034790000002</v>
      </c>
    </row>
    <row r="88" spans="2:34" ht="15" customHeight="1" outlineLevel="1" x14ac:dyDescent="0.2">
      <c r="B88" s="34" t="s">
        <v>87</v>
      </c>
      <c r="C88" s="28">
        <v>-0.06</v>
      </c>
      <c r="D88" s="29">
        <v>643.83399999999995</v>
      </c>
      <c r="E88" s="29">
        <v>0</v>
      </c>
      <c r="F88" s="29">
        <v>186.85599999999999</v>
      </c>
      <c r="G88" s="29">
        <v>0</v>
      </c>
      <c r="H88" s="29">
        <v>0</v>
      </c>
      <c r="I88" s="30">
        <v>0</v>
      </c>
      <c r="J88" s="30">
        <v>0</v>
      </c>
      <c r="K88" s="30">
        <v>0</v>
      </c>
      <c r="L88" s="30">
        <v>0</v>
      </c>
      <c r="M88" s="29">
        <v>0</v>
      </c>
      <c r="N88" s="29">
        <v>0</v>
      </c>
      <c r="O88" s="29">
        <v>0</v>
      </c>
      <c r="P88" s="29">
        <v>16.574999999999999</v>
      </c>
      <c r="Q88" s="29">
        <v>0</v>
      </c>
      <c r="R88" s="29">
        <v>-5906.1769999999997</v>
      </c>
      <c r="S88" s="29">
        <v>0</v>
      </c>
      <c r="T88" s="31">
        <v>0</v>
      </c>
      <c r="U88" s="28">
        <v>1596.8389999999999</v>
      </c>
      <c r="V88" s="29">
        <v>0</v>
      </c>
      <c r="W88" s="29">
        <v>-869.78200000000004</v>
      </c>
      <c r="X88" s="31">
        <v>0</v>
      </c>
      <c r="Y88" s="29">
        <v>0</v>
      </c>
      <c r="Z88" s="31">
        <v>0</v>
      </c>
      <c r="AA88" s="28">
        <v>0</v>
      </c>
      <c r="AB88" s="29">
        <v>0</v>
      </c>
      <c r="AC88" s="29">
        <v>69524.827626269194</v>
      </c>
      <c r="AD88" s="31">
        <v>0</v>
      </c>
      <c r="AE88" s="30">
        <v>0</v>
      </c>
      <c r="AF88" s="30">
        <v>0</v>
      </c>
      <c r="AG88" s="41">
        <f t="shared" si="4"/>
        <v>70251.824626269197</v>
      </c>
      <c r="AH88" s="42">
        <f t="shared" si="5"/>
        <v>-5058.9120000000003</v>
      </c>
    </row>
    <row r="89" spans="2:34" ht="15" customHeight="1" outlineLevel="1" x14ac:dyDescent="0.2">
      <c r="B89" s="34" t="s">
        <v>88</v>
      </c>
      <c r="C89" s="28">
        <v>0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30">
        <v>0</v>
      </c>
      <c r="J89" s="30">
        <v>0</v>
      </c>
      <c r="K89" s="30">
        <v>0</v>
      </c>
      <c r="L89" s="30">
        <v>0</v>
      </c>
      <c r="M89" s="29">
        <v>0</v>
      </c>
      <c r="N89" s="29">
        <v>0</v>
      </c>
      <c r="O89" s="29">
        <v>0</v>
      </c>
      <c r="P89" s="29">
        <v>0</v>
      </c>
      <c r="Q89" s="29">
        <v>0</v>
      </c>
      <c r="R89" s="29">
        <v>0</v>
      </c>
      <c r="S89" s="29">
        <v>0</v>
      </c>
      <c r="T89" s="31">
        <v>0</v>
      </c>
      <c r="U89" s="28">
        <v>0</v>
      </c>
      <c r="V89" s="29">
        <v>0</v>
      </c>
      <c r="W89" s="29">
        <v>0</v>
      </c>
      <c r="X89" s="31">
        <v>0</v>
      </c>
      <c r="Y89" s="29">
        <v>0</v>
      </c>
      <c r="Z89" s="31">
        <v>0</v>
      </c>
      <c r="AA89" s="28">
        <v>0</v>
      </c>
      <c r="AB89" s="29">
        <v>0</v>
      </c>
      <c r="AC89" s="29">
        <v>-155570.05158</v>
      </c>
      <c r="AD89" s="31">
        <v>0</v>
      </c>
      <c r="AE89" s="30">
        <v>0</v>
      </c>
      <c r="AF89" s="30">
        <v>0</v>
      </c>
      <c r="AG89" s="41">
        <f t="shared" si="4"/>
        <v>-155570.05158</v>
      </c>
      <c r="AH89" s="42">
        <f t="shared" si="5"/>
        <v>0</v>
      </c>
    </row>
    <row r="90" spans="2:34" ht="15" customHeight="1" outlineLevel="1" x14ac:dyDescent="0.2">
      <c r="B90" s="34" t="s">
        <v>89</v>
      </c>
      <c r="C90" s="28">
        <v>0</v>
      </c>
      <c r="D90" s="29">
        <v>519.02170600000022</v>
      </c>
      <c r="E90" s="29">
        <v>0</v>
      </c>
      <c r="F90" s="29">
        <v>37.6</v>
      </c>
      <c r="G90" s="29">
        <v>0</v>
      </c>
      <c r="H90" s="29">
        <v>0</v>
      </c>
      <c r="I90" s="30">
        <v>0</v>
      </c>
      <c r="J90" s="30">
        <v>0</v>
      </c>
      <c r="K90" s="30">
        <v>0</v>
      </c>
      <c r="L90" s="30">
        <v>466.709</v>
      </c>
      <c r="M90" s="29">
        <v>0</v>
      </c>
      <c r="N90" s="29">
        <v>1558.498</v>
      </c>
      <c r="O90" s="29">
        <v>0</v>
      </c>
      <c r="P90" s="29">
        <v>311.42143598000001</v>
      </c>
      <c r="Q90" s="29">
        <v>0</v>
      </c>
      <c r="R90" s="29">
        <v>1596.8389999999999</v>
      </c>
      <c r="S90" s="29">
        <v>0</v>
      </c>
      <c r="T90" s="31">
        <v>0</v>
      </c>
      <c r="U90" s="28">
        <v>41058.8207616</v>
      </c>
      <c r="V90" s="29">
        <v>5513.3960448000007</v>
      </c>
      <c r="W90" s="29">
        <v>0</v>
      </c>
      <c r="X90" s="31">
        <v>0</v>
      </c>
      <c r="Y90" s="29">
        <v>0</v>
      </c>
      <c r="Z90" s="31">
        <v>0</v>
      </c>
      <c r="AA90" s="28">
        <v>74.104494336000002</v>
      </c>
      <c r="AB90" s="29">
        <v>0</v>
      </c>
      <c r="AC90" s="29">
        <v>102045.83240028159</v>
      </c>
      <c r="AD90" s="31">
        <v>0</v>
      </c>
      <c r="AE90" s="30">
        <v>0</v>
      </c>
      <c r="AF90" s="30">
        <v>0</v>
      </c>
      <c r="AG90" s="41">
        <f t="shared" si="4"/>
        <v>143178.75765621761</v>
      </c>
      <c r="AH90" s="42">
        <f t="shared" si="5"/>
        <v>10003.485186780003</v>
      </c>
    </row>
    <row r="91" spans="2:34" ht="15" customHeight="1" outlineLevel="1" x14ac:dyDescent="0.2">
      <c r="B91" s="34" t="s">
        <v>90</v>
      </c>
      <c r="C91" s="28">
        <v>0</v>
      </c>
      <c r="D91" s="29">
        <v>-2333.3189979999961</v>
      </c>
      <c r="E91" s="29">
        <v>0</v>
      </c>
      <c r="F91" s="29">
        <v>0</v>
      </c>
      <c r="G91" s="29">
        <v>0</v>
      </c>
      <c r="H91" s="29">
        <v>0</v>
      </c>
      <c r="I91" s="30">
        <v>0</v>
      </c>
      <c r="J91" s="30">
        <v>0</v>
      </c>
      <c r="K91" s="30">
        <v>0</v>
      </c>
      <c r="L91" s="30">
        <v>1418.441</v>
      </c>
      <c r="M91" s="29">
        <v>0</v>
      </c>
      <c r="N91" s="29">
        <v>-3799.1239999999998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31">
        <v>0</v>
      </c>
      <c r="U91" s="28">
        <v>0</v>
      </c>
      <c r="V91" s="29">
        <v>0</v>
      </c>
      <c r="W91" s="29">
        <v>0</v>
      </c>
      <c r="X91" s="31">
        <v>0</v>
      </c>
      <c r="Y91" s="29">
        <v>0</v>
      </c>
      <c r="Z91" s="31">
        <v>0</v>
      </c>
      <c r="AA91" s="28">
        <v>0</v>
      </c>
      <c r="AB91" s="29">
        <v>0</v>
      </c>
      <c r="AC91" s="29">
        <v>-2976.5360000000001</v>
      </c>
      <c r="AD91" s="31">
        <v>0</v>
      </c>
      <c r="AE91" s="30">
        <v>0</v>
      </c>
      <c r="AF91" s="30">
        <v>0</v>
      </c>
      <c r="AG91" s="41">
        <f t="shared" si="4"/>
        <v>-2976.5360000000001</v>
      </c>
      <c r="AH91" s="42">
        <f t="shared" si="5"/>
        <v>-4714.0019979999961</v>
      </c>
    </row>
    <row r="92" spans="2:34" ht="15" customHeight="1" outlineLevel="1" x14ac:dyDescent="0.2">
      <c r="B92" s="34" t="s">
        <v>91</v>
      </c>
      <c r="C92" s="28">
        <v>0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30">
        <v>0</v>
      </c>
      <c r="J92" s="30">
        <v>0</v>
      </c>
      <c r="K92" s="30">
        <v>0</v>
      </c>
      <c r="L92" s="30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-869.78200000000004</v>
      </c>
      <c r="S92" s="29">
        <v>0</v>
      </c>
      <c r="T92" s="31">
        <v>0</v>
      </c>
      <c r="U92" s="28">
        <v>0</v>
      </c>
      <c r="V92" s="29">
        <v>0</v>
      </c>
      <c r="W92" s="29">
        <v>0</v>
      </c>
      <c r="X92" s="31">
        <v>0</v>
      </c>
      <c r="Y92" s="29">
        <v>0</v>
      </c>
      <c r="Z92" s="31">
        <v>0</v>
      </c>
      <c r="AA92" s="28">
        <v>0</v>
      </c>
      <c r="AB92" s="29">
        <v>0</v>
      </c>
      <c r="AC92" s="29">
        <v>0</v>
      </c>
      <c r="AD92" s="31">
        <v>0</v>
      </c>
      <c r="AE92" s="30">
        <v>0</v>
      </c>
      <c r="AF92" s="30">
        <v>0</v>
      </c>
      <c r="AG92" s="41">
        <f t="shared" si="4"/>
        <v>0</v>
      </c>
      <c r="AH92" s="42">
        <f t="shared" si="5"/>
        <v>-869.78200000000004</v>
      </c>
    </row>
    <row r="93" spans="2:34" ht="15" customHeight="1" outlineLevel="1" x14ac:dyDescent="0.2">
      <c r="B93" s="34" t="s">
        <v>92</v>
      </c>
      <c r="C93" s="28">
        <v>0</v>
      </c>
      <c r="D93" s="29">
        <v>-280345.47456200013</v>
      </c>
      <c r="E93" s="29">
        <v>0</v>
      </c>
      <c r="F93" s="29">
        <v>-244.59499999999997</v>
      </c>
      <c r="G93" s="29">
        <v>0</v>
      </c>
      <c r="H93" s="29">
        <v>-2530.2869999999998</v>
      </c>
      <c r="I93" s="30">
        <v>0</v>
      </c>
      <c r="J93" s="30">
        <v>0</v>
      </c>
      <c r="K93" s="30">
        <v>0</v>
      </c>
      <c r="L93" s="30">
        <v>-60857.7</v>
      </c>
      <c r="M93" s="29">
        <v>0</v>
      </c>
      <c r="N93" s="29">
        <v>1794.8150000000001</v>
      </c>
      <c r="O93" s="29">
        <v>0</v>
      </c>
      <c r="P93" s="29">
        <v>-819.84575776999964</v>
      </c>
      <c r="Q93" s="29">
        <v>0</v>
      </c>
      <c r="R93" s="29">
        <v>69524.827626269194</v>
      </c>
      <c r="S93" s="29">
        <v>0</v>
      </c>
      <c r="T93" s="31">
        <v>-155570.05158</v>
      </c>
      <c r="U93" s="28">
        <v>0</v>
      </c>
      <c r="V93" s="29">
        <v>102045.83240028159</v>
      </c>
      <c r="W93" s="29">
        <v>0</v>
      </c>
      <c r="X93" s="31">
        <v>-2976.5360000000001</v>
      </c>
      <c r="Y93" s="29">
        <v>0</v>
      </c>
      <c r="Z93" s="31">
        <v>-56537.061407230045</v>
      </c>
      <c r="AA93" s="28">
        <v>0</v>
      </c>
      <c r="AB93" s="29">
        <v>0</v>
      </c>
      <c r="AC93" s="29">
        <v>0</v>
      </c>
      <c r="AD93" s="31">
        <v>-119.857</v>
      </c>
      <c r="AE93" s="30">
        <v>0</v>
      </c>
      <c r="AF93" s="30">
        <v>0</v>
      </c>
      <c r="AG93" s="41">
        <f t="shared" si="4"/>
        <v>0</v>
      </c>
      <c r="AH93" s="42">
        <f t="shared" si="5"/>
        <v>-386635.93328044936</v>
      </c>
    </row>
    <row r="94" spans="2:34" ht="15" customHeight="1" outlineLevel="1" x14ac:dyDescent="0.2">
      <c r="B94" s="34" t="s">
        <v>93</v>
      </c>
      <c r="C94" s="28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30">
        <v>0</v>
      </c>
      <c r="J94" s="30">
        <v>0</v>
      </c>
      <c r="K94" s="30">
        <v>0</v>
      </c>
      <c r="L94" s="30">
        <v>0</v>
      </c>
      <c r="M94" s="29">
        <v>0</v>
      </c>
      <c r="N94" s="29">
        <v>0</v>
      </c>
      <c r="O94" s="29">
        <v>0</v>
      </c>
      <c r="P94" s="29">
        <v>0</v>
      </c>
      <c r="Q94" s="29">
        <v>-10.212</v>
      </c>
      <c r="R94" s="29">
        <v>0</v>
      </c>
      <c r="S94" s="29">
        <v>0</v>
      </c>
      <c r="T94" s="31">
        <v>0</v>
      </c>
      <c r="U94" s="28">
        <v>0</v>
      </c>
      <c r="V94" s="29">
        <v>0</v>
      </c>
      <c r="W94" s="29">
        <v>0</v>
      </c>
      <c r="X94" s="31">
        <v>0</v>
      </c>
      <c r="Y94" s="29">
        <v>0</v>
      </c>
      <c r="Z94" s="31">
        <v>0</v>
      </c>
      <c r="AA94" s="28">
        <v>0</v>
      </c>
      <c r="AB94" s="29">
        <v>0</v>
      </c>
      <c r="AC94" s="29">
        <v>-56537.061407230045</v>
      </c>
      <c r="AD94" s="31">
        <v>0</v>
      </c>
      <c r="AE94" s="30">
        <v>0</v>
      </c>
      <c r="AF94" s="30">
        <v>0</v>
      </c>
      <c r="AG94" s="41">
        <f t="shared" si="4"/>
        <v>-56547.273407230045</v>
      </c>
      <c r="AH94" s="42">
        <f t="shared" si="5"/>
        <v>0</v>
      </c>
    </row>
    <row r="95" spans="2:34" ht="15" customHeight="1" outlineLevel="1" x14ac:dyDescent="0.2">
      <c r="B95" s="34" t="s">
        <v>94</v>
      </c>
      <c r="C95" s="28">
        <v>0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30">
        <v>0</v>
      </c>
      <c r="J95" s="30">
        <v>0</v>
      </c>
      <c r="K95" s="30">
        <v>0</v>
      </c>
      <c r="L95" s="30">
        <v>0</v>
      </c>
      <c r="M95" s="29">
        <v>0</v>
      </c>
      <c r="N95" s="29">
        <v>68</v>
      </c>
      <c r="O95" s="29">
        <v>0</v>
      </c>
      <c r="P95" s="29">
        <v>0</v>
      </c>
      <c r="Q95" s="29">
        <v>-192.58799999999999</v>
      </c>
      <c r="R95" s="29">
        <v>0</v>
      </c>
      <c r="S95" s="29">
        <v>0</v>
      </c>
      <c r="T95" s="31">
        <v>-311384.00900000002</v>
      </c>
      <c r="U95" s="28">
        <v>0</v>
      </c>
      <c r="V95" s="29">
        <v>74.104494336000002</v>
      </c>
      <c r="W95" s="29">
        <v>0</v>
      </c>
      <c r="X95" s="31">
        <v>0</v>
      </c>
      <c r="Y95" s="29">
        <v>0</v>
      </c>
      <c r="Z95" s="31">
        <v>0</v>
      </c>
      <c r="AA95" s="28">
        <v>0</v>
      </c>
      <c r="AB95" s="29">
        <v>0</v>
      </c>
      <c r="AC95" s="29">
        <v>0</v>
      </c>
      <c r="AD95" s="31">
        <v>0</v>
      </c>
      <c r="AE95" s="30">
        <v>0</v>
      </c>
      <c r="AF95" s="30">
        <v>0</v>
      </c>
      <c r="AG95" s="41">
        <f t="shared" si="4"/>
        <v>-192.58799999999999</v>
      </c>
      <c r="AH95" s="42">
        <f t="shared" si="5"/>
        <v>-311241.90450566402</v>
      </c>
    </row>
    <row r="96" spans="2:34" ht="15" customHeight="1" outlineLevel="1" x14ac:dyDescent="0.2">
      <c r="B96" s="36" t="s">
        <v>95</v>
      </c>
      <c r="C96" s="28">
        <v>0</v>
      </c>
      <c r="D96" s="29">
        <v>0</v>
      </c>
      <c r="E96" s="29">
        <v>0</v>
      </c>
      <c r="F96" s="29">
        <v>0</v>
      </c>
      <c r="G96" s="29">
        <v>2133.7649999999999</v>
      </c>
      <c r="H96" s="29">
        <v>0</v>
      </c>
      <c r="I96" s="30">
        <v>0</v>
      </c>
      <c r="J96" s="30">
        <v>0</v>
      </c>
      <c r="K96" s="30">
        <v>0</v>
      </c>
      <c r="L96" s="30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31">
        <v>0</v>
      </c>
      <c r="U96" s="28">
        <v>0</v>
      </c>
      <c r="V96" s="29">
        <v>406.6075815168</v>
      </c>
      <c r="W96" s="29">
        <v>0</v>
      </c>
      <c r="X96" s="31">
        <v>0</v>
      </c>
      <c r="Y96" s="29">
        <v>0</v>
      </c>
      <c r="Z96" s="31">
        <v>0</v>
      </c>
      <c r="AA96" s="28">
        <v>0</v>
      </c>
      <c r="AB96" s="29">
        <v>0</v>
      </c>
      <c r="AC96" s="29">
        <v>-59945.987999999998</v>
      </c>
      <c r="AD96" s="31">
        <v>0</v>
      </c>
      <c r="AE96" s="30">
        <v>0</v>
      </c>
      <c r="AF96" s="30">
        <v>0</v>
      </c>
      <c r="AG96" s="41">
        <f t="shared" si="4"/>
        <v>-57812.222999999998</v>
      </c>
      <c r="AH96" s="42">
        <f t="shared" si="5"/>
        <v>406.6075815168</v>
      </c>
    </row>
    <row r="97" spans="2:34" ht="15" customHeight="1" outlineLevel="1" x14ac:dyDescent="0.2">
      <c r="B97" s="36" t="s">
        <v>96</v>
      </c>
      <c r="C97" s="28">
        <v>0</v>
      </c>
      <c r="D97" s="29">
        <v>0</v>
      </c>
      <c r="E97" s="29">
        <v>0</v>
      </c>
      <c r="F97" s="29">
        <v>0</v>
      </c>
      <c r="G97" s="29">
        <v>-5359.4269999999997</v>
      </c>
      <c r="H97" s="29">
        <v>0</v>
      </c>
      <c r="I97" s="30">
        <v>0</v>
      </c>
      <c r="J97" s="30">
        <v>0</v>
      </c>
      <c r="K97" s="30">
        <v>0</v>
      </c>
      <c r="L97" s="30">
        <v>0</v>
      </c>
      <c r="M97" s="29">
        <v>0</v>
      </c>
      <c r="N97" s="29">
        <v>0</v>
      </c>
      <c r="O97" s="29">
        <v>0</v>
      </c>
      <c r="P97" s="29">
        <v>0</v>
      </c>
      <c r="Q97" s="29">
        <v>0</v>
      </c>
      <c r="R97" s="29">
        <v>0</v>
      </c>
      <c r="S97" s="29">
        <v>0</v>
      </c>
      <c r="T97" s="31">
        <v>0</v>
      </c>
      <c r="U97" s="28">
        <v>0</v>
      </c>
      <c r="V97" s="29">
        <v>17557.413964799998</v>
      </c>
      <c r="W97" s="29">
        <v>-3799.1239999999998</v>
      </c>
      <c r="X97" s="31">
        <v>0</v>
      </c>
      <c r="Y97" s="29">
        <v>0</v>
      </c>
      <c r="Z97" s="31">
        <v>0</v>
      </c>
      <c r="AA97" s="28">
        <v>0</v>
      </c>
      <c r="AB97" s="29">
        <v>0</v>
      </c>
      <c r="AC97" s="29">
        <v>1794.8150000000001</v>
      </c>
      <c r="AD97" s="31">
        <v>0</v>
      </c>
      <c r="AE97" s="30">
        <v>0</v>
      </c>
      <c r="AF97" s="30">
        <v>0</v>
      </c>
      <c r="AG97" s="41">
        <f t="shared" si="4"/>
        <v>-7363.735999999999</v>
      </c>
      <c r="AH97" s="42">
        <f t="shared" si="5"/>
        <v>17557.413964799998</v>
      </c>
    </row>
    <row r="98" spans="2:34" ht="15" customHeight="1" outlineLevel="1" x14ac:dyDescent="0.2">
      <c r="B98" s="36" t="s">
        <v>97</v>
      </c>
      <c r="C98" s="28">
        <v>0</v>
      </c>
      <c r="D98" s="29">
        <v>0</v>
      </c>
      <c r="E98" s="29">
        <v>0</v>
      </c>
      <c r="F98" s="29">
        <v>0</v>
      </c>
      <c r="G98" s="29">
        <v>0</v>
      </c>
      <c r="H98" s="29">
        <v>0</v>
      </c>
      <c r="I98" s="30">
        <v>0</v>
      </c>
      <c r="J98" s="30">
        <v>0</v>
      </c>
      <c r="K98" s="30">
        <v>0</v>
      </c>
      <c r="L98" s="30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  <c r="R98" s="29">
        <v>0</v>
      </c>
      <c r="S98" s="29">
        <v>0</v>
      </c>
      <c r="T98" s="31">
        <v>0</v>
      </c>
      <c r="U98" s="28">
        <v>0</v>
      </c>
      <c r="V98" s="29">
        <v>0</v>
      </c>
      <c r="W98" s="29">
        <v>0</v>
      </c>
      <c r="X98" s="31">
        <v>0</v>
      </c>
      <c r="Y98" s="29">
        <v>0</v>
      </c>
      <c r="Z98" s="31">
        <v>0</v>
      </c>
      <c r="AA98" s="28">
        <v>0</v>
      </c>
      <c r="AB98" s="29">
        <v>0</v>
      </c>
      <c r="AC98" s="29">
        <v>-829.14697776999958</v>
      </c>
      <c r="AD98" s="31">
        <v>0</v>
      </c>
      <c r="AE98" s="30">
        <v>0</v>
      </c>
      <c r="AF98" s="30">
        <v>0</v>
      </c>
      <c r="AG98" s="41">
        <f t="shared" si="4"/>
        <v>-829.14697776999958</v>
      </c>
      <c r="AH98" s="42">
        <f t="shared" si="5"/>
        <v>0</v>
      </c>
    </row>
    <row r="99" spans="2:34" ht="15" customHeight="1" outlineLevel="1" x14ac:dyDescent="0.2">
      <c r="B99" s="36" t="s">
        <v>98</v>
      </c>
      <c r="C99" s="28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30">
        <v>0</v>
      </c>
      <c r="J99" s="30">
        <v>0</v>
      </c>
      <c r="K99" s="30">
        <v>0</v>
      </c>
      <c r="L99" s="30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31">
        <v>0</v>
      </c>
      <c r="U99" s="28">
        <v>0</v>
      </c>
      <c r="V99" s="29">
        <v>0</v>
      </c>
      <c r="W99" s="29">
        <v>0</v>
      </c>
      <c r="X99" s="31">
        <v>0</v>
      </c>
      <c r="Y99" s="29">
        <v>0</v>
      </c>
      <c r="Z99" s="31">
        <v>0</v>
      </c>
      <c r="AA99" s="28">
        <v>0</v>
      </c>
      <c r="AB99" s="29">
        <v>0</v>
      </c>
      <c r="AC99" s="29">
        <v>0</v>
      </c>
      <c r="AD99" s="31">
        <v>0</v>
      </c>
      <c r="AE99" s="30">
        <v>0</v>
      </c>
      <c r="AF99" s="30">
        <v>0</v>
      </c>
      <c r="AG99" s="41">
        <f t="shared" si="4"/>
        <v>0</v>
      </c>
      <c r="AH99" s="42">
        <f t="shared" si="5"/>
        <v>0</v>
      </c>
    </row>
    <row r="100" spans="2:34" s="2" customFormat="1" ht="15" customHeight="1" outlineLevel="1" x14ac:dyDescent="0.2">
      <c r="B100" s="32" t="s">
        <v>117</v>
      </c>
      <c r="C100" s="26">
        <v>16690.412000000004</v>
      </c>
      <c r="D100" s="25">
        <v>4289846.6247009998</v>
      </c>
      <c r="E100" s="25">
        <v>0</v>
      </c>
      <c r="F100" s="25">
        <v>-205.26266500000003</v>
      </c>
      <c r="G100" s="25">
        <v>9134.24</v>
      </c>
      <c r="H100" s="25">
        <v>4666.1570000000002</v>
      </c>
      <c r="I100" s="25">
        <v>0</v>
      </c>
      <c r="J100" s="25">
        <v>0</v>
      </c>
      <c r="K100" s="25">
        <v>0</v>
      </c>
      <c r="L100" s="25">
        <v>5185.0679999999993</v>
      </c>
      <c r="M100" s="23">
        <v>0</v>
      </c>
      <c r="N100" s="23">
        <v>-9163.246000000001</v>
      </c>
      <c r="O100" s="23">
        <v>0</v>
      </c>
      <c r="P100" s="23">
        <v>-2090.6653741738</v>
      </c>
      <c r="Q100" s="25">
        <v>-6.7159999999999993</v>
      </c>
      <c r="R100" s="25">
        <v>136167.81141518513</v>
      </c>
      <c r="S100" s="25">
        <v>0</v>
      </c>
      <c r="T100" s="27">
        <v>-294097.14147399995</v>
      </c>
      <c r="U100" s="26">
        <v>-15087.90763443254</v>
      </c>
      <c r="V100" s="25">
        <v>106265.01912203521</v>
      </c>
      <c r="W100" s="25">
        <v>-27407.781366901647</v>
      </c>
      <c r="X100" s="27">
        <v>11203.897225999999</v>
      </c>
      <c r="Y100" s="25">
        <v>0</v>
      </c>
      <c r="Z100" s="27">
        <v>431577.18643213774</v>
      </c>
      <c r="AA100" s="26">
        <v>0</v>
      </c>
      <c r="AB100" s="25">
        <v>0</v>
      </c>
      <c r="AC100" s="25">
        <v>4781636.4657892492</v>
      </c>
      <c r="AD100" s="27">
        <v>-24.536000000000001</v>
      </c>
      <c r="AE100" s="25">
        <v>27150.031755271717</v>
      </c>
      <c r="AF100" s="25">
        <v>116310.57239409848</v>
      </c>
      <c r="AG100" s="26">
        <f t="shared" si="4"/>
        <v>4792108.7445431864</v>
      </c>
      <c r="AH100" s="27">
        <f t="shared" si="5"/>
        <v>4795641.484777282</v>
      </c>
    </row>
    <row r="101" spans="2:34" ht="15" customHeight="1" outlineLevel="1" x14ac:dyDescent="0.2">
      <c r="B101" s="34" t="s">
        <v>85</v>
      </c>
      <c r="C101" s="28">
        <v>10880.836000000001</v>
      </c>
      <c r="D101" s="29">
        <v>12485.598</v>
      </c>
      <c r="E101" s="29">
        <v>0</v>
      </c>
      <c r="F101" s="29">
        <v>-0.38</v>
      </c>
      <c r="G101" s="29">
        <v>11772.621999999999</v>
      </c>
      <c r="H101" s="29">
        <v>3242.67</v>
      </c>
      <c r="I101" s="30">
        <v>0</v>
      </c>
      <c r="J101" s="30">
        <v>0</v>
      </c>
      <c r="K101" s="30">
        <v>0</v>
      </c>
      <c r="L101" s="30">
        <v>4750.0010000000002</v>
      </c>
      <c r="M101" s="29">
        <v>0</v>
      </c>
      <c r="N101" s="29">
        <v>6396.442</v>
      </c>
      <c r="O101" s="29">
        <v>0</v>
      </c>
      <c r="P101" s="29">
        <v>219.78194912619992</v>
      </c>
      <c r="Q101" s="29">
        <v>0</v>
      </c>
      <c r="R101" s="29">
        <v>1820.0200508738001</v>
      </c>
      <c r="S101" s="29">
        <v>0</v>
      </c>
      <c r="T101" s="31">
        <v>135.09200000000001</v>
      </c>
      <c r="U101" s="28">
        <v>4445.8860010000017</v>
      </c>
      <c r="V101" s="29">
        <v>719.46299999999997</v>
      </c>
      <c r="W101" s="29">
        <v>-25651.009000999988</v>
      </c>
      <c r="X101" s="31">
        <v>4.5979999999999999</v>
      </c>
      <c r="Y101" s="29">
        <v>0</v>
      </c>
      <c r="Z101" s="42">
        <v>-26.984999999999999</v>
      </c>
      <c r="AA101" s="28">
        <v>0</v>
      </c>
      <c r="AB101" s="29">
        <v>0</v>
      </c>
      <c r="AC101" s="29">
        <v>4300623.9987009997</v>
      </c>
      <c r="AD101" s="31">
        <v>-15.077</v>
      </c>
      <c r="AE101" s="30">
        <v>0</v>
      </c>
      <c r="AF101" s="30">
        <v>0</v>
      </c>
      <c r="AG101" s="41">
        <f t="shared" si="4"/>
        <v>4302072.3337009996</v>
      </c>
      <c r="AH101" s="42">
        <f t="shared" si="5"/>
        <v>29731.224000000002</v>
      </c>
    </row>
    <row r="102" spans="2:34" ht="15" customHeight="1" outlineLevel="1" x14ac:dyDescent="0.2">
      <c r="B102" s="34" t="s">
        <v>86</v>
      </c>
      <c r="C102" s="28">
        <v>0</v>
      </c>
      <c r="D102" s="29">
        <v>0</v>
      </c>
      <c r="E102" s="29">
        <v>0</v>
      </c>
      <c r="F102" s="29">
        <v>0</v>
      </c>
      <c r="G102" s="29">
        <v>0</v>
      </c>
      <c r="H102" s="29">
        <v>0</v>
      </c>
      <c r="I102" s="30">
        <v>0</v>
      </c>
      <c r="J102" s="30">
        <v>0</v>
      </c>
      <c r="K102" s="30">
        <v>0</v>
      </c>
      <c r="L102" s="30"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  <c r="R102" s="29">
        <v>0</v>
      </c>
      <c r="S102" s="29">
        <v>0</v>
      </c>
      <c r="T102" s="31">
        <v>0</v>
      </c>
      <c r="U102" s="28">
        <v>0</v>
      </c>
      <c r="V102" s="29">
        <v>0</v>
      </c>
      <c r="W102" s="29">
        <v>0</v>
      </c>
      <c r="X102" s="31">
        <v>0</v>
      </c>
      <c r="Y102" s="29">
        <v>0</v>
      </c>
      <c r="Z102" s="31">
        <v>0</v>
      </c>
      <c r="AA102" s="28">
        <v>0</v>
      </c>
      <c r="AB102" s="29">
        <v>0</v>
      </c>
      <c r="AC102" s="29">
        <v>-204.88266500000003</v>
      </c>
      <c r="AD102" s="31">
        <v>0</v>
      </c>
      <c r="AE102" s="30">
        <v>0</v>
      </c>
      <c r="AF102" s="30">
        <v>0</v>
      </c>
      <c r="AG102" s="41">
        <f t="shared" si="4"/>
        <v>-204.88266500000003</v>
      </c>
      <c r="AH102" s="42">
        <f t="shared" si="5"/>
        <v>0</v>
      </c>
    </row>
    <row r="103" spans="2:34" ht="15" customHeight="1" outlineLevel="1" x14ac:dyDescent="0.2">
      <c r="B103" s="34" t="s">
        <v>120</v>
      </c>
      <c r="C103" s="28">
        <v>3242.67</v>
      </c>
      <c r="D103" s="29">
        <v>11772.621999999999</v>
      </c>
      <c r="E103" s="29">
        <v>0</v>
      </c>
      <c r="F103" s="29">
        <v>0</v>
      </c>
      <c r="G103" s="29">
        <v>0</v>
      </c>
      <c r="H103" s="29">
        <v>0</v>
      </c>
      <c r="I103" s="30">
        <v>0</v>
      </c>
      <c r="J103" s="30">
        <v>0</v>
      </c>
      <c r="K103" s="30">
        <v>0</v>
      </c>
      <c r="L103" s="30">
        <v>0</v>
      </c>
      <c r="M103" s="29">
        <v>0</v>
      </c>
      <c r="N103" s="29">
        <v>-2638.3820000000001</v>
      </c>
      <c r="O103" s="29">
        <v>0</v>
      </c>
      <c r="P103" s="29">
        <v>-84.081999999999994</v>
      </c>
      <c r="Q103" s="29">
        <v>0</v>
      </c>
      <c r="R103" s="29">
        <v>0</v>
      </c>
      <c r="S103" s="29">
        <v>0</v>
      </c>
      <c r="T103" s="31">
        <v>0</v>
      </c>
      <c r="U103" s="28">
        <v>0</v>
      </c>
      <c r="V103" s="29">
        <v>0</v>
      </c>
      <c r="W103" s="29">
        <v>0</v>
      </c>
      <c r="X103" s="31">
        <v>0</v>
      </c>
      <c r="Y103" s="29">
        <v>0</v>
      </c>
      <c r="Z103" s="31">
        <v>0</v>
      </c>
      <c r="AA103" s="28">
        <v>0</v>
      </c>
      <c r="AB103" s="29">
        <v>0</v>
      </c>
      <c r="AC103" s="29">
        <v>1423.4870000000001</v>
      </c>
      <c r="AD103" s="31">
        <v>0</v>
      </c>
      <c r="AE103" s="30">
        <v>0</v>
      </c>
      <c r="AF103" s="30">
        <v>0</v>
      </c>
      <c r="AG103" s="41">
        <f t="shared" si="4"/>
        <v>4666.1570000000002</v>
      </c>
      <c r="AH103" s="42">
        <f t="shared" si="5"/>
        <v>9050.1579999999994</v>
      </c>
    </row>
    <row r="104" spans="2:34" ht="15" customHeight="1" outlineLevel="1" x14ac:dyDescent="0.2">
      <c r="B104" s="34" t="s">
        <v>87</v>
      </c>
      <c r="C104" s="28">
        <v>1820.0200508738001</v>
      </c>
      <c r="D104" s="29">
        <v>0</v>
      </c>
      <c r="E104" s="29">
        <v>0</v>
      </c>
      <c r="F104" s="29">
        <v>0</v>
      </c>
      <c r="G104" s="29">
        <v>0</v>
      </c>
      <c r="H104" s="29">
        <v>0</v>
      </c>
      <c r="I104" s="30">
        <v>0</v>
      </c>
      <c r="J104" s="30">
        <v>0</v>
      </c>
      <c r="K104" s="30">
        <v>0</v>
      </c>
      <c r="L104" s="30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  <c r="R104" s="29">
        <v>-303.59590599999996</v>
      </c>
      <c r="S104" s="29">
        <v>0</v>
      </c>
      <c r="T104" s="31">
        <v>0</v>
      </c>
      <c r="U104" s="28">
        <v>-5005.4262795157447</v>
      </c>
      <c r="V104" s="29">
        <v>0</v>
      </c>
      <c r="W104" s="29">
        <v>-3157.34560090166</v>
      </c>
      <c r="X104" s="31">
        <v>-2.0939999999999999</v>
      </c>
      <c r="Y104" s="29">
        <v>0</v>
      </c>
      <c r="Z104" s="31">
        <v>0</v>
      </c>
      <c r="AA104" s="28">
        <v>0</v>
      </c>
      <c r="AB104" s="29">
        <v>0</v>
      </c>
      <c r="AC104" s="29">
        <v>145952.52015072873</v>
      </c>
      <c r="AD104" s="31">
        <v>0</v>
      </c>
      <c r="AE104" s="30">
        <v>0</v>
      </c>
      <c r="AF104" s="30">
        <v>0</v>
      </c>
      <c r="AG104" s="41">
        <f t="shared" si="4"/>
        <v>139609.76832118511</v>
      </c>
      <c r="AH104" s="42">
        <f t="shared" si="5"/>
        <v>-305.68990599999995</v>
      </c>
    </row>
    <row r="105" spans="2:34" ht="15" customHeight="1" outlineLevel="1" x14ac:dyDescent="0.2">
      <c r="B105" s="34" t="s">
        <v>88</v>
      </c>
      <c r="C105" s="28">
        <v>0</v>
      </c>
      <c r="D105" s="29">
        <v>0</v>
      </c>
      <c r="E105" s="29">
        <v>0</v>
      </c>
      <c r="F105" s="29">
        <v>0</v>
      </c>
      <c r="G105" s="29">
        <v>0</v>
      </c>
      <c r="H105" s="29">
        <v>0</v>
      </c>
      <c r="I105" s="30">
        <v>0</v>
      </c>
      <c r="J105" s="30">
        <v>0</v>
      </c>
      <c r="K105" s="30">
        <v>0</v>
      </c>
      <c r="L105" s="30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31">
        <v>0</v>
      </c>
      <c r="U105" s="28">
        <v>0</v>
      </c>
      <c r="V105" s="29">
        <v>0</v>
      </c>
      <c r="W105" s="29">
        <v>0</v>
      </c>
      <c r="X105" s="31">
        <v>0</v>
      </c>
      <c r="Y105" s="29">
        <v>0</v>
      </c>
      <c r="Z105" s="31">
        <v>0</v>
      </c>
      <c r="AA105" s="28">
        <v>0</v>
      </c>
      <c r="AB105" s="29">
        <v>0</v>
      </c>
      <c r="AC105" s="29">
        <v>-294232.23347399995</v>
      </c>
      <c r="AD105" s="31">
        <v>0</v>
      </c>
      <c r="AE105" s="30">
        <v>0</v>
      </c>
      <c r="AF105" s="30">
        <v>0</v>
      </c>
      <c r="AG105" s="41">
        <f t="shared" si="4"/>
        <v>-294232.23347399995</v>
      </c>
      <c r="AH105" s="42">
        <f t="shared" si="5"/>
        <v>0</v>
      </c>
    </row>
    <row r="106" spans="2:34" ht="15" customHeight="1" outlineLevel="1" x14ac:dyDescent="0.2">
      <c r="B106" s="34" t="s">
        <v>89</v>
      </c>
      <c r="C106" s="28">
        <v>719.46299999999997</v>
      </c>
      <c r="D106" s="29">
        <v>4445.8860010000017</v>
      </c>
      <c r="E106" s="29">
        <v>0</v>
      </c>
      <c r="F106" s="29">
        <v>0</v>
      </c>
      <c r="G106" s="29">
        <v>0</v>
      </c>
      <c r="H106" s="29">
        <v>0</v>
      </c>
      <c r="I106" s="30">
        <v>0</v>
      </c>
      <c r="J106" s="30">
        <v>0</v>
      </c>
      <c r="K106" s="30">
        <v>0</v>
      </c>
      <c r="L106" s="30">
        <v>-960.94899999999996</v>
      </c>
      <c r="M106" s="29">
        <v>0</v>
      </c>
      <c r="N106" s="29">
        <v>-1325.336</v>
      </c>
      <c r="O106" s="29">
        <v>0</v>
      </c>
      <c r="P106" s="29">
        <v>-814.62528819999989</v>
      </c>
      <c r="Q106" s="29">
        <v>0</v>
      </c>
      <c r="R106" s="29">
        <v>-5005.4262795157447</v>
      </c>
      <c r="S106" s="29">
        <v>0</v>
      </c>
      <c r="T106" s="31">
        <v>0</v>
      </c>
      <c r="U106" s="28">
        <v>-21182.5523559168</v>
      </c>
      <c r="V106" s="29">
        <v>-157.95110400000002</v>
      </c>
      <c r="W106" s="29">
        <v>0</v>
      </c>
      <c r="X106" s="31">
        <v>7979.5209999999997</v>
      </c>
      <c r="Y106" s="29">
        <v>0</v>
      </c>
      <c r="Z106" s="31">
        <v>0</v>
      </c>
      <c r="AA106" s="28">
        <v>0</v>
      </c>
      <c r="AB106" s="29">
        <v>0</v>
      </c>
      <c r="AC106" s="29">
        <v>83058.71900160001</v>
      </c>
      <c r="AD106" s="31">
        <v>0</v>
      </c>
      <c r="AE106" s="30">
        <v>27150.031755271717</v>
      </c>
      <c r="AF106" s="30">
        <v>61398.111028261534</v>
      </c>
      <c r="AG106" s="41">
        <f t="shared" si="4"/>
        <v>89745.661400954938</v>
      </c>
      <c r="AH106" s="42">
        <f t="shared" si="5"/>
        <v>65559.230357545792</v>
      </c>
    </row>
    <row r="107" spans="2:34" ht="15" customHeight="1" outlineLevel="1" x14ac:dyDescent="0.2">
      <c r="B107" s="34" t="s">
        <v>90</v>
      </c>
      <c r="C107" s="28">
        <v>4.5979999999999999</v>
      </c>
      <c r="D107" s="29">
        <v>-25651.009000999988</v>
      </c>
      <c r="E107" s="29">
        <v>0</v>
      </c>
      <c r="F107" s="29">
        <v>0</v>
      </c>
      <c r="G107" s="29">
        <v>0</v>
      </c>
      <c r="H107" s="29">
        <v>0</v>
      </c>
      <c r="I107" s="30">
        <v>0</v>
      </c>
      <c r="J107" s="30">
        <v>0</v>
      </c>
      <c r="K107" s="30">
        <v>0</v>
      </c>
      <c r="L107" s="30">
        <v>518</v>
      </c>
      <c r="M107" s="29">
        <v>0</v>
      </c>
      <c r="N107" s="29">
        <v>1393.4110000000001</v>
      </c>
      <c r="O107" s="29">
        <v>0</v>
      </c>
      <c r="P107" s="29">
        <v>-635.48303947000022</v>
      </c>
      <c r="Q107" s="29">
        <v>-2.0939999999999999</v>
      </c>
      <c r="R107" s="29">
        <v>-3157.34560090166</v>
      </c>
      <c r="S107" s="29">
        <v>0</v>
      </c>
      <c r="T107" s="31">
        <v>0</v>
      </c>
      <c r="U107" s="28">
        <v>7979.5209999999997</v>
      </c>
      <c r="V107" s="29">
        <v>0</v>
      </c>
      <c r="W107" s="29">
        <v>0</v>
      </c>
      <c r="X107" s="31">
        <v>0</v>
      </c>
      <c r="Y107" s="29">
        <v>0</v>
      </c>
      <c r="Z107" s="31">
        <v>0</v>
      </c>
      <c r="AA107" s="28">
        <v>0</v>
      </c>
      <c r="AB107" s="29">
        <v>0</v>
      </c>
      <c r="AC107" s="29">
        <v>3221.872226</v>
      </c>
      <c r="AD107" s="31">
        <v>0</v>
      </c>
      <c r="AE107" s="30">
        <v>0</v>
      </c>
      <c r="AF107" s="30">
        <v>0</v>
      </c>
      <c r="AG107" s="41">
        <f t="shared" ref="AG107:AG138" si="6">C107+E107+G107+Q107+S107++W107+AA107+AC107+Y107+AE107+U107+K107+M107+O107+I107</f>
        <v>11203.897225999999</v>
      </c>
      <c r="AH107" s="42">
        <f t="shared" ref="AH107:AH138" si="7">D107+F107+H107+R107+T107+X107+AB107+AD107+Z107+AF107+V107+L107+N107+P107+J107</f>
        <v>-27532.426641371647</v>
      </c>
    </row>
    <row r="108" spans="2:34" ht="15" customHeight="1" outlineLevel="1" x14ac:dyDescent="0.2">
      <c r="B108" s="34" t="s">
        <v>91</v>
      </c>
      <c r="C108" s="28">
        <v>0</v>
      </c>
      <c r="D108" s="29">
        <v>0</v>
      </c>
      <c r="E108" s="29">
        <v>0</v>
      </c>
      <c r="F108" s="29">
        <v>0</v>
      </c>
      <c r="G108" s="29">
        <v>0</v>
      </c>
      <c r="H108" s="29">
        <v>0</v>
      </c>
      <c r="I108" s="30">
        <v>0</v>
      </c>
      <c r="J108" s="30">
        <v>0</v>
      </c>
      <c r="K108" s="30">
        <v>0</v>
      </c>
      <c r="L108" s="30">
        <v>0</v>
      </c>
      <c r="M108" s="29">
        <v>0</v>
      </c>
      <c r="N108" s="29">
        <v>0</v>
      </c>
      <c r="O108" s="29">
        <v>0</v>
      </c>
      <c r="P108" s="29">
        <v>0</v>
      </c>
      <c r="Q108" s="29">
        <v>0</v>
      </c>
      <c r="R108" s="29">
        <v>0</v>
      </c>
      <c r="S108" s="29">
        <v>0</v>
      </c>
      <c r="T108" s="31">
        <v>0</v>
      </c>
      <c r="U108" s="28">
        <v>0</v>
      </c>
      <c r="V108" s="29">
        <v>0</v>
      </c>
      <c r="W108" s="29">
        <v>0</v>
      </c>
      <c r="X108" s="31">
        <v>0</v>
      </c>
      <c r="Y108" s="29">
        <v>0</v>
      </c>
      <c r="Z108" s="31">
        <v>0</v>
      </c>
      <c r="AA108" s="28">
        <v>0</v>
      </c>
      <c r="AB108" s="29">
        <v>0</v>
      </c>
      <c r="AC108" s="29">
        <v>0</v>
      </c>
      <c r="AD108" s="31">
        <v>0</v>
      </c>
      <c r="AE108" s="30">
        <v>0</v>
      </c>
      <c r="AF108" s="30">
        <v>0</v>
      </c>
      <c r="AG108" s="41">
        <f t="shared" si="6"/>
        <v>0</v>
      </c>
      <c r="AH108" s="42">
        <f t="shared" si="7"/>
        <v>0</v>
      </c>
    </row>
    <row r="109" spans="2:34" ht="15" customHeight="1" outlineLevel="1" x14ac:dyDescent="0.2">
      <c r="B109" s="34" t="s">
        <v>92</v>
      </c>
      <c r="C109" s="28">
        <v>0</v>
      </c>
      <c r="D109" s="29">
        <v>4300623.9987009997</v>
      </c>
      <c r="E109" s="29">
        <v>0</v>
      </c>
      <c r="F109" s="29">
        <v>-204.88266500000003</v>
      </c>
      <c r="G109" s="29">
        <v>0</v>
      </c>
      <c r="H109" s="29">
        <v>1423.4870000000001</v>
      </c>
      <c r="I109" s="30">
        <v>0</v>
      </c>
      <c r="J109" s="30">
        <v>0</v>
      </c>
      <c r="K109" s="30">
        <v>0</v>
      </c>
      <c r="L109" s="30">
        <v>878.01600000000008</v>
      </c>
      <c r="M109" s="29">
        <v>0</v>
      </c>
      <c r="N109" s="29">
        <v>-12989.381000000001</v>
      </c>
      <c r="O109" s="29">
        <v>0</v>
      </c>
      <c r="P109" s="29">
        <v>-776.25699563000012</v>
      </c>
      <c r="Q109" s="29">
        <v>0</v>
      </c>
      <c r="R109" s="29">
        <v>145952.52015072873</v>
      </c>
      <c r="S109" s="29">
        <v>0</v>
      </c>
      <c r="T109" s="31">
        <v>-294232.23347399995</v>
      </c>
      <c r="U109" s="28">
        <v>0</v>
      </c>
      <c r="V109" s="29">
        <v>83058.71900160001</v>
      </c>
      <c r="W109" s="29">
        <v>0</v>
      </c>
      <c r="X109" s="31">
        <v>3221.872226</v>
      </c>
      <c r="Y109" s="29">
        <v>0</v>
      </c>
      <c r="Z109" s="31">
        <v>431604.17143213772</v>
      </c>
      <c r="AA109" s="28">
        <v>0</v>
      </c>
      <c r="AB109" s="29">
        <v>0</v>
      </c>
      <c r="AC109" s="29">
        <v>0</v>
      </c>
      <c r="AD109" s="31">
        <v>-9.4589999999999996</v>
      </c>
      <c r="AE109" s="30">
        <v>0</v>
      </c>
      <c r="AF109" s="30">
        <v>54912.461365836934</v>
      </c>
      <c r="AG109" s="41">
        <f t="shared" si="6"/>
        <v>0</v>
      </c>
      <c r="AH109" s="42">
        <f t="shared" si="7"/>
        <v>4713463.0327426717</v>
      </c>
    </row>
    <row r="110" spans="2:34" ht="15" customHeight="1" outlineLevel="1" x14ac:dyDescent="0.2">
      <c r="B110" s="34" t="s">
        <v>93</v>
      </c>
      <c r="C110" s="28">
        <v>-26.984999999999999</v>
      </c>
      <c r="D110" s="29">
        <v>0</v>
      </c>
      <c r="E110" s="29">
        <v>0</v>
      </c>
      <c r="F110" s="29">
        <v>0</v>
      </c>
      <c r="G110" s="29">
        <v>0</v>
      </c>
      <c r="H110" s="29">
        <v>0</v>
      </c>
      <c r="I110" s="30">
        <v>0</v>
      </c>
      <c r="J110" s="30">
        <v>0</v>
      </c>
      <c r="K110" s="30">
        <v>0</v>
      </c>
      <c r="L110" s="30">
        <v>0</v>
      </c>
      <c r="M110" s="29">
        <v>0</v>
      </c>
      <c r="N110" s="29">
        <v>0</v>
      </c>
      <c r="O110" s="29">
        <v>0</v>
      </c>
      <c r="P110" s="29">
        <v>0</v>
      </c>
      <c r="Q110" s="29">
        <v>0</v>
      </c>
      <c r="R110" s="29">
        <v>0</v>
      </c>
      <c r="S110" s="29">
        <v>0</v>
      </c>
      <c r="T110" s="31">
        <v>0</v>
      </c>
      <c r="U110" s="28">
        <v>0</v>
      </c>
      <c r="V110" s="29">
        <v>0</v>
      </c>
      <c r="W110" s="29">
        <v>7.1622349999999999</v>
      </c>
      <c r="X110" s="31">
        <v>0</v>
      </c>
      <c r="Y110" s="29">
        <v>0</v>
      </c>
      <c r="Z110" s="31">
        <v>0</v>
      </c>
      <c r="AA110" s="28">
        <v>0</v>
      </c>
      <c r="AB110" s="29">
        <v>0</v>
      </c>
      <c r="AC110" s="29">
        <v>431604.17143213772</v>
      </c>
      <c r="AD110" s="31">
        <v>0</v>
      </c>
      <c r="AE110" s="30">
        <v>0</v>
      </c>
      <c r="AF110" s="30">
        <v>0</v>
      </c>
      <c r="AG110" s="41">
        <f t="shared" si="6"/>
        <v>431584.34866713773</v>
      </c>
      <c r="AH110" s="42">
        <f t="shared" si="7"/>
        <v>0</v>
      </c>
    </row>
    <row r="111" spans="2:34" ht="15" customHeight="1" outlineLevel="1" x14ac:dyDescent="0.2">
      <c r="B111" s="34" t="s">
        <v>94</v>
      </c>
      <c r="C111" s="28">
        <v>0</v>
      </c>
      <c r="D111" s="29">
        <v>-13830.471</v>
      </c>
      <c r="E111" s="29">
        <v>0</v>
      </c>
      <c r="F111" s="29">
        <v>0</v>
      </c>
      <c r="G111" s="29">
        <v>0</v>
      </c>
      <c r="H111" s="29">
        <v>0</v>
      </c>
      <c r="I111" s="30">
        <v>0</v>
      </c>
      <c r="J111" s="30">
        <v>0</v>
      </c>
      <c r="K111" s="30">
        <v>0</v>
      </c>
      <c r="L111" s="30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-4.6219999999999999</v>
      </c>
      <c r="R111" s="29">
        <v>-3138.3609999999999</v>
      </c>
      <c r="S111" s="29">
        <v>0</v>
      </c>
      <c r="T111" s="31">
        <v>0</v>
      </c>
      <c r="U111" s="28">
        <v>0</v>
      </c>
      <c r="V111" s="29">
        <v>0</v>
      </c>
      <c r="W111" s="29">
        <v>0</v>
      </c>
      <c r="X111" s="31">
        <v>0</v>
      </c>
      <c r="Y111" s="29">
        <v>0</v>
      </c>
      <c r="Z111" s="31">
        <v>0</v>
      </c>
      <c r="AA111" s="28">
        <v>0</v>
      </c>
      <c r="AB111" s="29">
        <v>0</v>
      </c>
      <c r="AC111" s="29">
        <v>110188.81341678384</v>
      </c>
      <c r="AD111" s="31">
        <v>0</v>
      </c>
      <c r="AE111" s="30">
        <v>0</v>
      </c>
      <c r="AF111" s="30">
        <v>0</v>
      </c>
      <c r="AG111" s="41">
        <f t="shared" si="6"/>
        <v>110184.19141678384</v>
      </c>
      <c r="AH111" s="42">
        <f t="shared" si="7"/>
        <v>-16968.831999999999</v>
      </c>
    </row>
    <row r="112" spans="2:34" ht="15" customHeight="1" outlineLevel="1" x14ac:dyDescent="0.2">
      <c r="B112" s="36" t="s">
        <v>95</v>
      </c>
      <c r="C112" s="28">
        <v>0</v>
      </c>
      <c r="D112" s="29">
        <v>0</v>
      </c>
      <c r="E112" s="29">
        <v>0</v>
      </c>
      <c r="F112" s="29">
        <v>0</v>
      </c>
      <c r="G112" s="29">
        <v>0</v>
      </c>
      <c r="H112" s="29">
        <v>0</v>
      </c>
      <c r="I112" s="30">
        <v>0</v>
      </c>
      <c r="J112" s="30">
        <v>0</v>
      </c>
      <c r="K112" s="30">
        <v>0</v>
      </c>
      <c r="L112" s="30">
        <v>0</v>
      </c>
      <c r="M112" s="29">
        <v>0</v>
      </c>
      <c r="N112" s="29">
        <v>0</v>
      </c>
      <c r="O112" s="29">
        <v>0</v>
      </c>
      <c r="P112" s="29">
        <v>0</v>
      </c>
      <c r="Q112" s="29">
        <v>0</v>
      </c>
      <c r="R112" s="29">
        <v>0</v>
      </c>
      <c r="S112" s="29">
        <v>0</v>
      </c>
      <c r="T112" s="31">
        <v>0</v>
      </c>
      <c r="U112" s="28">
        <v>0</v>
      </c>
      <c r="V112" s="29">
        <v>20512.132403635198</v>
      </c>
      <c r="W112" s="29">
        <v>0</v>
      </c>
      <c r="X112" s="31">
        <v>0</v>
      </c>
      <c r="Y112" s="29">
        <v>0</v>
      </c>
      <c r="Z112" s="31">
        <v>0</v>
      </c>
      <c r="AA112" s="28">
        <v>0</v>
      </c>
      <c r="AB112" s="29">
        <v>0</v>
      </c>
      <c r="AC112" s="29">
        <v>0</v>
      </c>
      <c r="AD112" s="31">
        <v>0</v>
      </c>
      <c r="AE112" s="30">
        <v>0</v>
      </c>
      <c r="AF112" s="30">
        <v>0</v>
      </c>
      <c r="AG112" s="41">
        <f t="shared" si="6"/>
        <v>0</v>
      </c>
      <c r="AH112" s="42">
        <f t="shared" si="7"/>
        <v>20512.132403635198</v>
      </c>
    </row>
    <row r="113" spans="2:34" ht="15" customHeight="1" outlineLevel="1" x14ac:dyDescent="0.2">
      <c r="B113" s="36" t="s">
        <v>96</v>
      </c>
      <c r="C113" s="28">
        <v>0</v>
      </c>
      <c r="D113" s="29">
        <v>0</v>
      </c>
      <c r="E113" s="29">
        <v>0</v>
      </c>
      <c r="F113" s="29">
        <v>0</v>
      </c>
      <c r="G113" s="29">
        <v>-2638.3820000000001</v>
      </c>
      <c r="H113" s="29">
        <v>0</v>
      </c>
      <c r="I113" s="30">
        <v>0</v>
      </c>
      <c r="J113" s="30">
        <v>0</v>
      </c>
      <c r="K113" s="30">
        <v>0</v>
      </c>
      <c r="L113" s="30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  <c r="R113" s="29">
        <v>0</v>
      </c>
      <c r="S113" s="29">
        <v>0</v>
      </c>
      <c r="T113" s="31">
        <v>0</v>
      </c>
      <c r="U113" s="28">
        <v>-1325.336</v>
      </c>
      <c r="V113" s="29">
        <v>0</v>
      </c>
      <c r="W113" s="29">
        <v>1393.4110000000001</v>
      </c>
      <c r="X113" s="31">
        <v>0</v>
      </c>
      <c r="Y113" s="29">
        <v>0</v>
      </c>
      <c r="Z113" s="31">
        <v>0</v>
      </c>
      <c r="AA113" s="28">
        <v>0</v>
      </c>
      <c r="AB113" s="29">
        <v>0</v>
      </c>
      <c r="AC113" s="29">
        <v>0</v>
      </c>
      <c r="AD113" s="31">
        <v>0</v>
      </c>
      <c r="AE113" s="30">
        <v>0</v>
      </c>
      <c r="AF113" s="30">
        <v>0</v>
      </c>
      <c r="AG113" s="41">
        <f t="shared" si="6"/>
        <v>-2570.3069999999998</v>
      </c>
      <c r="AH113" s="42">
        <f t="shared" si="7"/>
        <v>0</v>
      </c>
    </row>
    <row r="114" spans="2:34" ht="15" customHeight="1" outlineLevel="1" x14ac:dyDescent="0.2">
      <c r="B114" s="36" t="s">
        <v>97</v>
      </c>
      <c r="C114" s="28">
        <v>49.809949126199967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30">
        <v>0</v>
      </c>
      <c r="J114" s="30">
        <v>0</v>
      </c>
      <c r="K114" s="30">
        <v>0</v>
      </c>
      <c r="L114" s="30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31">
        <v>0</v>
      </c>
      <c r="U114" s="28">
        <v>0</v>
      </c>
      <c r="V114" s="29">
        <v>2132.6558208000001</v>
      </c>
      <c r="W114" s="29">
        <v>0</v>
      </c>
      <c r="X114" s="31">
        <v>0</v>
      </c>
      <c r="Y114" s="29">
        <v>0</v>
      </c>
      <c r="Z114" s="31">
        <v>0</v>
      </c>
      <c r="AA114" s="28">
        <v>0</v>
      </c>
      <c r="AB114" s="29">
        <v>0</v>
      </c>
      <c r="AC114" s="29">
        <v>0</v>
      </c>
      <c r="AD114" s="31">
        <v>0</v>
      </c>
      <c r="AE114" s="30">
        <v>0</v>
      </c>
      <c r="AF114" s="30">
        <v>0</v>
      </c>
      <c r="AG114" s="41">
        <f t="shared" si="6"/>
        <v>49.809949126199967</v>
      </c>
      <c r="AH114" s="42">
        <f t="shared" si="7"/>
        <v>2132.6558208000001</v>
      </c>
    </row>
    <row r="115" spans="2:34" ht="15" customHeight="1" outlineLevel="1" x14ac:dyDescent="0.2">
      <c r="B115" s="36" t="s">
        <v>98</v>
      </c>
      <c r="C115" s="28">
        <v>0</v>
      </c>
      <c r="D115" s="29">
        <v>0</v>
      </c>
      <c r="E115" s="29">
        <v>0</v>
      </c>
      <c r="F115" s="29">
        <v>0</v>
      </c>
      <c r="G115" s="29">
        <v>0</v>
      </c>
      <c r="H115" s="29">
        <v>0</v>
      </c>
      <c r="I115" s="30">
        <v>0</v>
      </c>
      <c r="J115" s="30">
        <v>0</v>
      </c>
      <c r="K115" s="30">
        <v>0</v>
      </c>
      <c r="L115" s="30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0</v>
      </c>
      <c r="R115" s="29">
        <v>0</v>
      </c>
      <c r="S115" s="29">
        <v>0</v>
      </c>
      <c r="T115" s="31">
        <v>0</v>
      </c>
      <c r="U115" s="28">
        <v>0</v>
      </c>
      <c r="V115" s="29">
        <v>0</v>
      </c>
      <c r="W115" s="29">
        <v>0</v>
      </c>
      <c r="X115" s="31">
        <v>0</v>
      </c>
      <c r="Y115" s="29">
        <v>0</v>
      </c>
      <c r="Z115" s="31">
        <v>0</v>
      </c>
      <c r="AA115" s="28">
        <v>0</v>
      </c>
      <c r="AB115" s="29">
        <v>0</v>
      </c>
      <c r="AC115" s="29">
        <v>0</v>
      </c>
      <c r="AD115" s="31">
        <v>0</v>
      </c>
      <c r="AE115" s="30">
        <v>0</v>
      </c>
      <c r="AF115" s="30">
        <v>0</v>
      </c>
      <c r="AG115" s="41">
        <f t="shared" si="6"/>
        <v>0</v>
      </c>
      <c r="AH115" s="42">
        <f t="shared" si="7"/>
        <v>0</v>
      </c>
    </row>
    <row r="116" spans="2:34" s="2" customFormat="1" ht="15" customHeight="1" x14ac:dyDescent="0.2">
      <c r="B116" s="73" t="s">
        <v>118</v>
      </c>
      <c r="C116" s="74">
        <v>3010249.0405150005</v>
      </c>
      <c r="D116" s="75">
        <v>2284399.6283350009</v>
      </c>
      <c r="E116" s="75">
        <v>-8.0869999999999891</v>
      </c>
      <c r="F116" s="75">
        <v>4073.1408581299997</v>
      </c>
      <c r="G116" s="75">
        <v>24021.396999999997</v>
      </c>
      <c r="H116" s="75">
        <v>24019.674999999996</v>
      </c>
      <c r="I116" s="75">
        <v>0</v>
      </c>
      <c r="J116" s="75">
        <v>0</v>
      </c>
      <c r="K116" s="75">
        <v>0.26500000000000001</v>
      </c>
      <c r="L116" s="75">
        <v>-1.4999999999999999E-2</v>
      </c>
      <c r="M116" s="75">
        <v>54.716000000000001</v>
      </c>
      <c r="N116" s="75">
        <v>-3847.404</v>
      </c>
      <c r="O116" s="75">
        <v>0</v>
      </c>
      <c r="P116" s="75">
        <v>-158.34200000000001</v>
      </c>
      <c r="Q116" s="75">
        <v>-544.59799999999996</v>
      </c>
      <c r="R116" s="75">
        <v>16606.65949396633</v>
      </c>
      <c r="S116" s="75">
        <v>394948.61</v>
      </c>
      <c r="T116" s="76">
        <v>3560524.8617134001</v>
      </c>
      <c r="U116" s="74">
        <v>1478767.1263014385</v>
      </c>
      <c r="V116" s="75">
        <v>19446.844871752</v>
      </c>
      <c r="W116" s="75">
        <v>660169.28629199904</v>
      </c>
      <c r="X116" s="76">
        <v>5209.5110710000008</v>
      </c>
      <c r="Y116" s="75">
        <v>285207.04454798915</v>
      </c>
      <c r="Z116" s="76">
        <v>2147.0271654784001</v>
      </c>
      <c r="AA116" s="74">
        <v>96108.925227999978</v>
      </c>
      <c r="AB116" s="75">
        <v>-888.28816799999993</v>
      </c>
      <c r="AC116" s="75">
        <v>1160383.9554275097</v>
      </c>
      <c r="AD116" s="76">
        <v>257484.78300000002</v>
      </c>
      <c r="AE116" s="75">
        <v>187388.45446775775</v>
      </c>
      <c r="AF116" s="75">
        <v>1258128.9225155325</v>
      </c>
      <c r="AG116" s="74">
        <f t="shared" si="6"/>
        <v>7296746.1357796937</v>
      </c>
      <c r="AH116" s="76">
        <f t="shared" si="7"/>
        <v>7427147.0048562605</v>
      </c>
    </row>
    <row r="117" spans="2:34" s="2" customFormat="1" ht="15" customHeight="1" outlineLevel="1" x14ac:dyDescent="0.2">
      <c r="B117" s="32" t="s">
        <v>103</v>
      </c>
      <c r="C117" s="26">
        <v>2825318.6471570004</v>
      </c>
      <c r="D117" s="25">
        <v>1551027.9488500007</v>
      </c>
      <c r="E117" s="25">
        <v>-1263.7040000000002</v>
      </c>
      <c r="F117" s="25">
        <v>45.263789129999999</v>
      </c>
      <c r="G117" s="25">
        <v>17290.499</v>
      </c>
      <c r="H117" s="25">
        <v>-6020.6500000000005</v>
      </c>
      <c r="I117" s="25">
        <v>0</v>
      </c>
      <c r="J117" s="25">
        <v>0</v>
      </c>
      <c r="K117" s="25">
        <v>0</v>
      </c>
      <c r="L117" s="25">
        <v>0</v>
      </c>
      <c r="M117" s="23">
        <v>54.716000000000001</v>
      </c>
      <c r="N117" s="23">
        <v>-3847.277</v>
      </c>
      <c r="O117" s="23">
        <v>0</v>
      </c>
      <c r="P117" s="23">
        <v>0</v>
      </c>
      <c r="Q117" s="25">
        <v>-216.00900000000001</v>
      </c>
      <c r="R117" s="25">
        <v>-157.8584250336985</v>
      </c>
      <c r="S117" s="25">
        <v>0</v>
      </c>
      <c r="T117" s="27">
        <v>3000161.6947134002</v>
      </c>
      <c r="U117" s="26">
        <v>838746.34992072231</v>
      </c>
      <c r="V117" s="25">
        <v>8849.8942323200008</v>
      </c>
      <c r="W117" s="25">
        <v>161417.75027999916</v>
      </c>
      <c r="X117" s="27">
        <v>2054.4327660000013</v>
      </c>
      <c r="Y117" s="25">
        <v>8380.872073357099</v>
      </c>
      <c r="Z117" s="27">
        <v>822.07374589440008</v>
      </c>
      <c r="AA117" s="26">
        <v>91992.490227999981</v>
      </c>
      <c r="AB117" s="25">
        <v>0</v>
      </c>
      <c r="AC117" s="25">
        <v>264643.45064064162</v>
      </c>
      <c r="AD117" s="27">
        <v>31009.098000000002</v>
      </c>
      <c r="AE117" s="25">
        <v>0</v>
      </c>
      <c r="AF117" s="25">
        <v>0</v>
      </c>
      <c r="AG117" s="26">
        <f t="shared" si="6"/>
        <v>4206365.0622997209</v>
      </c>
      <c r="AH117" s="27">
        <f t="shared" si="7"/>
        <v>4583944.6206717109</v>
      </c>
    </row>
    <row r="118" spans="2:34" ht="15" customHeight="1" outlineLevel="1" x14ac:dyDescent="0.2">
      <c r="B118" s="34" t="s">
        <v>85</v>
      </c>
      <c r="C118" s="28">
        <v>-134231.181285</v>
      </c>
      <c r="D118" s="29">
        <v>-108309.31419799996</v>
      </c>
      <c r="E118" s="29">
        <v>-1256.6780000000001</v>
      </c>
      <c r="F118" s="29">
        <v>49.741</v>
      </c>
      <c r="G118" s="29">
        <v>13895.871999999999</v>
      </c>
      <c r="H118" s="29">
        <v>-6075.2510000000002</v>
      </c>
      <c r="I118" s="30">
        <v>0</v>
      </c>
      <c r="J118" s="30">
        <v>0</v>
      </c>
      <c r="K118" s="30">
        <v>0</v>
      </c>
      <c r="L118" s="30">
        <v>0</v>
      </c>
      <c r="M118" s="29">
        <v>0</v>
      </c>
      <c r="N118" s="29">
        <v>-2701.3869999999997</v>
      </c>
      <c r="O118" s="29">
        <v>0</v>
      </c>
      <c r="P118" s="29">
        <v>0</v>
      </c>
      <c r="Q118" s="29">
        <v>-216.00900000000001</v>
      </c>
      <c r="R118" s="29">
        <v>527.346</v>
      </c>
      <c r="S118" s="29">
        <v>0</v>
      </c>
      <c r="T118" s="31">
        <v>3019650.62</v>
      </c>
      <c r="U118" s="28">
        <v>843005.43336300063</v>
      </c>
      <c r="V118" s="29">
        <v>0</v>
      </c>
      <c r="W118" s="29">
        <v>127661.697</v>
      </c>
      <c r="X118" s="31">
        <v>0</v>
      </c>
      <c r="Y118" s="29">
        <v>7819.843689999997</v>
      </c>
      <c r="Z118" s="42">
        <v>0</v>
      </c>
      <c r="AA118" s="28">
        <v>75158.574055999983</v>
      </c>
      <c r="AB118" s="29">
        <v>0</v>
      </c>
      <c r="AC118" s="29">
        <v>163410.144</v>
      </c>
      <c r="AD118" s="31">
        <v>0</v>
      </c>
      <c r="AE118" s="30">
        <v>0</v>
      </c>
      <c r="AF118" s="30">
        <v>0</v>
      </c>
      <c r="AG118" s="41">
        <f t="shared" si="6"/>
        <v>1095247.6958240005</v>
      </c>
      <c r="AH118" s="42">
        <f t="shared" si="7"/>
        <v>2903141.7548020002</v>
      </c>
    </row>
    <row r="119" spans="2:34" ht="15" customHeight="1" outlineLevel="1" x14ac:dyDescent="0.2">
      <c r="B119" s="34" t="s">
        <v>86</v>
      </c>
      <c r="C119" s="28">
        <v>49.741</v>
      </c>
      <c r="D119" s="29">
        <v>-1256.6780000000001</v>
      </c>
      <c r="E119" s="29">
        <v>0</v>
      </c>
      <c r="F119" s="29">
        <v>0</v>
      </c>
      <c r="G119" s="29">
        <v>0</v>
      </c>
      <c r="H119" s="29">
        <v>0</v>
      </c>
      <c r="I119" s="30">
        <v>0</v>
      </c>
      <c r="J119" s="30">
        <v>0</v>
      </c>
      <c r="K119" s="30">
        <v>0</v>
      </c>
      <c r="L119" s="30">
        <v>0</v>
      </c>
      <c r="M119" s="29">
        <v>0</v>
      </c>
      <c r="N119" s="29">
        <v>-20.081</v>
      </c>
      <c r="O119" s="29">
        <v>0</v>
      </c>
      <c r="P119" s="29">
        <v>0</v>
      </c>
      <c r="Q119" s="29">
        <v>0</v>
      </c>
      <c r="R119" s="29">
        <v>0</v>
      </c>
      <c r="S119" s="29">
        <v>0</v>
      </c>
      <c r="T119" s="31">
        <v>0</v>
      </c>
      <c r="U119" s="28">
        <v>-19.638999999999999</v>
      </c>
      <c r="V119" s="29">
        <v>0</v>
      </c>
      <c r="W119" s="29">
        <v>0</v>
      </c>
      <c r="X119" s="31">
        <v>0</v>
      </c>
      <c r="Y119" s="29">
        <v>15.161789129999999</v>
      </c>
      <c r="Z119" s="31">
        <v>0</v>
      </c>
      <c r="AA119" s="28">
        <v>0</v>
      </c>
      <c r="AB119" s="29">
        <v>0</v>
      </c>
      <c r="AC119" s="29">
        <v>0</v>
      </c>
      <c r="AD119" s="31">
        <v>0</v>
      </c>
      <c r="AE119" s="30">
        <v>0</v>
      </c>
      <c r="AF119" s="30">
        <v>0</v>
      </c>
      <c r="AG119" s="41">
        <f t="shared" si="6"/>
        <v>45.263789130000006</v>
      </c>
      <c r="AH119" s="42">
        <f t="shared" si="7"/>
        <v>-1276.759</v>
      </c>
    </row>
    <row r="120" spans="2:34" ht="15" customHeight="1" outlineLevel="1" x14ac:dyDescent="0.2">
      <c r="B120" s="34" t="s">
        <v>120</v>
      </c>
      <c r="C120" s="28">
        <v>-6068.2250000000004</v>
      </c>
      <c r="D120" s="29">
        <v>13895.871999999999</v>
      </c>
      <c r="E120" s="29">
        <v>-7.0259999999999998</v>
      </c>
      <c r="F120" s="29">
        <v>0</v>
      </c>
      <c r="G120" s="29">
        <v>0</v>
      </c>
      <c r="H120" s="29">
        <v>0</v>
      </c>
      <c r="I120" s="30">
        <v>0</v>
      </c>
      <c r="J120" s="30">
        <v>0</v>
      </c>
      <c r="K120" s="30">
        <v>0</v>
      </c>
      <c r="L120" s="30">
        <v>0</v>
      </c>
      <c r="M120" s="29">
        <v>0</v>
      </c>
      <c r="N120" s="29">
        <v>-1125.809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31">
        <v>3344.627</v>
      </c>
      <c r="U120" s="28">
        <v>54.600999999999999</v>
      </c>
      <c r="V120" s="29">
        <v>0</v>
      </c>
      <c r="W120" s="29">
        <v>0</v>
      </c>
      <c r="X120" s="31">
        <v>0</v>
      </c>
      <c r="Y120" s="29">
        <v>0</v>
      </c>
      <c r="Z120" s="31">
        <v>0</v>
      </c>
      <c r="AA120" s="28">
        <v>0</v>
      </c>
      <c r="AB120" s="29">
        <v>0</v>
      </c>
      <c r="AC120" s="29">
        <v>0</v>
      </c>
      <c r="AD120" s="31">
        <v>0</v>
      </c>
      <c r="AE120" s="30">
        <v>0</v>
      </c>
      <c r="AF120" s="30">
        <v>0</v>
      </c>
      <c r="AG120" s="41">
        <f t="shared" si="6"/>
        <v>-6020.6500000000005</v>
      </c>
      <c r="AH120" s="42">
        <f t="shared" si="7"/>
        <v>16114.69</v>
      </c>
    </row>
    <row r="121" spans="2:34" ht="15" customHeight="1" outlineLevel="1" x14ac:dyDescent="0.2">
      <c r="B121" s="34" t="s">
        <v>87</v>
      </c>
      <c r="C121" s="28">
        <v>0</v>
      </c>
      <c r="D121" s="29">
        <v>-216.00900000000001</v>
      </c>
      <c r="E121" s="29">
        <v>0</v>
      </c>
      <c r="F121" s="29">
        <v>0</v>
      </c>
      <c r="G121" s="29">
        <v>50</v>
      </c>
      <c r="H121" s="29">
        <v>0</v>
      </c>
      <c r="I121" s="30">
        <v>0</v>
      </c>
      <c r="J121" s="30">
        <v>0</v>
      </c>
      <c r="K121" s="30">
        <v>0</v>
      </c>
      <c r="L121" s="30">
        <v>0</v>
      </c>
      <c r="M121" s="29">
        <v>54.716000000000001</v>
      </c>
      <c r="N121" s="29">
        <v>0</v>
      </c>
      <c r="O121" s="29">
        <v>0</v>
      </c>
      <c r="P121" s="29">
        <v>0</v>
      </c>
      <c r="Q121" s="29">
        <v>0</v>
      </c>
      <c r="R121" s="29">
        <v>0</v>
      </c>
      <c r="S121" s="29">
        <v>0</v>
      </c>
      <c r="T121" s="31">
        <v>0</v>
      </c>
      <c r="U121" s="28">
        <v>0</v>
      </c>
      <c r="V121" s="29">
        <v>0</v>
      </c>
      <c r="W121" s="29">
        <v>0</v>
      </c>
      <c r="X121" s="31">
        <v>0</v>
      </c>
      <c r="Y121" s="29">
        <v>-685.2044250336985</v>
      </c>
      <c r="Z121" s="31">
        <v>0</v>
      </c>
      <c r="AA121" s="28">
        <v>0</v>
      </c>
      <c r="AB121" s="29">
        <v>0</v>
      </c>
      <c r="AC121" s="29">
        <v>0</v>
      </c>
      <c r="AD121" s="31">
        <v>0</v>
      </c>
      <c r="AE121" s="30">
        <v>0</v>
      </c>
      <c r="AF121" s="30">
        <v>0</v>
      </c>
      <c r="AG121" s="41">
        <f t="shared" si="6"/>
        <v>-580.48842503369849</v>
      </c>
      <c r="AH121" s="42">
        <f t="shared" si="7"/>
        <v>-216.00900000000001</v>
      </c>
    </row>
    <row r="122" spans="2:34" ht="15" customHeight="1" outlineLevel="1" x14ac:dyDescent="0.2">
      <c r="B122" s="34" t="s">
        <v>88</v>
      </c>
      <c r="C122" s="28">
        <v>2957876.1531430003</v>
      </c>
      <c r="D122" s="29">
        <v>360070.10412500001</v>
      </c>
      <c r="E122" s="29">
        <v>0</v>
      </c>
      <c r="F122" s="29">
        <v>0</v>
      </c>
      <c r="G122" s="29">
        <v>3344.627</v>
      </c>
      <c r="H122" s="29">
        <v>0</v>
      </c>
      <c r="I122" s="30">
        <v>0</v>
      </c>
      <c r="J122" s="30">
        <v>0</v>
      </c>
      <c r="K122" s="30">
        <v>0</v>
      </c>
      <c r="L122" s="30">
        <v>0</v>
      </c>
      <c r="M122" s="29">
        <v>0</v>
      </c>
      <c r="N122" s="29">
        <v>0</v>
      </c>
      <c r="O122" s="29">
        <v>0</v>
      </c>
      <c r="P122" s="29">
        <v>0</v>
      </c>
      <c r="Q122" s="29">
        <v>0</v>
      </c>
      <c r="R122" s="29">
        <v>0</v>
      </c>
      <c r="S122" s="29">
        <v>0</v>
      </c>
      <c r="T122" s="31">
        <v>0</v>
      </c>
      <c r="U122" s="28">
        <v>0</v>
      </c>
      <c r="V122" s="29">
        <v>0</v>
      </c>
      <c r="W122" s="29">
        <v>0</v>
      </c>
      <c r="X122" s="31">
        <v>0</v>
      </c>
      <c r="Y122" s="29">
        <v>0</v>
      </c>
      <c r="Z122" s="31">
        <v>0</v>
      </c>
      <c r="AA122" s="28">
        <v>16833.916171999997</v>
      </c>
      <c r="AB122" s="29">
        <v>0</v>
      </c>
      <c r="AC122" s="29">
        <v>-39667.468458599986</v>
      </c>
      <c r="AD122" s="31">
        <v>0</v>
      </c>
      <c r="AE122" s="30">
        <v>0</v>
      </c>
      <c r="AF122" s="30">
        <v>0</v>
      </c>
      <c r="AG122" s="41">
        <f t="shared" si="6"/>
        <v>2938387.2278564004</v>
      </c>
      <c r="AH122" s="42">
        <f t="shared" si="7"/>
        <v>360070.10412500001</v>
      </c>
    </row>
    <row r="123" spans="2:34" ht="15" customHeight="1" outlineLevel="1" x14ac:dyDescent="0.2">
      <c r="B123" s="34" t="s">
        <v>89</v>
      </c>
      <c r="C123" s="28">
        <v>0</v>
      </c>
      <c r="D123" s="29">
        <v>843005.43336300063</v>
      </c>
      <c r="E123" s="29">
        <v>0</v>
      </c>
      <c r="F123" s="29">
        <v>-19.638999999999999</v>
      </c>
      <c r="G123" s="29">
        <v>0</v>
      </c>
      <c r="H123" s="29">
        <v>54.600999999999999</v>
      </c>
      <c r="I123" s="30">
        <v>0</v>
      </c>
      <c r="J123" s="30">
        <v>0</v>
      </c>
      <c r="K123" s="30">
        <v>0</v>
      </c>
      <c r="L123" s="30">
        <v>0</v>
      </c>
      <c r="M123" s="29">
        <v>0</v>
      </c>
      <c r="N123" s="29">
        <v>0</v>
      </c>
      <c r="O123" s="29">
        <v>0</v>
      </c>
      <c r="P123" s="29">
        <v>0</v>
      </c>
      <c r="Q123" s="29">
        <v>0</v>
      </c>
      <c r="R123" s="29">
        <v>0</v>
      </c>
      <c r="S123" s="29">
        <v>0</v>
      </c>
      <c r="T123" s="31">
        <v>0</v>
      </c>
      <c r="U123" s="28">
        <v>-5263.0948489727998</v>
      </c>
      <c r="V123" s="29">
        <v>716.14417105919995</v>
      </c>
      <c r="W123" s="29">
        <v>9296.348</v>
      </c>
      <c r="X123" s="31">
        <v>347.83600000000001</v>
      </c>
      <c r="Y123" s="29">
        <v>305.55425326080001</v>
      </c>
      <c r="Z123" s="31">
        <v>822.07374589440008</v>
      </c>
      <c r="AA123" s="28">
        <v>0</v>
      </c>
      <c r="AB123" s="29">
        <v>0</v>
      </c>
      <c r="AC123" s="29">
        <v>0</v>
      </c>
      <c r="AD123" s="31">
        <v>0</v>
      </c>
      <c r="AE123" s="30">
        <v>0</v>
      </c>
      <c r="AF123" s="30">
        <v>0</v>
      </c>
      <c r="AG123" s="41">
        <f t="shared" si="6"/>
        <v>4338.8074042879998</v>
      </c>
      <c r="AH123" s="42">
        <f t="shared" si="7"/>
        <v>844926.44927995431</v>
      </c>
    </row>
    <row r="124" spans="2:34" ht="15" customHeight="1" outlineLevel="1" x14ac:dyDescent="0.2">
      <c r="B124" s="34" t="s">
        <v>90</v>
      </c>
      <c r="C124" s="28">
        <v>0</v>
      </c>
      <c r="D124" s="29">
        <v>127661.697</v>
      </c>
      <c r="E124" s="29">
        <v>0</v>
      </c>
      <c r="F124" s="29">
        <v>0</v>
      </c>
      <c r="G124" s="29">
        <v>0</v>
      </c>
      <c r="H124" s="29">
        <v>0</v>
      </c>
      <c r="I124" s="30">
        <v>0</v>
      </c>
      <c r="J124" s="30">
        <v>0</v>
      </c>
      <c r="K124" s="30">
        <v>0</v>
      </c>
      <c r="L124" s="30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31">
        <v>0</v>
      </c>
      <c r="U124" s="28">
        <v>347.83600000000001</v>
      </c>
      <c r="V124" s="29">
        <v>9296.348</v>
      </c>
      <c r="W124" s="29">
        <v>390.41199999999998</v>
      </c>
      <c r="X124" s="31">
        <v>781.08</v>
      </c>
      <c r="Y124" s="29">
        <v>925.51676600000098</v>
      </c>
      <c r="Z124" s="31">
        <v>0</v>
      </c>
      <c r="AA124" s="28">
        <v>0</v>
      </c>
      <c r="AB124" s="29">
        <v>0</v>
      </c>
      <c r="AC124" s="29">
        <v>0</v>
      </c>
      <c r="AD124" s="31">
        <v>31009.098000000002</v>
      </c>
      <c r="AE124" s="30">
        <v>0</v>
      </c>
      <c r="AF124" s="30">
        <v>0</v>
      </c>
      <c r="AG124" s="41">
        <f t="shared" si="6"/>
        <v>1663.7647660000009</v>
      </c>
      <c r="AH124" s="42">
        <f t="shared" si="7"/>
        <v>168748.223</v>
      </c>
    </row>
    <row r="125" spans="2:34" ht="15" customHeight="1" outlineLevel="1" x14ac:dyDescent="0.2">
      <c r="B125" s="34" t="s">
        <v>91</v>
      </c>
      <c r="C125" s="28">
        <v>0</v>
      </c>
      <c r="D125" s="29">
        <v>75158.574055999983</v>
      </c>
      <c r="E125" s="29">
        <v>0</v>
      </c>
      <c r="F125" s="29">
        <v>0</v>
      </c>
      <c r="G125" s="29">
        <v>0</v>
      </c>
      <c r="H125" s="29">
        <v>0</v>
      </c>
      <c r="I125" s="30">
        <v>0</v>
      </c>
      <c r="J125" s="30">
        <v>0</v>
      </c>
      <c r="K125" s="30">
        <v>0</v>
      </c>
      <c r="L125" s="30">
        <v>0</v>
      </c>
      <c r="M125" s="29">
        <v>0</v>
      </c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31">
        <v>16833.916171999997</v>
      </c>
      <c r="U125" s="28">
        <v>0</v>
      </c>
      <c r="V125" s="29">
        <v>0</v>
      </c>
      <c r="W125" s="29">
        <v>0</v>
      </c>
      <c r="X125" s="31">
        <v>0</v>
      </c>
      <c r="Y125" s="29">
        <v>0</v>
      </c>
      <c r="Z125" s="31">
        <v>0</v>
      </c>
      <c r="AA125" s="28">
        <v>0</v>
      </c>
      <c r="AB125" s="29">
        <v>0</v>
      </c>
      <c r="AC125" s="29">
        <v>0</v>
      </c>
      <c r="AD125" s="31">
        <v>0</v>
      </c>
      <c r="AE125" s="30">
        <v>0</v>
      </c>
      <c r="AF125" s="30">
        <v>0</v>
      </c>
      <c r="AG125" s="41">
        <f t="shared" si="6"/>
        <v>0</v>
      </c>
      <c r="AH125" s="42">
        <f t="shared" si="7"/>
        <v>91992.490227999981</v>
      </c>
    </row>
    <row r="126" spans="2:34" ht="15" customHeight="1" outlineLevel="1" x14ac:dyDescent="0.2">
      <c r="B126" s="34" t="s">
        <v>92</v>
      </c>
      <c r="C126" s="28">
        <v>0</v>
      </c>
      <c r="D126" s="29">
        <v>163410.144</v>
      </c>
      <c r="E126" s="29">
        <v>0</v>
      </c>
      <c r="F126" s="29">
        <v>0</v>
      </c>
      <c r="G126" s="29">
        <v>0</v>
      </c>
      <c r="H126" s="29">
        <v>0</v>
      </c>
      <c r="I126" s="30">
        <v>0</v>
      </c>
      <c r="J126" s="30">
        <v>0</v>
      </c>
      <c r="K126" s="30">
        <v>0</v>
      </c>
      <c r="L126" s="30">
        <v>0</v>
      </c>
      <c r="M126" s="29">
        <v>0</v>
      </c>
      <c r="N126" s="29">
        <v>0</v>
      </c>
      <c r="O126" s="29">
        <v>0</v>
      </c>
      <c r="P126" s="29">
        <v>0</v>
      </c>
      <c r="Q126" s="29">
        <v>0</v>
      </c>
      <c r="R126" s="29">
        <v>0</v>
      </c>
      <c r="S126" s="29">
        <v>0</v>
      </c>
      <c r="T126" s="31">
        <v>-39667.468458599986</v>
      </c>
      <c r="U126" s="28">
        <v>0</v>
      </c>
      <c r="V126" s="29">
        <v>0</v>
      </c>
      <c r="W126" s="29">
        <v>31009.098000000002</v>
      </c>
      <c r="X126" s="31">
        <v>0</v>
      </c>
      <c r="Y126" s="29">
        <v>0</v>
      </c>
      <c r="Z126" s="31">
        <v>0</v>
      </c>
      <c r="AA126" s="28">
        <v>0</v>
      </c>
      <c r="AB126" s="29">
        <v>0</v>
      </c>
      <c r="AC126" s="29">
        <v>0</v>
      </c>
      <c r="AD126" s="31">
        <v>0</v>
      </c>
      <c r="AE126" s="30">
        <v>0</v>
      </c>
      <c r="AF126" s="30">
        <v>0</v>
      </c>
      <c r="AG126" s="41">
        <f t="shared" si="6"/>
        <v>31009.098000000002</v>
      </c>
      <c r="AH126" s="42">
        <f t="shared" si="7"/>
        <v>123742.67554140001</v>
      </c>
    </row>
    <row r="127" spans="2:34" ht="15" customHeight="1" outlineLevel="1" x14ac:dyDescent="0.2">
      <c r="B127" s="34" t="s">
        <v>93</v>
      </c>
      <c r="C127" s="28">
        <v>0</v>
      </c>
      <c r="D127" s="29">
        <v>7819.843689999997</v>
      </c>
      <c r="E127" s="29">
        <v>0</v>
      </c>
      <c r="F127" s="29">
        <v>15.161789129999999</v>
      </c>
      <c r="G127" s="29">
        <v>0</v>
      </c>
      <c r="H127" s="29">
        <v>0</v>
      </c>
      <c r="I127" s="30">
        <v>0</v>
      </c>
      <c r="J127" s="30">
        <v>0</v>
      </c>
      <c r="K127" s="30">
        <v>0</v>
      </c>
      <c r="L127" s="30">
        <v>0</v>
      </c>
      <c r="M127" s="29">
        <v>0</v>
      </c>
      <c r="N127" s="29">
        <v>0</v>
      </c>
      <c r="O127" s="29">
        <v>0</v>
      </c>
      <c r="P127" s="29">
        <v>0</v>
      </c>
      <c r="Q127" s="29">
        <v>0</v>
      </c>
      <c r="R127" s="29">
        <v>-685.2044250336985</v>
      </c>
      <c r="S127" s="29">
        <v>0</v>
      </c>
      <c r="T127" s="31">
        <v>0</v>
      </c>
      <c r="U127" s="28">
        <v>822.07374589440008</v>
      </c>
      <c r="V127" s="29">
        <v>305.55425326080001</v>
      </c>
      <c r="W127" s="29">
        <v>0</v>
      </c>
      <c r="X127" s="31">
        <v>925.51676600000098</v>
      </c>
      <c r="Y127" s="29">
        <v>0</v>
      </c>
      <c r="Z127" s="31">
        <v>0</v>
      </c>
      <c r="AA127" s="28">
        <v>0</v>
      </c>
      <c r="AB127" s="29">
        <v>0</v>
      </c>
      <c r="AC127" s="29">
        <v>-150</v>
      </c>
      <c r="AD127" s="31">
        <v>0</v>
      </c>
      <c r="AE127" s="30">
        <v>0</v>
      </c>
      <c r="AF127" s="30">
        <v>0</v>
      </c>
      <c r="AG127" s="41">
        <f t="shared" si="6"/>
        <v>672.07374589440008</v>
      </c>
      <c r="AH127" s="42">
        <f t="shared" si="7"/>
        <v>8380.872073357099</v>
      </c>
    </row>
    <row r="128" spans="2:34" ht="15" customHeight="1" outlineLevel="1" x14ac:dyDescent="0.2">
      <c r="B128" s="34" t="s">
        <v>94</v>
      </c>
      <c r="C128" s="28">
        <v>7692.1592990000245</v>
      </c>
      <c r="D128" s="29">
        <v>69788.281814000016</v>
      </c>
      <c r="E128" s="29">
        <v>0</v>
      </c>
      <c r="F128" s="29">
        <v>0</v>
      </c>
      <c r="G128" s="29">
        <v>0</v>
      </c>
      <c r="H128" s="29">
        <v>0</v>
      </c>
      <c r="I128" s="30">
        <v>0</v>
      </c>
      <c r="J128" s="30">
        <v>0</v>
      </c>
      <c r="K128" s="30">
        <v>0</v>
      </c>
      <c r="L128" s="30">
        <v>0</v>
      </c>
      <c r="M128" s="29">
        <v>0</v>
      </c>
      <c r="N128" s="29">
        <v>0</v>
      </c>
      <c r="O128" s="29">
        <v>0</v>
      </c>
      <c r="P128" s="29">
        <v>0</v>
      </c>
      <c r="Q128" s="29">
        <v>0</v>
      </c>
      <c r="R128" s="29">
        <v>0</v>
      </c>
      <c r="S128" s="29">
        <v>0</v>
      </c>
      <c r="T128" s="31">
        <v>0</v>
      </c>
      <c r="U128" s="28">
        <v>0</v>
      </c>
      <c r="V128" s="29">
        <v>-1468.152192</v>
      </c>
      <c r="W128" s="29">
        <v>-6939.8047200008596</v>
      </c>
      <c r="X128" s="31">
        <v>0</v>
      </c>
      <c r="Y128" s="29">
        <v>0</v>
      </c>
      <c r="Z128" s="31">
        <v>0</v>
      </c>
      <c r="AA128" s="28">
        <v>0</v>
      </c>
      <c r="AB128" s="29">
        <v>0</v>
      </c>
      <c r="AC128" s="29">
        <v>141050.77509924158</v>
      </c>
      <c r="AD128" s="31">
        <v>0</v>
      </c>
      <c r="AE128" s="30">
        <v>0</v>
      </c>
      <c r="AF128" s="30">
        <v>0</v>
      </c>
      <c r="AG128" s="41">
        <f t="shared" si="6"/>
        <v>141803.12967824074</v>
      </c>
      <c r="AH128" s="42">
        <f t="shared" si="7"/>
        <v>68320.129622000022</v>
      </c>
    </row>
    <row r="129" spans="2:34" ht="15" customHeight="1" outlineLevel="1" x14ac:dyDescent="0.2">
      <c r="B129" s="36" t="s">
        <v>95</v>
      </c>
      <c r="C129" s="28">
        <v>0</v>
      </c>
      <c r="D129" s="29">
        <v>0</v>
      </c>
      <c r="E129" s="29">
        <v>0</v>
      </c>
      <c r="F129" s="29">
        <v>0</v>
      </c>
      <c r="G129" s="29">
        <v>0</v>
      </c>
      <c r="H129" s="29">
        <v>0</v>
      </c>
      <c r="I129" s="30">
        <v>0</v>
      </c>
      <c r="J129" s="30">
        <v>0</v>
      </c>
      <c r="K129" s="30">
        <v>0</v>
      </c>
      <c r="L129" s="30">
        <v>0</v>
      </c>
      <c r="M129" s="29">
        <v>0</v>
      </c>
      <c r="N129" s="29">
        <v>0</v>
      </c>
      <c r="O129" s="29">
        <v>0</v>
      </c>
      <c r="P129" s="29">
        <v>0</v>
      </c>
      <c r="Q129" s="29">
        <v>0</v>
      </c>
      <c r="R129" s="29">
        <v>0</v>
      </c>
      <c r="S129" s="29">
        <v>0</v>
      </c>
      <c r="T129" s="31">
        <v>0</v>
      </c>
      <c r="U129" s="28">
        <v>-200.86033920000003</v>
      </c>
      <c r="V129" s="29">
        <v>0</v>
      </c>
      <c r="W129" s="29">
        <v>0</v>
      </c>
      <c r="X129" s="31">
        <v>0</v>
      </c>
      <c r="Y129" s="29">
        <v>0</v>
      </c>
      <c r="Z129" s="31">
        <v>0</v>
      </c>
      <c r="AA129" s="28">
        <v>0</v>
      </c>
      <c r="AB129" s="29">
        <v>0</v>
      </c>
      <c r="AC129" s="29">
        <v>0</v>
      </c>
      <c r="AD129" s="31">
        <v>0</v>
      </c>
      <c r="AE129" s="30">
        <v>0</v>
      </c>
      <c r="AF129" s="30">
        <v>0</v>
      </c>
      <c r="AG129" s="41">
        <f t="shared" si="6"/>
        <v>-200.86033920000003</v>
      </c>
      <c r="AH129" s="42">
        <f t="shared" si="7"/>
        <v>0</v>
      </c>
    </row>
    <row r="130" spans="2:34" ht="15" customHeight="1" outlineLevel="1" x14ac:dyDescent="0.2">
      <c r="B130" s="36" t="s">
        <v>96</v>
      </c>
      <c r="C130" s="28">
        <v>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30">
        <v>0</v>
      </c>
      <c r="J130" s="30">
        <v>0</v>
      </c>
      <c r="K130" s="30">
        <v>0</v>
      </c>
      <c r="L130" s="30">
        <v>0</v>
      </c>
      <c r="M130" s="29">
        <v>0</v>
      </c>
      <c r="N130" s="29">
        <v>0</v>
      </c>
      <c r="O130" s="29">
        <v>0</v>
      </c>
      <c r="P130" s="29">
        <v>0</v>
      </c>
      <c r="Q130" s="29">
        <v>0</v>
      </c>
      <c r="R130" s="29">
        <v>0</v>
      </c>
      <c r="S130" s="29">
        <v>0</v>
      </c>
      <c r="T130" s="31">
        <v>0</v>
      </c>
      <c r="U130" s="28">
        <v>0</v>
      </c>
      <c r="V130" s="29">
        <v>0</v>
      </c>
      <c r="W130" s="29">
        <v>0</v>
      </c>
      <c r="X130" s="31">
        <v>0</v>
      </c>
      <c r="Y130" s="29">
        <v>0</v>
      </c>
      <c r="Z130" s="31">
        <v>0</v>
      </c>
      <c r="AA130" s="28">
        <v>0</v>
      </c>
      <c r="AB130" s="29">
        <v>0</v>
      </c>
      <c r="AC130" s="29">
        <v>0</v>
      </c>
      <c r="AD130" s="31">
        <v>0</v>
      </c>
      <c r="AE130" s="30">
        <v>0</v>
      </c>
      <c r="AF130" s="30">
        <v>0</v>
      </c>
      <c r="AG130" s="41">
        <f t="shared" si="6"/>
        <v>0</v>
      </c>
      <c r="AH130" s="42">
        <f t="shared" si="7"/>
        <v>0</v>
      </c>
    </row>
    <row r="131" spans="2:34" ht="15" customHeight="1" outlineLevel="1" x14ac:dyDescent="0.2">
      <c r="B131" s="36" t="s">
        <v>97</v>
      </c>
      <c r="C131" s="28">
        <v>0</v>
      </c>
      <c r="D131" s="29">
        <v>0</v>
      </c>
      <c r="E131" s="29">
        <v>0</v>
      </c>
      <c r="F131" s="29">
        <v>0</v>
      </c>
      <c r="G131" s="29">
        <v>0</v>
      </c>
      <c r="H131" s="29">
        <v>0</v>
      </c>
      <c r="I131" s="30">
        <v>0</v>
      </c>
      <c r="J131" s="30">
        <v>0</v>
      </c>
      <c r="K131" s="30">
        <v>0</v>
      </c>
      <c r="L131" s="30">
        <v>0</v>
      </c>
      <c r="M131" s="29">
        <v>0</v>
      </c>
      <c r="N131" s="29">
        <v>0</v>
      </c>
      <c r="O131" s="29">
        <v>0</v>
      </c>
      <c r="P131" s="29">
        <v>0</v>
      </c>
      <c r="Q131" s="29">
        <v>0</v>
      </c>
      <c r="R131" s="29">
        <v>0</v>
      </c>
      <c r="S131" s="29">
        <v>0</v>
      </c>
      <c r="T131" s="31">
        <v>0</v>
      </c>
      <c r="U131" s="28">
        <v>0</v>
      </c>
      <c r="V131" s="29">
        <v>0</v>
      </c>
      <c r="W131" s="29">
        <v>0</v>
      </c>
      <c r="X131" s="31">
        <v>0</v>
      </c>
      <c r="Y131" s="29">
        <v>0</v>
      </c>
      <c r="Z131" s="31">
        <v>0</v>
      </c>
      <c r="AA131" s="28">
        <v>0</v>
      </c>
      <c r="AB131" s="29">
        <v>0</v>
      </c>
      <c r="AC131" s="29">
        <v>0</v>
      </c>
      <c r="AD131" s="31">
        <v>0</v>
      </c>
      <c r="AE131" s="30">
        <v>0</v>
      </c>
      <c r="AF131" s="30">
        <v>0</v>
      </c>
      <c r="AG131" s="41">
        <f t="shared" si="6"/>
        <v>0</v>
      </c>
      <c r="AH131" s="42">
        <f t="shared" si="7"/>
        <v>0</v>
      </c>
    </row>
    <row r="132" spans="2:34" ht="15" customHeight="1" outlineLevel="1" x14ac:dyDescent="0.2">
      <c r="B132" s="36" t="s">
        <v>98</v>
      </c>
      <c r="C132" s="28">
        <v>0</v>
      </c>
      <c r="D132" s="29">
        <v>0</v>
      </c>
      <c r="E132" s="29">
        <v>0</v>
      </c>
      <c r="F132" s="29">
        <v>0</v>
      </c>
      <c r="G132" s="29">
        <v>0</v>
      </c>
      <c r="H132" s="29">
        <v>0</v>
      </c>
      <c r="I132" s="30">
        <v>0</v>
      </c>
      <c r="J132" s="30">
        <v>0</v>
      </c>
      <c r="K132" s="30">
        <v>0</v>
      </c>
      <c r="L132" s="30">
        <v>0</v>
      </c>
      <c r="M132" s="29">
        <v>0</v>
      </c>
      <c r="N132" s="29">
        <v>0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31">
        <v>0</v>
      </c>
      <c r="U132" s="28">
        <v>0</v>
      </c>
      <c r="V132" s="29">
        <v>0</v>
      </c>
      <c r="W132" s="29">
        <v>0</v>
      </c>
      <c r="X132" s="31">
        <v>0</v>
      </c>
      <c r="Y132" s="29">
        <v>0</v>
      </c>
      <c r="Z132" s="31">
        <v>0</v>
      </c>
      <c r="AA132" s="28">
        <v>0</v>
      </c>
      <c r="AB132" s="29">
        <v>0</v>
      </c>
      <c r="AC132" s="29">
        <v>0</v>
      </c>
      <c r="AD132" s="31">
        <v>0</v>
      </c>
      <c r="AE132" s="30">
        <v>0</v>
      </c>
      <c r="AF132" s="30">
        <v>0</v>
      </c>
      <c r="AG132" s="41">
        <f t="shared" si="6"/>
        <v>0</v>
      </c>
      <c r="AH132" s="42">
        <f t="shared" si="7"/>
        <v>0</v>
      </c>
    </row>
    <row r="133" spans="2:34" s="2" customFormat="1" ht="15" customHeight="1" outlineLevel="1" x14ac:dyDescent="0.2">
      <c r="B133" s="32" t="s">
        <v>117</v>
      </c>
      <c r="C133" s="26">
        <v>184930.39335799997</v>
      </c>
      <c r="D133" s="25">
        <v>733371.67948499997</v>
      </c>
      <c r="E133" s="25">
        <v>1255.6170000000002</v>
      </c>
      <c r="F133" s="25">
        <v>4027.8770689999997</v>
      </c>
      <c r="G133" s="25">
        <v>6730.8979999999992</v>
      </c>
      <c r="H133" s="25">
        <v>30040.324999999997</v>
      </c>
      <c r="I133" s="25">
        <v>0</v>
      </c>
      <c r="J133" s="25">
        <v>0</v>
      </c>
      <c r="K133" s="25">
        <v>0.26500000000000001</v>
      </c>
      <c r="L133" s="25">
        <v>-1.4999999999999999E-2</v>
      </c>
      <c r="M133" s="23">
        <v>0</v>
      </c>
      <c r="N133" s="23">
        <v>-0.127</v>
      </c>
      <c r="O133" s="23">
        <v>0</v>
      </c>
      <c r="P133" s="23">
        <v>-158.34200000000001</v>
      </c>
      <c r="Q133" s="25">
        <v>-328.589</v>
      </c>
      <c r="R133" s="25">
        <v>16764.517919000027</v>
      </c>
      <c r="S133" s="25">
        <v>394948.61</v>
      </c>
      <c r="T133" s="27">
        <v>560363.16700000002</v>
      </c>
      <c r="U133" s="26">
        <v>640020.77638071636</v>
      </c>
      <c r="V133" s="25">
        <v>10596.950639432</v>
      </c>
      <c r="W133" s="25">
        <v>498751.53601199994</v>
      </c>
      <c r="X133" s="27">
        <v>3155.078305</v>
      </c>
      <c r="Y133" s="25">
        <v>276826.17247463204</v>
      </c>
      <c r="Z133" s="27">
        <v>1324.9534195839999</v>
      </c>
      <c r="AA133" s="26">
        <v>4116.4350000000004</v>
      </c>
      <c r="AB133" s="25">
        <v>-888.28816799999993</v>
      </c>
      <c r="AC133" s="25">
        <v>895740.50478686823</v>
      </c>
      <c r="AD133" s="27">
        <v>226475.68500000003</v>
      </c>
      <c r="AE133" s="25">
        <v>187388.45446775775</v>
      </c>
      <c r="AF133" s="25">
        <v>1258128.9225155325</v>
      </c>
      <c r="AG133" s="26">
        <f t="shared" si="6"/>
        <v>3090381.0734799742</v>
      </c>
      <c r="AH133" s="27">
        <f t="shared" si="7"/>
        <v>2843202.3841845482</v>
      </c>
    </row>
    <row r="134" spans="2:34" ht="15" customHeight="1" outlineLevel="1" x14ac:dyDescent="0.2">
      <c r="B134" s="34" t="s">
        <v>85</v>
      </c>
      <c r="C134" s="28">
        <v>67261.078999999998</v>
      </c>
      <c r="D134" s="29">
        <v>30822.973000000002</v>
      </c>
      <c r="E134" s="29">
        <v>1359.38</v>
      </c>
      <c r="F134" s="29">
        <v>4201.4119999999994</v>
      </c>
      <c r="G134" s="29">
        <v>7263.0339999999997</v>
      </c>
      <c r="H134" s="29">
        <v>22990.539999999997</v>
      </c>
      <c r="I134" s="30">
        <v>0</v>
      </c>
      <c r="J134" s="30">
        <v>0</v>
      </c>
      <c r="K134" s="30">
        <v>0.26500000000000001</v>
      </c>
      <c r="L134" s="30">
        <v>0</v>
      </c>
      <c r="M134" s="29">
        <v>0</v>
      </c>
      <c r="N134" s="29">
        <v>0</v>
      </c>
      <c r="O134" s="29">
        <v>0</v>
      </c>
      <c r="P134" s="29">
        <v>0</v>
      </c>
      <c r="Q134" s="29">
        <v>-282.33100000000002</v>
      </c>
      <c r="R134" s="29">
        <v>0</v>
      </c>
      <c r="S134" s="29">
        <v>0</v>
      </c>
      <c r="T134" s="31">
        <v>29709.75</v>
      </c>
      <c r="U134" s="28">
        <v>505609.12628499995</v>
      </c>
      <c r="V134" s="29">
        <v>0</v>
      </c>
      <c r="W134" s="29">
        <v>-58340.152000000002</v>
      </c>
      <c r="X134" s="31">
        <v>0</v>
      </c>
      <c r="Y134" s="29">
        <v>253651.44120000003</v>
      </c>
      <c r="Z134" s="42">
        <v>0</v>
      </c>
      <c r="AA134" s="28">
        <v>4116.4350000000004</v>
      </c>
      <c r="AB134" s="29">
        <v>0</v>
      </c>
      <c r="AC134" s="29">
        <v>-10828.227000000001</v>
      </c>
      <c r="AD134" s="31">
        <v>832.60500000000002</v>
      </c>
      <c r="AE134" s="30">
        <v>24843.166312013338</v>
      </c>
      <c r="AF134" s="30">
        <v>5678.4380141744768</v>
      </c>
      <c r="AG134" s="41">
        <f t="shared" si="6"/>
        <v>794653.21679701342</v>
      </c>
      <c r="AH134" s="42">
        <f t="shared" si="7"/>
        <v>94235.718014174476</v>
      </c>
    </row>
    <row r="135" spans="2:34" ht="15" customHeight="1" outlineLevel="1" x14ac:dyDescent="0.2">
      <c r="B135" s="34" t="s">
        <v>86</v>
      </c>
      <c r="C135" s="28">
        <v>4193.0959999999995</v>
      </c>
      <c r="D135" s="29">
        <v>1359.38</v>
      </c>
      <c r="E135" s="29">
        <v>0</v>
      </c>
      <c r="F135" s="29">
        <v>0</v>
      </c>
      <c r="G135" s="29">
        <v>0</v>
      </c>
      <c r="H135" s="29">
        <v>0</v>
      </c>
      <c r="I135" s="30">
        <v>0</v>
      </c>
      <c r="J135" s="30">
        <v>0</v>
      </c>
      <c r="K135" s="30">
        <v>0</v>
      </c>
      <c r="L135" s="30">
        <v>0</v>
      </c>
      <c r="M135" s="29">
        <v>0</v>
      </c>
      <c r="N135" s="29">
        <v>0</v>
      </c>
      <c r="O135" s="29">
        <v>0</v>
      </c>
      <c r="P135" s="29">
        <v>0</v>
      </c>
      <c r="Q135" s="29">
        <v>0</v>
      </c>
      <c r="R135" s="29">
        <v>0</v>
      </c>
      <c r="S135" s="29">
        <v>0</v>
      </c>
      <c r="T135" s="31">
        <v>0</v>
      </c>
      <c r="U135" s="28">
        <v>-44.716999999999999</v>
      </c>
      <c r="V135" s="29">
        <v>0</v>
      </c>
      <c r="W135" s="29">
        <v>0</v>
      </c>
      <c r="X135" s="31">
        <v>0</v>
      </c>
      <c r="Y135" s="29">
        <v>-128.81793100000002</v>
      </c>
      <c r="Z135" s="31">
        <v>0</v>
      </c>
      <c r="AA135" s="28">
        <v>0</v>
      </c>
      <c r="AB135" s="29">
        <v>0</v>
      </c>
      <c r="AC135" s="29">
        <v>0</v>
      </c>
      <c r="AD135" s="31">
        <v>0</v>
      </c>
      <c r="AE135" s="30">
        <v>0</v>
      </c>
      <c r="AF135" s="30">
        <v>0</v>
      </c>
      <c r="AG135" s="41">
        <f t="shared" si="6"/>
        <v>4019.5610689999994</v>
      </c>
      <c r="AH135" s="42">
        <f t="shared" si="7"/>
        <v>1359.38</v>
      </c>
    </row>
    <row r="136" spans="2:34" ht="15" customHeight="1" outlineLevel="1" x14ac:dyDescent="0.2">
      <c r="B136" s="34" t="s">
        <v>120</v>
      </c>
      <c r="C136" s="28">
        <v>23015.681999999997</v>
      </c>
      <c r="D136" s="29">
        <v>7263.0339999999997</v>
      </c>
      <c r="E136" s="29">
        <v>-25.141999999999999</v>
      </c>
      <c r="F136" s="29">
        <v>0</v>
      </c>
      <c r="G136" s="29">
        <v>-532.13599999999997</v>
      </c>
      <c r="H136" s="29">
        <v>0</v>
      </c>
      <c r="I136" s="30">
        <v>0</v>
      </c>
      <c r="J136" s="30">
        <v>0</v>
      </c>
      <c r="K136" s="30">
        <v>0</v>
      </c>
      <c r="L136" s="30">
        <v>-1.4999999999999999E-2</v>
      </c>
      <c r="M136" s="29">
        <v>0</v>
      </c>
      <c r="N136" s="29">
        <v>-0.127</v>
      </c>
      <c r="O136" s="29">
        <v>0</v>
      </c>
      <c r="P136" s="29">
        <v>0</v>
      </c>
      <c r="Q136" s="29">
        <v>0</v>
      </c>
      <c r="R136" s="29">
        <v>0</v>
      </c>
      <c r="S136" s="29">
        <v>0</v>
      </c>
      <c r="T136" s="31">
        <v>0</v>
      </c>
      <c r="U136" s="28">
        <v>62.688000000000002</v>
      </c>
      <c r="V136" s="29">
        <v>0</v>
      </c>
      <c r="W136" s="29">
        <v>0</v>
      </c>
      <c r="X136" s="31">
        <v>0</v>
      </c>
      <c r="Y136" s="29">
        <v>0</v>
      </c>
      <c r="Z136" s="31">
        <v>0</v>
      </c>
      <c r="AA136" s="28">
        <v>0</v>
      </c>
      <c r="AB136" s="29">
        <v>0</v>
      </c>
      <c r="AC136" s="29">
        <v>0</v>
      </c>
      <c r="AD136" s="31">
        <v>0</v>
      </c>
      <c r="AE136" s="30">
        <v>0</v>
      </c>
      <c r="AF136" s="30">
        <v>0</v>
      </c>
      <c r="AG136" s="41">
        <f t="shared" si="6"/>
        <v>22521.091999999997</v>
      </c>
      <c r="AH136" s="42">
        <f t="shared" si="7"/>
        <v>7262.8919999999989</v>
      </c>
    </row>
    <row r="137" spans="2:34" ht="15" customHeight="1" outlineLevel="1" x14ac:dyDescent="0.2">
      <c r="B137" s="34" t="s">
        <v>87</v>
      </c>
      <c r="C137" s="28">
        <v>0</v>
      </c>
      <c r="D137" s="29">
        <v>-282.33100000000002</v>
      </c>
      <c r="E137" s="29">
        <v>-80.760999999999996</v>
      </c>
      <c r="F137" s="29">
        <v>0</v>
      </c>
      <c r="G137" s="29">
        <v>0</v>
      </c>
      <c r="H137" s="29">
        <v>0</v>
      </c>
      <c r="I137" s="30">
        <v>0</v>
      </c>
      <c r="J137" s="30">
        <v>0</v>
      </c>
      <c r="K137" s="30">
        <v>0</v>
      </c>
      <c r="L137" s="30">
        <v>0</v>
      </c>
      <c r="M137" s="29">
        <v>0</v>
      </c>
      <c r="N137" s="29">
        <v>0</v>
      </c>
      <c r="O137" s="29">
        <v>0</v>
      </c>
      <c r="P137" s="29">
        <v>0</v>
      </c>
      <c r="Q137" s="29">
        <v>0</v>
      </c>
      <c r="R137" s="29">
        <v>0</v>
      </c>
      <c r="S137" s="29">
        <v>0</v>
      </c>
      <c r="T137" s="31">
        <v>0</v>
      </c>
      <c r="U137" s="28">
        <v>0</v>
      </c>
      <c r="V137" s="29">
        <v>0</v>
      </c>
      <c r="W137" s="29">
        <v>0</v>
      </c>
      <c r="X137" s="31">
        <v>0</v>
      </c>
      <c r="Y137" s="29">
        <v>16764.517919000027</v>
      </c>
      <c r="Z137" s="31">
        <v>0</v>
      </c>
      <c r="AA137" s="28">
        <v>0</v>
      </c>
      <c r="AB137" s="29">
        <v>0</v>
      </c>
      <c r="AC137" s="29">
        <v>0</v>
      </c>
      <c r="AD137" s="31">
        <v>0</v>
      </c>
      <c r="AE137" s="30">
        <v>0</v>
      </c>
      <c r="AF137" s="30">
        <v>0</v>
      </c>
      <c r="AG137" s="41">
        <f t="shared" si="6"/>
        <v>16683.756919000029</v>
      </c>
      <c r="AH137" s="42">
        <f t="shared" si="7"/>
        <v>-282.33100000000002</v>
      </c>
    </row>
    <row r="138" spans="2:34" ht="15" customHeight="1" outlineLevel="1" x14ac:dyDescent="0.2">
      <c r="B138" s="34" t="s">
        <v>88</v>
      </c>
      <c r="C138" s="28">
        <v>110181.05735799998</v>
      </c>
      <c r="D138" s="29">
        <v>0</v>
      </c>
      <c r="E138" s="29">
        <v>2.14</v>
      </c>
      <c r="F138" s="29">
        <v>0</v>
      </c>
      <c r="G138" s="29">
        <v>0</v>
      </c>
      <c r="H138" s="29">
        <v>0</v>
      </c>
      <c r="I138" s="30">
        <v>0</v>
      </c>
      <c r="J138" s="30">
        <v>0</v>
      </c>
      <c r="K138" s="30">
        <v>0</v>
      </c>
      <c r="L138" s="30">
        <v>0</v>
      </c>
      <c r="M138" s="29">
        <v>0</v>
      </c>
      <c r="N138" s="29">
        <v>0</v>
      </c>
      <c r="O138" s="29">
        <v>0</v>
      </c>
      <c r="P138" s="29">
        <v>0</v>
      </c>
      <c r="Q138" s="29">
        <v>0</v>
      </c>
      <c r="R138" s="29">
        <v>0</v>
      </c>
      <c r="S138" s="29">
        <v>0</v>
      </c>
      <c r="T138" s="31">
        <v>0</v>
      </c>
      <c r="U138" s="28">
        <v>0</v>
      </c>
      <c r="V138" s="29">
        <v>0</v>
      </c>
      <c r="W138" s="29">
        <v>0</v>
      </c>
      <c r="X138" s="31">
        <v>0</v>
      </c>
      <c r="Y138" s="29">
        <v>1535.4469999999999</v>
      </c>
      <c r="Z138" s="31">
        <v>0</v>
      </c>
      <c r="AA138" s="28">
        <v>0</v>
      </c>
      <c r="AB138" s="29">
        <v>0</v>
      </c>
      <c r="AC138" s="29">
        <v>529117.97</v>
      </c>
      <c r="AD138" s="31">
        <v>0</v>
      </c>
      <c r="AE138" s="30">
        <v>0</v>
      </c>
      <c r="AF138" s="30">
        <v>-180112.95576209668</v>
      </c>
      <c r="AG138" s="41">
        <f t="shared" si="6"/>
        <v>640836.61435799999</v>
      </c>
      <c r="AH138" s="42">
        <f t="shared" si="7"/>
        <v>-180112.95576209668</v>
      </c>
    </row>
    <row r="139" spans="2:34" ht="15" customHeight="1" outlineLevel="1" x14ac:dyDescent="0.2">
      <c r="B139" s="34" t="s">
        <v>89</v>
      </c>
      <c r="C139" s="28">
        <v>0</v>
      </c>
      <c r="D139" s="29">
        <v>505609.12628499995</v>
      </c>
      <c r="E139" s="29">
        <v>0</v>
      </c>
      <c r="F139" s="29">
        <v>-44.716999999999999</v>
      </c>
      <c r="G139" s="29">
        <v>0</v>
      </c>
      <c r="H139" s="29">
        <v>62.688000000000002</v>
      </c>
      <c r="I139" s="30">
        <v>0</v>
      </c>
      <c r="J139" s="30">
        <v>0</v>
      </c>
      <c r="K139" s="30">
        <v>0</v>
      </c>
      <c r="L139" s="30">
        <v>0</v>
      </c>
      <c r="M139" s="29">
        <v>0</v>
      </c>
      <c r="N139" s="29">
        <v>0</v>
      </c>
      <c r="O139" s="29">
        <v>0</v>
      </c>
      <c r="P139" s="29">
        <v>0</v>
      </c>
      <c r="Q139" s="29">
        <v>0</v>
      </c>
      <c r="R139" s="29">
        <v>0</v>
      </c>
      <c r="S139" s="29">
        <v>0</v>
      </c>
      <c r="T139" s="31">
        <v>0</v>
      </c>
      <c r="U139" s="28">
        <v>7344.6498111743995</v>
      </c>
      <c r="V139" s="29">
        <v>-6058.8114432000002</v>
      </c>
      <c r="W139" s="29">
        <v>14866.377101</v>
      </c>
      <c r="X139" s="31">
        <v>-1.306</v>
      </c>
      <c r="Y139" s="29">
        <v>1789.3849816319998</v>
      </c>
      <c r="Z139" s="31">
        <v>1336.316419584</v>
      </c>
      <c r="AA139" s="28">
        <v>0</v>
      </c>
      <c r="AB139" s="29">
        <v>0</v>
      </c>
      <c r="AC139" s="29">
        <v>0</v>
      </c>
      <c r="AD139" s="31">
        <v>0</v>
      </c>
      <c r="AE139" s="30">
        <v>0</v>
      </c>
      <c r="AF139" s="30">
        <v>383294.56595677719</v>
      </c>
      <c r="AG139" s="41">
        <f t="shared" ref="AG139:AG170" si="8">C139+E139+G139+Q139+S139++W139+AA139+AC139+Y139+AE139+U139+K139+M139+O139+I139</f>
        <v>24000.411893806398</v>
      </c>
      <c r="AH139" s="42">
        <f t="shared" ref="AH139:AH170" si="9">D139+F139+H139+R139+T139+X139+AB139+AD139+Z139+AF139+V139+L139+N139+P139+J139</f>
        <v>884197.86221816123</v>
      </c>
    </row>
    <row r="140" spans="2:34" ht="15" customHeight="1" outlineLevel="1" x14ac:dyDescent="0.2">
      <c r="B140" s="34" t="s">
        <v>90</v>
      </c>
      <c r="C140" s="28">
        <v>0</v>
      </c>
      <c r="D140" s="29">
        <v>-58340.152000000002</v>
      </c>
      <c r="E140" s="29">
        <v>0</v>
      </c>
      <c r="F140" s="29">
        <v>0</v>
      </c>
      <c r="G140" s="29">
        <v>0</v>
      </c>
      <c r="H140" s="29">
        <v>0</v>
      </c>
      <c r="I140" s="30">
        <v>0</v>
      </c>
      <c r="J140" s="30">
        <v>0</v>
      </c>
      <c r="K140" s="30">
        <v>0</v>
      </c>
      <c r="L140" s="30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31">
        <v>0</v>
      </c>
      <c r="U140" s="28">
        <v>-1.306</v>
      </c>
      <c r="V140" s="29">
        <v>14866.377101</v>
      </c>
      <c r="W140" s="29">
        <v>-14708.81143</v>
      </c>
      <c r="X140" s="31">
        <v>-57.814999999999998</v>
      </c>
      <c r="Y140" s="29">
        <v>3214.1993050000001</v>
      </c>
      <c r="Z140" s="31">
        <v>-11.363</v>
      </c>
      <c r="AA140" s="28">
        <v>0</v>
      </c>
      <c r="AB140" s="29">
        <v>-888.28816799999993</v>
      </c>
      <c r="AC140" s="29">
        <v>0</v>
      </c>
      <c r="AD140" s="31">
        <v>225577.323</v>
      </c>
      <c r="AE140" s="30">
        <v>0</v>
      </c>
      <c r="AF140" s="30">
        <v>0</v>
      </c>
      <c r="AG140" s="41">
        <f t="shared" si="8"/>
        <v>-11495.918125</v>
      </c>
      <c r="AH140" s="42">
        <f t="shared" si="9"/>
        <v>181146.08193299998</v>
      </c>
    </row>
    <row r="141" spans="2:34" ht="15" customHeight="1" outlineLevel="1" x14ac:dyDescent="0.2">
      <c r="B141" s="34" t="s">
        <v>91</v>
      </c>
      <c r="C141" s="28">
        <v>-5440.7520000000004</v>
      </c>
      <c r="D141" s="29">
        <v>4116.4350000000004</v>
      </c>
      <c r="E141" s="29">
        <v>0</v>
      </c>
      <c r="F141" s="29">
        <v>0</v>
      </c>
      <c r="G141" s="29">
        <v>0</v>
      </c>
      <c r="H141" s="29">
        <v>0</v>
      </c>
      <c r="I141" s="30">
        <v>0</v>
      </c>
      <c r="J141" s="30">
        <v>0</v>
      </c>
      <c r="K141" s="30">
        <v>0</v>
      </c>
      <c r="L141" s="30">
        <v>0</v>
      </c>
      <c r="M141" s="29">
        <v>0</v>
      </c>
      <c r="N141" s="29">
        <v>0</v>
      </c>
      <c r="O141" s="29">
        <v>0</v>
      </c>
      <c r="P141" s="29">
        <v>0</v>
      </c>
      <c r="Q141" s="29">
        <v>0</v>
      </c>
      <c r="R141" s="29">
        <v>0</v>
      </c>
      <c r="S141" s="29">
        <v>0</v>
      </c>
      <c r="T141" s="31">
        <v>0</v>
      </c>
      <c r="U141" s="28">
        <v>0</v>
      </c>
      <c r="V141" s="29">
        <v>0</v>
      </c>
      <c r="W141" s="29">
        <v>-888.28816799999993</v>
      </c>
      <c r="X141" s="31">
        <v>0</v>
      </c>
      <c r="Y141" s="29">
        <v>0</v>
      </c>
      <c r="Z141" s="31">
        <v>0</v>
      </c>
      <c r="AA141" s="28">
        <v>0</v>
      </c>
      <c r="AB141" s="29">
        <v>0</v>
      </c>
      <c r="AC141" s="29">
        <v>0</v>
      </c>
      <c r="AD141" s="31">
        <v>0</v>
      </c>
      <c r="AE141" s="30">
        <v>0</v>
      </c>
      <c r="AF141" s="30">
        <v>0</v>
      </c>
      <c r="AG141" s="41">
        <f t="shared" si="8"/>
        <v>-6329.0401680000004</v>
      </c>
      <c r="AH141" s="42">
        <f t="shared" si="9"/>
        <v>4116.4350000000004</v>
      </c>
    </row>
    <row r="142" spans="2:34" ht="15" customHeight="1" outlineLevel="1" x14ac:dyDescent="0.2">
      <c r="B142" s="34" t="s">
        <v>92</v>
      </c>
      <c r="C142" s="28">
        <v>832.60500000000002</v>
      </c>
      <c r="D142" s="29">
        <v>-10828.227000000001</v>
      </c>
      <c r="E142" s="29">
        <v>0</v>
      </c>
      <c r="F142" s="29">
        <v>0</v>
      </c>
      <c r="G142" s="29">
        <v>0</v>
      </c>
      <c r="H142" s="29">
        <v>0</v>
      </c>
      <c r="I142" s="30">
        <v>0</v>
      </c>
      <c r="J142" s="30">
        <v>0</v>
      </c>
      <c r="K142" s="30">
        <v>0</v>
      </c>
      <c r="L142" s="30">
        <v>0</v>
      </c>
      <c r="M142" s="29">
        <v>0</v>
      </c>
      <c r="N142" s="29">
        <v>0</v>
      </c>
      <c r="O142" s="29">
        <v>0</v>
      </c>
      <c r="P142" s="29">
        <v>0</v>
      </c>
      <c r="Q142" s="29">
        <v>0</v>
      </c>
      <c r="R142" s="29">
        <v>0</v>
      </c>
      <c r="S142" s="29">
        <v>0</v>
      </c>
      <c r="T142" s="31">
        <v>529117.97</v>
      </c>
      <c r="U142" s="28">
        <v>0</v>
      </c>
      <c r="V142" s="29">
        <v>0</v>
      </c>
      <c r="W142" s="29">
        <v>225577.323</v>
      </c>
      <c r="X142" s="31">
        <v>0</v>
      </c>
      <c r="Y142" s="29">
        <v>0</v>
      </c>
      <c r="Z142" s="31">
        <v>0</v>
      </c>
      <c r="AA142" s="28">
        <v>0</v>
      </c>
      <c r="AB142" s="29">
        <v>0</v>
      </c>
      <c r="AC142" s="29">
        <v>0</v>
      </c>
      <c r="AD142" s="31">
        <v>0</v>
      </c>
      <c r="AE142" s="30">
        <v>162545.28815574441</v>
      </c>
      <c r="AF142" s="30">
        <v>1049268.8743066776</v>
      </c>
      <c r="AG142" s="41">
        <f t="shared" si="8"/>
        <v>388955.21615574439</v>
      </c>
      <c r="AH142" s="42">
        <f t="shared" si="9"/>
        <v>1567558.6173066776</v>
      </c>
    </row>
    <row r="143" spans="2:34" ht="15" customHeight="1" outlineLevel="1" x14ac:dyDescent="0.2">
      <c r="B143" s="34" t="s">
        <v>93</v>
      </c>
      <c r="C143" s="28">
        <v>0</v>
      </c>
      <c r="D143" s="29">
        <v>253651.44120000003</v>
      </c>
      <c r="E143" s="29">
        <v>0</v>
      </c>
      <c r="F143" s="29">
        <v>-128.81793100000002</v>
      </c>
      <c r="G143" s="29">
        <v>0</v>
      </c>
      <c r="H143" s="29">
        <v>6987.0969999999998</v>
      </c>
      <c r="I143" s="30">
        <v>0</v>
      </c>
      <c r="J143" s="30">
        <v>0</v>
      </c>
      <c r="K143" s="30">
        <v>0</v>
      </c>
      <c r="L143" s="30">
        <v>0</v>
      </c>
      <c r="M143" s="29">
        <v>0</v>
      </c>
      <c r="N143" s="29">
        <v>0</v>
      </c>
      <c r="O143" s="29">
        <v>0</v>
      </c>
      <c r="P143" s="29">
        <v>-158.34200000000001</v>
      </c>
      <c r="Q143" s="29">
        <v>0</v>
      </c>
      <c r="R143" s="29">
        <v>16764.517919000027</v>
      </c>
      <c r="S143" s="29">
        <v>0</v>
      </c>
      <c r="T143" s="31">
        <v>1535.4469999999999</v>
      </c>
      <c r="U143" s="28">
        <v>1336.316419584</v>
      </c>
      <c r="V143" s="29">
        <v>1789.3849816319998</v>
      </c>
      <c r="W143" s="29">
        <v>-11.363</v>
      </c>
      <c r="X143" s="31">
        <v>3214.1993050000001</v>
      </c>
      <c r="Y143" s="29">
        <v>0</v>
      </c>
      <c r="Z143" s="31">
        <v>0</v>
      </c>
      <c r="AA143" s="28">
        <v>0</v>
      </c>
      <c r="AB143" s="29">
        <v>0</v>
      </c>
      <c r="AC143" s="29">
        <v>86</v>
      </c>
      <c r="AD143" s="31">
        <v>65.757000000000005</v>
      </c>
      <c r="AE143" s="30">
        <v>0</v>
      </c>
      <c r="AF143" s="30">
        <v>0</v>
      </c>
      <c r="AG143" s="41">
        <f t="shared" si="8"/>
        <v>1410.9534195839999</v>
      </c>
      <c r="AH143" s="42">
        <f t="shared" si="9"/>
        <v>283720.68447463203</v>
      </c>
    </row>
    <row r="144" spans="2:34" ht="15" customHeight="1" outlineLevel="1" x14ac:dyDescent="0.2">
      <c r="B144" s="34" t="s">
        <v>94</v>
      </c>
      <c r="C144" s="28">
        <v>-15112.374</v>
      </c>
      <c r="D144" s="29">
        <v>0</v>
      </c>
      <c r="E144" s="29">
        <v>0</v>
      </c>
      <c r="F144" s="29">
        <v>0</v>
      </c>
      <c r="G144" s="29">
        <v>0</v>
      </c>
      <c r="H144" s="29">
        <v>0</v>
      </c>
      <c r="I144" s="30">
        <v>0</v>
      </c>
      <c r="J144" s="30">
        <v>0</v>
      </c>
      <c r="K144" s="30">
        <v>0</v>
      </c>
      <c r="L144" s="30">
        <v>0</v>
      </c>
      <c r="M144" s="29">
        <v>0</v>
      </c>
      <c r="N144" s="29">
        <v>0</v>
      </c>
      <c r="O144" s="29">
        <v>0</v>
      </c>
      <c r="P144" s="29">
        <v>0</v>
      </c>
      <c r="Q144" s="29">
        <v>-46.258000000000003</v>
      </c>
      <c r="R144" s="29">
        <v>0</v>
      </c>
      <c r="S144" s="29">
        <v>394948.61</v>
      </c>
      <c r="T144" s="31">
        <v>0</v>
      </c>
      <c r="U144" s="28">
        <v>125714.01886495805</v>
      </c>
      <c r="V144" s="29">
        <v>0</v>
      </c>
      <c r="W144" s="29">
        <v>332256.45050899999</v>
      </c>
      <c r="X144" s="31">
        <v>0</v>
      </c>
      <c r="Y144" s="29">
        <v>0</v>
      </c>
      <c r="Z144" s="31">
        <v>0</v>
      </c>
      <c r="AA144" s="28">
        <v>0</v>
      </c>
      <c r="AB144" s="29">
        <v>0</v>
      </c>
      <c r="AC144" s="29">
        <v>377364.76178686827</v>
      </c>
      <c r="AD144" s="31">
        <v>0</v>
      </c>
      <c r="AE144" s="30">
        <v>0</v>
      </c>
      <c r="AF144" s="30">
        <v>0</v>
      </c>
      <c r="AG144" s="41">
        <f t="shared" si="8"/>
        <v>1215125.2091608264</v>
      </c>
      <c r="AH144" s="42">
        <f t="shared" si="9"/>
        <v>0</v>
      </c>
    </row>
    <row r="145" spans="2:34" ht="15" customHeight="1" outlineLevel="1" x14ac:dyDescent="0.2">
      <c r="B145" s="36" t="s">
        <v>95</v>
      </c>
      <c r="C145" s="28">
        <v>0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30">
        <v>0</v>
      </c>
      <c r="J145" s="30">
        <v>0</v>
      </c>
      <c r="K145" s="30">
        <v>0</v>
      </c>
      <c r="L145" s="30">
        <v>0</v>
      </c>
      <c r="M145" s="29">
        <v>0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31">
        <v>0</v>
      </c>
      <c r="U145" s="28">
        <v>0</v>
      </c>
      <c r="V145" s="29">
        <v>0</v>
      </c>
      <c r="W145" s="29">
        <v>0</v>
      </c>
      <c r="X145" s="31">
        <v>0</v>
      </c>
      <c r="Y145" s="29">
        <v>0</v>
      </c>
      <c r="Z145" s="31">
        <v>0</v>
      </c>
      <c r="AA145" s="28">
        <v>0</v>
      </c>
      <c r="AB145" s="29">
        <v>0</v>
      </c>
      <c r="AC145" s="29">
        <v>0</v>
      </c>
      <c r="AD145" s="31">
        <v>0</v>
      </c>
      <c r="AE145" s="30">
        <v>0</v>
      </c>
      <c r="AF145" s="30">
        <v>0</v>
      </c>
      <c r="AG145" s="41">
        <f t="shared" si="8"/>
        <v>0</v>
      </c>
      <c r="AH145" s="42">
        <f t="shared" si="9"/>
        <v>0</v>
      </c>
    </row>
    <row r="146" spans="2:34" ht="15" customHeight="1" outlineLevel="1" x14ac:dyDescent="0.2">
      <c r="B146" s="36" t="s">
        <v>96</v>
      </c>
      <c r="C146" s="28">
        <v>0</v>
      </c>
      <c r="D146" s="29">
        <v>0</v>
      </c>
      <c r="E146" s="29">
        <v>0</v>
      </c>
      <c r="F146" s="29">
        <v>0</v>
      </c>
      <c r="G146" s="29">
        <v>0</v>
      </c>
      <c r="H146" s="29">
        <v>0</v>
      </c>
      <c r="I146" s="30">
        <v>0</v>
      </c>
      <c r="J146" s="30">
        <v>0</v>
      </c>
      <c r="K146" s="30">
        <v>0</v>
      </c>
      <c r="L146" s="30">
        <v>0</v>
      </c>
      <c r="M146" s="29">
        <v>0</v>
      </c>
      <c r="N146" s="29">
        <v>0</v>
      </c>
      <c r="O146" s="29">
        <v>0</v>
      </c>
      <c r="P146" s="29">
        <v>0</v>
      </c>
      <c r="Q146" s="29">
        <v>0</v>
      </c>
      <c r="R146" s="29">
        <v>0</v>
      </c>
      <c r="S146" s="29">
        <v>0</v>
      </c>
      <c r="T146" s="31">
        <v>0</v>
      </c>
      <c r="U146" s="28">
        <v>0</v>
      </c>
      <c r="V146" s="29">
        <v>0</v>
      </c>
      <c r="W146" s="29">
        <v>0</v>
      </c>
      <c r="X146" s="31">
        <v>0</v>
      </c>
      <c r="Y146" s="29">
        <v>0</v>
      </c>
      <c r="Z146" s="31">
        <v>0</v>
      </c>
      <c r="AA146" s="28">
        <v>0</v>
      </c>
      <c r="AB146" s="29">
        <v>0</v>
      </c>
      <c r="AC146" s="29">
        <v>0</v>
      </c>
      <c r="AD146" s="31">
        <v>0</v>
      </c>
      <c r="AE146" s="30">
        <v>0</v>
      </c>
      <c r="AF146" s="30">
        <v>0</v>
      </c>
      <c r="AG146" s="41">
        <f t="shared" si="8"/>
        <v>0</v>
      </c>
      <c r="AH146" s="42">
        <f t="shared" si="9"/>
        <v>0</v>
      </c>
    </row>
    <row r="147" spans="2:34" ht="15" customHeight="1" outlineLevel="1" x14ac:dyDescent="0.2">
      <c r="B147" s="36" t="s">
        <v>97</v>
      </c>
      <c r="C147" s="28">
        <v>0</v>
      </c>
      <c r="D147" s="29">
        <v>0</v>
      </c>
      <c r="E147" s="29">
        <v>0</v>
      </c>
      <c r="F147" s="29">
        <v>0</v>
      </c>
      <c r="G147" s="29">
        <v>0</v>
      </c>
      <c r="H147" s="29">
        <v>0</v>
      </c>
      <c r="I147" s="30">
        <v>0</v>
      </c>
      <c r="J147" s="30">
        <v>0</v>
      </c>
      <c r="K147" s="30">
        <v>0</v>
      </c>
      <c r="L147" s="30">
        <v>0</v>
      </c>
      <c r="M147" s="29">
        <v>0</v>
      </c>
      <c r="N147" s="29">
        <v>0</v>
      </c>
      <c r="O147" s="29">
        <v>0</v>
      </c>
      <c r="P147" s="29">
        <v>0</v>
      </c>
      <c r="Q147" s="29">
        <v>0</v>
      </c>
      <c r="R147" s="29">
        <v>0</v>
      </c>
      <c r="S147" s="29">
        <v>0</v>
      </c>
      <c r="T147" s="31">
        <v>0</v>
      </c>
      <c r="U147" s="28">
        <v>0</v>
      </c>
      <c r="V147" s="29">
        <v>0</v>
      </c>
      <c r="W147" s="29">
        <v>0</v>
      </c>
      <c r="X147" s="31">
        <v>0</v>
      </c>
      <c r="Y147" s="29">
        <v>0</v>
      </c>
      <c r="Z147" s="31">
        <v>0</v>
      </c>
      <c r="AA147" s="28">
        <v>0</v>
      </c>
      <c r="AB147" s="29">
        <v>0</v>
      </c>
      <c r="AC147" s="29">
        <v>0</v>
      </c>
      <c r="AD147" s="31">
        <v>0</v>
      </c>
      <c r="AE147" s="30">
        <v>0</v>
      </c>
      <c r="AF147" s="30">
        <v>0</v>
      </c>
      <c r="AG147" s="41">
        <f t="shared" si="8"/>
        <v>0</v>
      </c>
      <c r="AH147" s="42">
        <f t="shared" si="9"/>
        <v>0</v>
      </c>
    </row>
    <row r="148" spans="2:34" ht="15" customHeight="1" outlineLevel="1" x14ac:dyDescent="0.2">
      <c r="B148" s="36" t="s">
        <v>98</v>
      </c>
      <c r="C148" s="28">
        <v>0</v>
      </c>
      <c r="D148" s="29">
        <v>0</v>
      </c>
      <c r="E148" s="29">
        <v>0</v>
      </c>
      <c r="F148" s="29">
        <v>0</v>
      </c>
      <c r="G148" s="29">
        <v>0</v>
      </c>
      <c r="H148" s="29">
        <v>0</v>
      </c>
      <c r="I148" s="30">
        <v>0</v>
      </c>
      <c r="J148" s="30">
        <v>0</v>
      </c>
      <c r="K148" s="30">
        <v>0</v>
      </c>
      <c r="L148" s="30">
        <v>0</v>
      </c>
      <c r="M148" s="29">
        <v>0</v>
      </c>
      <c r="N148" s="29">
        <v>0</v>
      </c>
      <c r="O148" s="29">
        <v>0</v>
      </c>
      <c r="P148" s="29">
        <v>0</v>
      </c>
      <c r="Q148" s="29">
        <v>0</v>
      </c>
      <c r="R148" s="29">
        <v>0</v>
      </c>
      <c r="S148" s="29">
        <v>0</v>
      </c>
      <c r="T148" s="31">
        <v>0</v>
      </c>
      <c r="U148" s="28">
        <v>0</v>
      </c>
      <c r="V148" s="29">
        <v>0</v>
      </c>
      <c r="W148" s="29">
        <v>0</v>
      </c>
      <c r="X148" s="31">
        <v>0</v>
      </c>
      <c r="Y148" s="29">
        <v>0</v>
      </c>
      <c r="Z148" s="31">
        <v>0</v>
      </c>
      <c r="AA148" s="28">
        <v>0</v>
      </c>
      <c r="AB148" s="29">
        <v>0</v>
      </c>
      <c r="AC148" s="29">
        <v>0</v>
      </c>
      <c r="AD148" s="31">
        <v>0</v>
      </c>
      <c r="AE148" s="30">
        <v>0</v>
      </c>
      <c r="AF148" s="30">
        <v>0</v>
      </c>
      <c r="AG148" s="41">
        <f t="shared" si="8"/>
        <v>0</v>
      </c>
      <c r="AH148" s="42">
        <f t="shared" si="9"/>
        <v>0</v>
      </c>
    </row>
    <row r="149" spans="2:34" s="2" customFormat="1" ht="15" customHeight="1" x14ac:dyDescent="0.2">
      <c r="B149" s="73" t="s">
        <v>113</v>
      </c>
      <c r="C149" s="74">
        <v>6426.5379999999986</v>
      </c>
      <c r="D149" s="75">
        <v>33929.643370000005</v>
      </c>
      <c r="E149" s="75">
        <v>910.32702726909952</v>
      </c>
      <c r="F149" s="75">
        <v>-350.91100000000029</v>
      </c>
      <c r="G149" s="75">
        <v>1469.9612410000027</v>
      </c>
      <c r="H149" s="75">
        <v>5980.1562078418228</v>
      </c>
      <c r="I149" s="75">
        <v>0</v>
      </c>
      <c r="J149" s="75">
        <v>0</v>
      </c>
      <c r="K149" s="75">
        <v>275064.14500000002</v>
      </c>
      <c r="L149" s="75">
        <v>1405.509</v>
      </c>
      <c r="M149" s="75">
        <v>-25691.216999999997</v>
      </c>
      <c r="N149" s="75">
        <v>-43455.127000000008</v>
      </c>
      <c r="O149" s="75">
        <v>3930.9144298379288</v>
      </c>
      <c r="P149" s="75">
        <v>-1768.4228259319991</v>
      </c>
      <c r="Q149" s="75">
        <v>16334.572726669741</v>
      </c>
      <c r="R149" s="75">
        <v>10079.419911104229</v>
      </c>
      <c r="S149" s="75">
        <v>99900</v>
      </c>
      <c r="T149" s="76">
        <v>-12260.439415999999</v>
      </c>
      <c r="U149" s="74">
        <v>226645.62593913428</v>
      </c>
      <c r="V149" s="75">
        <v>202886.90877649162</v>
      </c>
      <c r="W149" s="75">
        <v>61139.831691663589</v>
      </c>
      <c r="X149" s="76">
        <v>-357.56254400000034</v>
      </c>
      <c r="Y149" s="75">
        <v>0</v>
      </c>
      <c r="Z149" s="76">
        <v>71762.762700249034</v>
      </c>
      <c r="AA149" s="74">
        <v>0</v>
      </c>
      <c r="AB149" s="75">
        <v>9188.7119999999995</v>
      </c>
      <c r="AC149" s="75">
        <v>0</v>
      </c>
      <c r="AD149" s="76">
        <v>119157.84721678721</v>
      </c>
      <c r="AE149" s="75">
        <v>10114.717712748286</v>
      </c>
      <c r="AF149" s="75">
        <v>213384.96050174686</v>
      </c>
      <c r="AG149" s="74">
        <f t="shared" si="8"/>
        <v>676245.41676832305</v>
      </c>
      <c r="AH149" s="76">
        <f t="shared" si="9"/>
        <v>609583.45689828868</v>
      </c>
    </row>
    <row r="150" spans="2:34" ht="15" customHeight="1" outlineLevel="1" x14ac:dyDescent="0.2">
      <c r="B150" s="34" t="s">
        <v>85</v>
      </c>
      <c r="C150" s="28">
        <v>1588.2679999999996</v>
      </c>
      <c r="D150" s="29">
        <v>17863.145549999997</v>
      </c>
      <c r="E150" s="29">
        <v>1304.3710972690999</v>
      </c>
      <c r="F150" s="29">
        <v>625.11799999999994</v>
      </c>
      <c r="G150" s="29">
        <v>-4955.9093429999966</v>
      </c>
      <c r="H150" s="29">
        <v>4750.786119999997</v>
      </c>
      <c r="I150" s="30">
        <v>0</v>
      </c>
      <c r="J150" s="30">
        <v>0</v>
      </c>
      <c r="K150" s="30">
        <v>15.319999999999936</v>
      </c>
      <c r="L150" s="30">
        <v>0</v>
      </c>
      <c r="M150" s="29">
        <v>5638.3</v>
      </c>
      <c r="N150" s="29">
        <v>-1709.2860000000001</v>
      </c>
      <c r="O150" s="29">
        <v>0</v>
      </c>
      <c r="P150" s="29">
        <v>1391.6766733799998</v>
      </c>
      <c r="Q150" s="29">
        <v>-996.63684133000027</v>
      </c>
      <c r="R150" s="29">
        <v>71.721561060000141</v>
      </c>
      <c r="S150" s="29">
        <v>0</v>
      </c>
      <c r="T150" s="31">
        <v>-12145.803</v>
      </c>
      <c r="U150" s="28">
        <v>28290.309986000004</v>
      </c>
      <c r="V150" s="29">
        <v>-4736.8499399999982</v>
      </c>
      <c r="W150" s="29">
        <v>9008.6278920000041</v>
      </c>
      <c r="X150" s="31">
        <v>681.07299999999998</v>
      </c>
      <c r="Y150" s="29">
        <v>0</v>
      </c>
      <c r="Z150" s="42">
        <v>-1266.837839999996</v>
      </c>
      <c r="AA150" s="28">
        <v>0</v>
      </c>
      <c r="AB150" s="29">
        <v>2289.944</v>
      </c>
      <c r="AC150" s="29">
        <v>0</v>
      </c>
      <c r="AD150" s="31">
        <v>240.58099999999999</v>
      </c>
      <c r="AE150" s="30">
        <v>0</v>
      </c>
      <c r="AF150" s="30">
        <v>0</v>
      </c>
      <c r="AG150" s="41">
        <f t="shared" si="8"/>
        <v>39892.650790939115</v>
      </c>
      <c r="AH150" s="42">
        <f t="shared" si="9"/>
        <v>8055.2691244399975</v>
      </c>
    </row>
    <row r="151" spans="2:34" ht="15" customHeight="1" outlineLevel="1" x14ac:dyDescent="0.2">
      <c r="B151" s="34" t="s">
        <v>86</v>
      </c>
      <c r="C151" s="28">
        <v>0</v>
      </c>
      <c r="D151" s="29">
        <v>1657.8142499999999</v>
      </c>
      <c r="E151" s="29">
        <v>0</v>
      </c>
      <c r="F151" s="29">
        <v>0</v>
      </c>
      <c r="G151" s="29">
        <v>0</v>
      </c>
      <c r="H151" s="29">
        <v>0</v>
      </c>
      <c r="I151" s="30">
        <v>0</v>
      </c>
      <c r="J151" s="30">
        <v>0</v>
      </c>
      <c r="K151" s="30">
        <v>0</v>
      </c>
      <c r="L151" s="30">
        <v>0</v>
      </c>
      <c r="M151" s="29">
        <v>0</v>
      </c>
      <c r="N151" s="29">
        <v>0</v>
      </c>
      <c r="O151" s="29">
        <v>0</v>
      </c>
      <c r="P151" s="29">
        <v>0</v>
      </c>
      <c r="Q151" s="29">
        <v>0</v>
      </c>
      <c r="R151" s="29">
        <v>-1.5933209999999962</v>
      </c>
      <c r="S151" s="29">
        <v>0</v>
      </c>
      <c r="T151" s="31">
        <v>0</v>
      </c>
      <c r="U151" s="28">
        <v>434.59500000000003</v>
      </c>
      <c r="V151" s="29">
        <v>-22.411999999999999</v>
      </c>
      <c r="W151" s="29">
        <v>0</v>
      </c>
      <c r="X151" s="31">
        <v>0</v>
      </c>
      <c r="Y151" s="29">
        <v>0</v>
      </c>
      <c r="Z151" s="31">
        <v>-724.49507000000028</v>
      </c>
      <c r="AA151" s="28">
        <v>0</v>
      </c>
      <c r="AB151" s="29">
        <v>0</v>
      </c>
      <c r="AC151" s="29">
        <v>0</v>
      </c>
      <c r="AD151" s="31">
        <v>0</v>
      </c>
      <c r="AE151" s="30">
        <v>0</v>
      </c>
      <c r="AF151" s="30">
        <v>0</v>
      </c>
      <c r="AG151" s="41">
        <f t="shared" si="8"/>
        <v>434.59500000000003</v>
      </c>
      <c r="AH151" s="42">
        <f t="shared" si="9"/>
        <v>909.31385899999952</v>
      </c>
    </row>
    <row r="152" spans="2:34" ht="15" customHeight="1" outlineLevel="1" x14ac:dyDescent="0.2">
      <c r="B152" s="34" t="s">
        <v>120</v>
      </c>
      <c r="C152" s="28">
        <v>4283.9641199999969</v>
      </c>
      <c r="D152" s="29">
        <v>-1442.3333429999966</v>
      </c>
      <c r="E152" s="29">
        <v>466.822</v>
      </c>
      <c r="F152" s="29">
        <v>-3513.576</v>
      </c>
      <c r="G152" s="29">
        <v>0</v>
      </c>
      <c r="H152" s="29">
        <v>-2.8639999999999999</v>
      </c>
      <c r="I152" s="30">
        <v>0</v>
      </c>
      <c r="J152" s="30">
        <v>0</v>
      </c>
      <c r="K152" s="30">
        <v>29130.919000000002</v>
      </c>
      <c r="L152" s="30">
        <v>1555</v>
      </c>
      <c r="M152" s="29">
        <v>289.38000000000011</v>
      </c>
      <c r="N152" s="29">
        <v>4764.9920000000002</v>
      </c>
      <c r="O152" s="29">
        <v>1281.8380878418252</v>
      </c>
      <c r="P152" s="29">
        <v>0</v>
      </c>
      <c r="Q152" s="29">
        <v>0</v>
      </c>
      <c r="R152" s="29">
        <v>0</v>
      </c>
      <c r="S152" s="29">
        <v>0</v>
      </c>
      <c r="T152" s="31">
        <v>-114.636416</v>
      </c>
      <c r="U152" s="28">
        <v>-57.304000000000002</v>
      </c>
      <c r="V152" s="29">
        <v>0</v>
      </c>
      <c r="W152" s="29">
        <v>7.7000000000000011</v>
      </c>
      <c r="X152" s="31">
        <v>0</v>
      </c>
      <c r="Y152" s="29">
        <v>0</v>
      </c>
      <c r="Z152" s="31">
        <v>0</v>
      </c>
      <c r="AA152" s="28">
        <v>0</v>
      </c>
      <c r="AB152" s="29">
        <v>0</v>
      </c>
      <c r="AC152" s="29">
        <v>0</v>
      </c>
      <c r="AD152" s="31">
        <v>903.33799999999997</v>
      </c>
      <c r="AE152" s="30">
        <v>0</v>
      </c>
      <c r="AF152" s="30">
        <v>0</v>
      </c>
      <c r="AG152" s="41">
        <f t="shared" si="8"/>
        <v>35403.319207841821</v>
      </c>
      <c r="AH152" s="42">
        <f t="shared" si="9"/>
        <v>2149.9202410000034</v>
      </c>
    </row>
    <row r="153" spans="2:34" ht="15" customHeight="1" outlineLevel="1" x14ac:dyDescent="0.2">
      <c r="B153" s="34" t="s">
        <v>87</v>
      </c>
      <c r="C153" s="28">
        <v>71.513561060000143</v>
      </c>
      <c r="D153" s="29">
        <v>-996.63684133000027</v>
      </c>
      <c r="E153" s="29">
        <v>-5.1999999999999998E-2</v>
      </c>
      <c r="F153" s="29">
        <v>0</v>
      </c>
      <c r="G153" s="29">
        <v>0</v>
      </c>
      <c r="H153" s="29">
        <v>0</v>
      </c>
      <c r="I153" s="30">
        <v>0</v>
      </c>
      <c r="J153" s="30">
        <v>0</v>
      </c>
      <c r="K153" s="30">
        <v>28110.43</v>
      </c>
      <c r="L153" s="30">
        <v>0</v>
      </c>
      <c r="M153" s="29">
        <v>-5580.2280000000001</v>
      </c>
      <c r="N153" s="29">
        <v>-40.055999999999997</v>
      </c>
      <c r="O153" s="29">
        <v>0</v>
      </c>
      <c r="P153" s="29">
        <v>-7.3629999998956914E-5</v>
      </c>
      <c r="Q153" s="29">
        <v>3778.172336676043</v>
      </c>
      <c r="R153" s="29">
        <v>8290.7865306650601</v>
      </c>
      <c r="S153" s="29">
        <v>0</v>
      </c>
      <c r="T153" s="31">
        <v>0</v>
      </c>
      <c r="U153" s="28">
        <v>-51789.944952674407</v>
      </c>
      <c r="V153" s="29">
        <v>2937.6601540467996</v>
      </c>
      <c r="W153" s="29">
        <v>30970.127093053579</v>
      </c>
      <c r="X153" s="31">
        <v>0</v>
      </c>
      <c r="Y153" s="29">
        <v>0</v>
      </c>
      <c r="Z153" s="31">
        <v>4181.1696224985562</v>
      </c>
      <c r="AA153" s="28">
        <v>0</v>
      </c>
      <c r="AB153" s="29">
        <v>0</v>
      </c>
      <c r="AC153" s="29">
        <v>0</v>
      </c>
      <c r="AD153" s="31">
        <v>4007.6636600000002</v>
      </c>
      <c r="AE153" s="30">
        <v>0</v>
      </c>
      <c r="AF153" s="30">
        <v>0</v>
      </c>
      <c r="AG153" s="41">
        <f t="shared" si="8"/>
        <v>5560.0180381152195</v>
      </c>
      <c r="AH153" s="42">
        <f t="shared" si="9"/>
        <v>18380.587052250416</v>
      </c>
    </row>
    <row r="154" spans="2:34" ht="15" customHeight="1" outlineLevel="1" x14ac:dyDescent="0.2">
      <c r="B154" s="34" t="s">
        <v>88</v>
      </c>
      <c r="C154" s="28">
        <v>-9350.9519999999993</v>
      </c>
      <c r="D154" s="29">
        <v>0</v>
      </c>
      <c r="E154" s="29">
        <v>0</v>
      </c>
      <c r="F154" s="29">
        <v>0</v>
      </c>
      <c r="G154" s="29">
        <v>-114.636416</v>
      </c>
      <c r="H154" s="29">
        <v>0</v>
      </c>
      <c r="I154" s="30">
        <v>0</v>
      </c>
      <c r="J154" s="30">
        <v>0</v>
      </c>
      <c r="K154" s="30">
        <v>0</v>
      </c>
      <c r="L154" s="30">
        <v>0</v>
      </c>
      <c r="M154" s="29">
        <v>0</v>
      </c>
      <c r="N154" s="29">
        <v>0</v>
      </c>
      <c r="O154" s="29">
        <v>0</v>
      </c>
      <c r="P154" s="29">
        <v>0</v>
      </c>
      <c r="Q154" s="29">
        <v>0</v>
      </c>
      <c r="R154" s="29">
        <v>0</v>
      </c>
      <c r="S154" s="29">
        <v>0</v>
      </c>
      <c r="T154" s="31">
        <v>0</v>
      </c>
      <c r="U154" s="28">
        <v>0</v>
      </c>
      <c r="V154" s="29">
        <v>0</v>
      </c>
      <c r="W154" s="29">
        <v>0</v>
      </c>
      <c r="X154" s="31">
        <v>0</v>
      </c>
      <c r="Y154" s="29">
        <v>0</v>
      </c>
      <c r="Z154" s="31">
        <v>0</v>
      </c>
      <c r="AA154" s="28">
        <v>0</v>
      </c>
      <c r="AB154" s="29">
        <v>0</v>
      </c>
      <c r="AC154" s="29">
        <v>0</v>
      </c>
      <c r="AD154" s="31">
        <v>99900</v>
      </c>
      <c r="AE154" s="30">
        <v>0</v>
      </c>
      <c r="AF154" s="30">
        <v>0</v>
      </c>
      <c r="AG154" s="41">
        <f t="shared" si="8"/>
        <v>-9465.5884159999987</v>
      </c>
      <c r="AH154" s="42">
        <f t="shared" si="9"/>
        <v>99900</v>
      </c>
    </row>
    <row r="155" spans="2:34" ht="15" customHeight="1" outlineLevel="1" x14ac:dyDescent="0.2">
      <c r="B155" s="34" t="s">
        <v>89</v>
      </c>
      <c r="C155" s="28">
        <v>-4736.8499399999982</v>
      </c>
      <c r="D155" s="29">
        <v>28290.309986000004</v>
      </c>
      <c r="E155" s="29">
        <v>-22.411999999999999</v>
      </c>
      <c r="F155" s="29">
        <v>434.59500000000003</v>
      </c>
      <c r="G155" s="29">
        <v>0</v>
      </c>
      <c r="H155" s="29">
        <v>-57.304000000000002</v>
      </c>
      <c r="I155" s="30">
        <v>0</v>
      </c>
      <c r="J155" s="30">
        <v>0</v>
      </c>
      <c r="K155" s="30">
        <v>116839.26800000001</v>
      </c>
      <c r="L155" s="30">
        <v>-149.49100000000001</v>
      </c>
      <c r="M155" s="29">
        <v>36575.683000000005</v>
      </c>
      <c r="N155" s="29">
        <v>-18368.466</v>
      </c>
      <c r="O155" s="29">
        <v>1.5999999999985449E-3</v>
      </c>
      <c r="P155" s="29">
        <v>-2368.1741322919988</v>
      </c>
      <c r="Q155" s="29">
        <v>2937.6601540467996</v>
      </c>
      <c r="R155" s="29">
        <v>-51789.944952674407</v>
      </c>
      <c r="S155" s="29">
        <v>0</v>
      </c>
      <c r="T155" s="31">
        <v>0</v>
      </c>
      <c r="U155" s="28">
        <v>28975.741277812223</v>
      </c>
      <c r="V155" s="29">
        <v>41389.512895487998</v>
      </c>
      <c r="W155" s="29">
        <v>0</v>
      </c>
      <c r="X155" s="31">
        <v>2632.8744559999996</v>
      </c>
      <c r="Y155" s="29">
        <v>0</v>
      </c>
      <c r="Z155" s="31">
        <v>25660.420245754369</v>
      </c>
      <c r="AA155" s="28">
        <v>0</v>
      </c>
      <c r="AB155" s="29">
        <v>0</v>
      </c>
      <c r="AC155" s="29">
        <v>0</v>
      </c>
      <c r="AD155" s="31">
        <v>0.10455678719999985</v>
      </c>
      <c r="AE155" s="30">
        <v>10114.717712748286</v>
      </c>
      <c r="AF155" s="30">
        <v>213384.96050174686</v>
      </c>
      <c r="AG155" s="41">
        <f t="shared" si="8"/>
        <v>190683.80980460733</v>
      </c>
      <c r="AH155" s="42">
        <f t="shared" si="9"/>
        <v>239059.39755681006</v>
      </c>
    </row>
    <row r="156" spans="2:34" ht="15" customHeight="1" outlineLevel="1" x14ac:dyDescent="0.2">
      <c r="B156" s="34" t="s">
        <v>90</v>
      </c>
      <c r="C156" s="28">
        <v>681.07299999999998</v>
      </c>
      <c r="D156" s="29">
        <v>9008.6278920000041</v>
      </c>
      <c r="E156" s="29">
        <v>-110</v>
      </c>
      <c r="F156" s="29">
        <v>424.66699999999997</v>
      </c>
      <c r="G156" s="29">
        <v>872.17700000000002</v>
      </c>
      <c r="H156" s="29">
        <v>7.7000000000000011</v>
      </c>
      <c r="I156" s="30">
        <v>0</v>
      </c>
      <c r="J156" s="30">
        <v>0</v>
      </c>
      <c r="K156" s="30">
        <v>15469.809000000001</v>
      </c>
      <c r="L156" s="30">
        <v>0</v>
      </c>
      <c r="M156" s="29">
        <v>-19153.032999999999</v>
      </c>
      <c r="N156" s="29">
        <v>-28037.473000000002</v>
      </c>
      <c r="O156" s="29">
        <v>0</v>
      </c>
      <c r="P156" s="29">
        <v>-766.71929339000019</v>
      </c>
      <c r="Q156" s="29">
        <v>4846.4947239999974</v>
      </c>
      <c r="R156" s="29">
        <v>30953.904093053578</v>
      </c>
      <c r="S156" s="29">
        <v>0</v>
      </c>
      <c r="T156" s="31">
        <v>0</v>
      </c>
      <c r="U156" s="28">
        <v>2632.8744559999996</v>
      </c>
      <c r="V156" s="29">
        <v>0</v>
      </c>
      <c r="W156" s="29">
        <v>429.33899999999994</v>
      </c>
      <c r="X156" s="31">
        <v>0</v>
      </c>
      <c r="Y156" s="29">
        <v>0</v>
      </c>
      <c r="Z156" s="31">
        <v>0</v>
      </c>
      <c r="AA156" s="28">
        <v>0</v>
      </c>
      <c r="AB156" s="29">
        <v>6898.768</v>
      </c>
      <c r="AC156" s="29">
        <v>0</v>
      </c>
      <c r="AD156" s="31">
        <v>14591.989</v>
      </c>
      <c r="AE156" s="30">
        <v>0</v>
      </c>
      <c r="AF156" s="30">
        <v>0</v>
      </c>
      <c r="AG156" s="41">
        <f t="shared" si="8"/>
        <v>5668.7341799999995</v>
      </c>
      <c r="AH156" s="42">
        <f t="shared" si="9"/>
        <v>33081.463691663586</v>
      </c>
    </row>
    <row r="157" spans="2:34" ht="15" customHeight="1" outlineLevel="1" x14ac:dyDescent="0.2">
      <c r="B157" s="34" t="s">
        <v>91</v>
      </c>
      <c r="C157" s="28">
        <v>2289.944</v>
      </c>
      <c r="D157" s="29">
        <v>0</v>
      </c>
      <c r="E157" s="29">
        <v>0</v>
      </c>
      <c r="F157" s="29">
        <v>0</v>
      </c>
      <c r="G157" s="29">
        <v>0</v>
      </c>
      <c r="H157" s="29">
        <v>0</v>
      </c>
      <c r="I157" s="30">
        <v>0</v>
      </c>
      <c r="J157" s="30">
        <v>0</v>
      </c>
      <c r="K157" s="30">
        <v>0</v>
      </c>
      <c r="L157" s="30">
        <v>0</v>
      </c>
      <c r="M157" s="29">
        <v>0</v>
      </c>
      <c r="N157" s="29">
        <v>0</v>
      </c>
      <c r="O157" s="29">
        <v>0</v>
      </c>
      <c r="P157" s="29">
        <v>0</v>
      </c>
      <c r="Q157" s="29">
        <v>-5.0000000000000001E-4</v>
      </c>
      <c r="R157" s="29">
        <v>0</v>
      </c>
      <c r="S157" s="29">
        <v>0</v>
      </c>
      <c r="T157" s="31">
        <v>0</v>
      </c>
      <c r="U157" s="28">
        <v>0</v>
      </c>
      <c r="V157" s="29">
        <v>0</v>
      </c>
      <c r="W157" s="29">
        <v>6898.768</v>
      </c>
      <c r="X157" s="31">
        <v>0</v>
      </c>
      <c r="Y157" s="29">
        <v>0</v>
      </c>
      <c r="Z157" s="31">
        <v>0</v>
      </c>
      <c r="AA157" s="28">
        <v>0</v>
      </c>
      <c r="AB157" s="29">
        <v>0</v>
      </c>
      <c r="AC157" s="29">
        <v>0</v>
      </c>
      <c r="AD157" s="31">
        <v>0</v>
      </c>
      <c r="AE157" s="30">
        <v>0</v>
      </c>
      <c r="AF157" s="30">
        <v>0</v>
      </c>
      <c r="AG157" s="41">
        <f t="shared" si="8"/>
        <v>9188.7114999999994</v>
      </c>
      <c r="AH157" s="42">
        <f t="shared" si="9"/>
        <v>0</v>
      </c>
    </row>
    <row r="158" spans="2:34" ht="15" customHeight="1" outlineLevel="1" x14ac:dyDescent="0.2">
      <c r="B158" s="34" t="s">
        <v>92</v>
      </c>
      <c r="C158" s="28">
        <v>240.58099999999999</v>
      </c>
      <c r="D158" s="29">
        <v>0</v>
      </c>
      <c r="E158" s="29">
        <v>0</v>
      </c>
      <c r="F158" s="29">
        <v>0</v>
      </c>
      <c r="G158" s="29">
        <v>903.33799999999997</v>
      </c>
      <c r="H158" s="29">
        <v>0</v>
      </c>
      <c r="I158" s="30">
        <v>0</v>
      </c>
      <c r="J158" s="30">
        <v>0</v>
      </c>
      <c r="K158" s="30">
        <v>0</v>
      </c>
      <c r="L158" s="30">
        <v>0</v>
      </c>
      <c r="M158" s="29">
        <v>0</v>
      </c>
      <c r="N158" s="29">
        <v>0</v>
      </c>
      <c r="O158" s="29">
        <v>0</v>
      </c>
      <c r="P158" s="29">
        <v>0</v>
      </c>
      <c r="Q158" s="29">
        <v>4007.6636600000002</v>
      </c>
      <c r="R158" s="29">
        <v>0</v>
      </c>
      <c r="S158" s="29">
        <v>99900</v>
      </c>
      <c r="T158" s="31">
        <v>0</v>
      </c>
      <c r="U158" s="28">
        <v>0.10455678719999985</v>
      </c>
      <c r="V158" s="29">
        <v>0</v>
      </c>
      <c r="W158" s="29">
        <v>14591.989</v>
      </c>
      <c r="X158" s="31">
        <v>0</v>
      </c>
      <c r="Y158" s="29">
        <v>0</v>
      </c>
      <c r="Z158" s="31">
        <v>0</v>
      </c>
      <c r="AA158" s="28">
        <v>0</v>
      </c>
      <c r="AB158" s="29">
        <v>0</v>
      </c>
      <c r="AC158" s="29">
        <v>0</v>
      </c>
      <c r="AD158" s="31">
        <v>0</v>
      </c>
      <c r="AE158" s="30">
        <v>0</v>
      </c>
      <c r="AF158" s="30">
        <v>0</v>
      </c>
      <c r="AG158" s="41">
        <f t="shared" si="8"/>
        <v>119643.67621678721</v>
      </c>
      <c r="AH158" s="42">
        <f t="shared" si="9"/>
        <v>0</v>
      </c>
    </row>
    <row r="159" spans="2:34" ht="15" customHeight="1" outlineLevel="1" x14ac:dyDescent="0.2">
      <c r="B159" s="34" t="s">
        <v>93</v>
      </c>
      <c r="C159" s="28">
        <v>-1266.837839999996</v>
      </c>
      <c r="D159" s="29">
        <v>0</v>
      </c>
      <c r="E159" s="29">
        <v>-724.49507000000028</v>
      </c>
      <c r="F159" s="29">
        <v>0</v>
      </c>
      <c r="G159" s="29">
        <v>0</v>
      </c>
      <c r="H159" s="29">
        <v>0</v>
      </c>
      <c r="I159" s="30">
        <v>0</v>
      </c>
      <c r="J159" s="30">
        <v>0</v>
      </c>
      <c r="K159" s="30">
        <v>85445.26</v>
      </c>
      <c r="L159" s="30">
        <v>0</v>
      </c>
      <c r="M159" s="29">
        <v>-44181.828999999998</v>
      </c>
      <c r="N159" s="29">
        <v>0</v>
      </c>
      <c r="O159" s="29">
        <v>2649.0747419961035</v>
      </c>
      <c r="P159" s="29">
        <v>0</v>
      </c>
      <c r="Q159" s="29">
        <v>4181.1696224985562</v>
      </c>
      <c r="R159" s="29">
        <v>0</v>
      </c>
      <c r="S159" s="29">
        <v>0</v>
      </c>
      <c r="T159" s="31">
        <v>0</v>
      </c>
      <c r="U159" s="28">
        <v>25660.420245754369</v>
      </c>
      <c r="V159" s="29">
        <v>0</v>
      </c>
      <c r="W159" s="29">
        <v>0</v>
      </c>
      <c r="X159" s="31">
        <v>0</v>
      </c>
      <c r="Y159" s="29">
        <v>0</v>
      </c>
      <c r="Z159" s="31">
        <v>0</v>
      </c>
      <c r="AA159" s="28">
        <v>0</v>
      </c>
      <c r="AB159" s="29">
        <v>0</v>
      </c>
      <c r="AC159" s="29">
        <v>0</v>
      </c>
      <c r="AD159" s="31">
        <v>0</v>
      </c>
      <c r="AE159" s="30">
        <v>0</v>
      </c>
      <c r="AF159" s="30">
        <v>0</v>
      </c>
      <c r="AG159" s="41">
        <f t="shared" si="8"/>
        <v>71762.762700249019</v>
      </c>
      <c r="AH159" s="42">
        <f t="shared" si="9"/>
        <v>0</v>
      </c>
    </row>
    <row r="160" spans="2:34" ht="15" customHeight="1" outlineLevel="1" x14ac:dyDescent="0.2">
      <c r="B160" s="34" t="s">
        <v>94</v>
      </c>
      <c r="C160" s="28">
        <v>12526.457269999995</v>
      </c>
      <c r="D160" s="29">
        <v>-21920.762965000005</v>
      </c>
      <c r="E160" s="29">
        <v>-3.907</v>
      </c>
      <c r="F160" s="29">
        <v>0</v>
      </c>
      <c r="G160" s="29">
        <v>0</v>
      </c>
      <c r="H160" s="29">
        <v>0</v>
      </c>
      <c r="I160" s="30">
        <v>0</v>
      </c>
      <c r="J160" s="30">
        <v>0</v>
      </c>
      <c r="K160" s="30">
        <v>53.139000000000003</v>
      </c>
      <c r="L160" s="30">
        <v>0</v>
      </c>
      <c r="M160" s="29">
        <v>720.51</v>
      </c>
      <c r="N160" s="29">
        <v>-64.837999999999994</v>
      </c>
      <c r="O160" s="29">
        <v>0</v>
      </c>
      <c r="P160" s="29">
        <v>0</v>
      </c>
      <c r="Q160" s="29">
        <v>-2379.8943555916558</v>
      </c>
      <c r="R160" s="29">
        <v>24.344000000000001</v>
      </c>
      <c r="S160" s="29">
        <v>0</v>
      </c>
      <c r="T160" s="31">
        <v>0</v>
      </c>
      <c r="U160" s="28">
        <v>213384.96050174686</v>
      </c>
      <c r="V160" s="29">
        <v>9904.0450669567999</v>
      </c>
      <c r="W160" s="29">
        <v>0</v>
      </c>
      <c r="X160" s="31">
        <v>11.714</v>
      </c>
      <c r="Y160" s="29">
        <v>0</v>
      </c>
      <c r="Z160" s="31">
        <v>0</v>
      </c>
      <c r="AA160" s="28">
        <v>0</v>
      </c>
      <c r="AB160" s="29">
        <v>0</v>
      </c>
      <c r="AC160" s="29">
        <v>0</v>
      </c>
      <c r="AD160" s="31">
        <v>0</v>
      </c>
      <c r="AE160" s="30">
        <v>0</v>
      </c>
      <c r="AF160" s="30">
        <v>0</v>
      </c>
      <c r="AG160" s="41">
        <f t="shared" si="8"/>
        <v>224301.26541615519</v>
      </c>
      <c r="AH160" s="42">
        <f t="shared" si="9"/>
        <v>-12045.497898043204</v>
      </c>
    </row>
    <row r="161" spans="2:34" ht="15" customHeight="1" outlineLevel="1" x14ac:dyDescent="0.2">
      <c r="B161" s="36" t="s">
        <v>95</v>
      </c>
      <c r="C161" s="28">
        <v>1389.2518289399998</v>
      </c>
      <c r="D161" s="29">
        <v>-445.31715867000003</v>
      </c>
      <c r="E161" s="29">
        <v>0</v>
      </c>
      <c r="F161" s="29">
        <v>1678.2850000000001</v>
      </c>
      <c r="G161" s="29">
        <v>0</v>
      </c>
      <c r="H161" s="29">
        <v>0</v>
      </c>
      <c r="I161" s="30">
        <v>0</v>
      </c>
      <c r="J161" s="30">
        <v>0</v>
      </c>
      <c r="K161" s="30">
        <v>0</v>
      </c>
      <c r="L161" s="30">
        <v>0</v>
      </c>
      <c r="M161" s="29">
        <v>0</v>
      </c>
      <c r="N161" s="29">
        <v>0</v>
      </c>
      <c r="O161" s="29">
        <v>0</v>
      </c>
      <c r="P161" s="29">
        <v>0</v>
      </c>
      <c r="Q161" s="29">
        <v>-7.3629999998956914E-5</v>
      </c>
      <c r="R161" s="29">
        <v>28110.43</v>
      </c>
      <c r="S161" s="29">
        <v>0</v>
      </c>
      <c r="T161" s="31">
        <v>0</v>
      </c>
      <c r="U161" s="28">
        <v>-149.49100000000001</v>
      </c>
      <c r="V161" s="29">
        <v>116839.26800000001</v>
      </c>
      <c r="W161" s="29">
        <v>0</v>
      </c>
      <c r="X161" s="31">
        <v>15469.809000000001</v>
      </c>
      <c r="Y161" s="29">
        <v>0</v>
      </c>
      <c r="Z161" s="31">
        <v>88094.334741996106</v>
      </c>
      <c r="AA161" s="28">
        <v>0</v>
      </c>
      <c r="AB161" s="29">
        <v>0</v>
      </c>
      <c r="AC161" s="29">
        <v>0</v>
      </c>
      <c r="AD161" s="31">
        <v>-191</v>
      </c>
      <c r="AE161" s="30">
        <v>0</v>
      </c>
      <c r="AF161" s="30">
        <v>0</v>
      </c>
      <c r="AG161" s="41">
        <f t="shared" si="8"/>
        <v>1239.7607553099997</v>
      </c>
      <c r="AH161" s="42">
        <f t="shared" si="9"/>
        <v>249555.80958332613</v>
      </c>
    </row>
    <row r="162" spans="2:34" ht="15" customHeight="1" outlineLevel="1" x14ac:dyDescent="0.2">
      <c r="B162" s="36" t="s">
        <v>96</v>
      </c>
      <c r="C162" s="28">
        <v>-1289.875</v>
      </c>
      <c r="D162" s="29">
        <v>1914.796</v>
      </c>
      <c r="E162" s="29">
        <v>0</v>
      </c>
      <c r="F162" s="29">
        <v>0</v>
      </c>
      <c r="G162" s="29">
        <v>4764.9920000000002</v>
      </c>
      <c r="H162" s="29">
        <v>0</v>
      </c>
      <c r="I162" s="30">
        <v>0</v>
      </c>
      <c r="J162" s="30">
        <v>0</v>
      </c>
      <c r="K162" s="30">
        <v>0</v>
      </c>
      <c r="L162" s="30">
        <v>0</v>
      </c>
      <c r="M162" s="29">
        <v>0</v>
      </c>
      <c r="N162" s="29">
        <v>0</v>
      </c>
      <c r="O162" s="29">
        <v>0</v>
      </c>
      <c r="P162" s="29">
        <v>-25.206</v>
      </c>
      <c r="Q162" s="29">
        <v>-40.055999999999997</v>
      </c>
      <c r="R162" s="29">
        <v>-5580.2280000000001</v>
      </c>
      <c r="S162" s="29">
        <v>0</v>
      </c>
      <c r="T162" s="31">
        <v>0</v>
      </c>
      <c r="U162" s="28">
        <v>-18368.466</v>
      </c>
      <c r="V162" s="29">
        <v>36575.683000000005</v>
      </c>
      <c r="W162" s="29">
        <v>0</v>
      </c>
      <c r="X162" s="31">
        <v>-19153.032999999999</v>
      </c>
      <c r="Y162" s="29">
        <v>0</v>
      </c>
      <c r="Z162" s="31">
        <v>-44181.828999999998</v>
      </c>
      <c r="AA162" s="28">
        <v>0</v>
      </c>
      <c r="AB162" s="29">
        <v>0</v>
      </c>
      <c r="AC162" s="29">
        <v>0</v>
      </c>
      <c r="AD162" s="31">
        <v>-294.82900000000001</v>
      </c>
      <c r="AE162" s="30">
        <v>0</v>
      </c>
      <c r="AF162" s="30">
        <v>0</v>
      </c>
      <c r="AG162" s="41">
        <f t="shared" si="8"/>
        <v>-14933.405000000001</v>
      </c>
      <c r="AH162" s="42">
        <f t="shared" si="9"/>
        <v>-30744.645999999986</v>
      </c>
    </row>
    <row r="163" spans="2:34" ht="15" customHeight="1" outlineLevel="1" x14ac:dyDescent="0.2">
      <c r="B163" s="36" t="s">
        <v>97</v>
      </c>
      <c r="C163" s="28">
        <v>0</v>
      </c>
      <c r="D163" s="29">
        <v>0</v>
      </c>
      <c r="E163" s="29">
        <v>0</v>
      </c>
      <c r="F163" s="29">
        <v>0</v>
      </c>
      <c r="G163" s="29">
        <v>0</v>
      </c>
      <c r="H163" s="29">
        <v>1281.8380878418252</v>
      </c>
      <c r="I163" s="30">
        <v>0</v>
      </c>
      <c r="J163" s="30">
        <v>0</v>
      </c>
      <c r="K163" s="30">
        <v>0</v>
      </c>
      <c r="L163" s="30">
        <v>0</v>
      </c>
      <c r="M163" s="29">
        <v>0</v>
      </c>
      <c r="N163" s="29">
        <v>0</v>
      </c>
      <c r="O163" s="29">
        <v>0</v>
      </c>
      <c r="P163" s="29">
        <v>0</v>
      </c>
      <c r="Q163" s="29">
        <v>0</v>
      </c>
      <c r="R163" s="29">
        <v>0</v>
      </c>
      <c r="S163" s="29">
        <v>0</v>
      </c>
      <c r="T163" s="31">
        <v>0</v>
      </c>
      <c r="U163" s="28">
        <v>-2368.1741322919988</v>
      </c>
      <c r="V163" s="29">
        <v>1.5999999999985449E-3</v>
      </c>
      <c r="W163" s="29">
        <v>-766.71929339000019</v>
      </c>
      <c r="X163" s="31">
        <v>0</v>
      </c>
      <c r="Y163" s="29">
        <v>0</v>
      </c>
      <c r="Z163" s="31">
        <v>0</v>
      </c>
      <c r="AA163" s="28">
        <v>0</v>
      </c>
      <c r="AB163" s="29">
        <v>0</v>
      </c>
      <c r="AC163" s="29">
        <v>0</v>
      </c>
      <c r="AD163" s="31">
        <v>0</v>
      </c>
      <c r="AE163" s="30">
        <v>0</v>
      </c>
      <c r="AF163" s="30">
        <v>0</v>
      </c>
      <c r="AG163" s="41">
        <f t="shared" si="8"/>
        <v>-3134.8934256819989</v>
      </c>
      <c r="AH163" s="42">
        <f t="shared" si="9"/>
        <v>1281.8396878418253</v>
      </c>
    </row>
    <row r="164" spans="2:34" ht="15" customHeight="1" outlineLevel="1" x14ac:dyDescent="0.2">
      <c r="B164" s="36" t="s">
        <v>98</v>
      </c>
      <c r="C164" s="28">
        <v>0</v>
      </c>
      <c r="D164" s="29">
        <v>0</v>
      </c>
      <c r="E164" s="29">
        <v>0</v>
      </c>
      <c r="F164" s="29">
        <v>0</v>
      </c>
      <c r="G164" s="29">
        <v>0</v>
      </c>
      <c r="H164" s="29">
        <v>0</v>
      </c>
      <c r="I164" s="30">
        <v>0</v>
      </c>
      <c r="J164" s="30">
        <v>0</v>
      </c>
      <c r="K164" s="30">
        <v>0</v>
      </c>
      <c r="L164" s="30">
        <v>0</v>
      </c>
      <c r="M164" s="29">
        <v>0</v>
      </c>
      <c r="N164" s="29">
        <v>0</v>
      </c>
      <c r="O164" s="29">
        <v>0</v>
      </c>
      <c r="P164" s="29">
        <v>0</v>
      </c>
      <c r="Q164" s="29">
        <v>0</v>
      </c>
      <c r="R164" s="29">
        <v>0</v>
      </c>
      <c r="S164" s="29">
        <v>0</v>
      </c>
      <c r="T164" s="31">
        <v>0</v>
      </c>
      <c r="U164" s="28">
        <v>0</v>
      </c>
      <c r="V164" s="29">
        <v>0</v>
      </c>
      <c r="W164" s="29">
        <v>0</v>
      </c>
      <c r="X164" s="31">
        <v>0</v>
      </c>
      <c r="Y164" s="29">
        <v>0</v>
      </c>
      <c r="Z164" s="31">
        <v>0</v>
      </c>
      <c r="AA164" s="28">
        <v>0</v>
      </c>
      <c r="AB164" s="29">
        <v>0</v>
      </c>
      <c r="AC164" s="29">
        <v>0</v>
      </c>
      <c r="AD164" s="31">
        <v>0</v>
      </c>
      <c r="AE164" s="30">
        <v>0</v>
      </c>
      <c r="AF164" s="30">
        <v>0</v>
      </c>
      <c r="AG164" s="41">
        <f t="shared" si="8"/>
        <v>0</v>
      </c>
      <c r="AH164" s="42">
        <f t="shared" si="9"/>
        <v>0</v>
      </c>
    </row>
    <row r="165" spans="2:34" s="2" customFormat="1" ht="15" customHeight="1" x14ac:dyDescent="0.2">
      <c r="B165" s="73" t="s">
        <v>114</v>
      </c>
      <c r="C165" s="74">
        <v>0</v>
      </c>
      <c r="D165" s="75">
        <v>-41.358000000000004</v>
      </c>
      <c r="E165" s="75">
        <v>0</v>
      </c>
      <c r="F165" s="75">
        <v>0</v>
      </c>
      <c r="G165" s="75">
        <v>0</v>
      </c>
      <c r="H165" s="75">
        <v>0</v>
      </c>
      <c r="I165" s="75">
        <v>0</v>
      </c>
      <c r="J165" s="75">
        <v>0</v>
      </c>
      <c r="K165" s="75">
        <v>0</v>
      </c>
      <c r="L165" s="75">
        <v>0</v>
      </c>
      <c r="M165" s="75">
        <v>0</v>
      </c>
      <c r="N165" s="75">
        <v>0</v>
      </c>
      <c r="O165" s="75">
        <v>174.62430879999999</v>
      </c>
      <c r="P165" s="75">
        <v>0</v>
      </c>
      <c r="Q165" s="75">
        <v>295316.94784078439</v>
      </c>
      <c r="R165" s="75">
        <v>14167.644890000001</v>
      </c>
      <c r="S165" s="75">
        <v>0</v>
      </c>
      <c r="T165" s="76">
        <v>-3.722</v>
      </c>
      <c r="U165" s="74">
        <v>0</v>
      </c>
      <c r="V165" s="75">
        <v>66064.4125877771</v>
      </c>
      <c r="W165" s="75">
        <v>0</v>
      </c>
      <c r="X165" s="76">
        <v>497.87900000000002</v>
      </c>
      <c r="Y165" s="75">
        <v>0</v>
      </c>
      <c r="Z165" s="76">
        <v>128605.56351771862</v>
      </c>
      <c r="AA165" s="74">
        <v>0</v>
      </c>
      <c r="AB165" s="75">
        <v>0</v>
      </c>
      <c r="AC165" s="75">
        <v>0</v>
      </c>
      <c r="AD165" s="76">
        <v>0.185</v>
      </c>
      <c r="AE165" s="75">
        <v>0</v>
      </c>
      <c r="AF165" s="75">
        <v>0</v>
      </c>
      <c r="AG165" s="74">
        <f t="shared" si="8"/>
        <v>295491.57214958436</v>
      </c>
      <c r="AH165" s="76">
        <f t="shared" si="9"/>
        <v>209290.60499549573</v>
      </c>
    </row>
    <row r="166" spans="2:34" ht="15" customHeight="1" outlineLevel="1" x14ac:dyDescent="0.2">
      <c r="B166" s="32" t="s">
        <v>115</v>
      </c>
      <c r="C166" s="22">
        <v>0</v>
      </c>
      <c r="D166" s="23">
        <v>0</v>
      </c>
      <c r="E166" s="23">
        <v>0</v>
      </c>
      <c r="F166" s="23">
        <v>0</v>
      </c>
      <c r="G166" s="23">
        <v>0</v>
      </c>
      <c r="H166" s="23">
        <v>0</v>
      </c>
      <c r="I166" s="25">
        <v>0</v>
      </c>
      <c r="J166" s="25">
        <v>0</v>
      </c>
      <c r="K166" s="25">
        <v>0</v>
      </c>
      <c r="L166" s="25">
        <v>0</v>
      </c>
      <c r="M166" s="23">
        <v>0</v>
      </c>
      <c r="N166" s="23">
        <v>0</v>
      </c>
      <c r="O166" s="23">
        <v>0</v>
      </c>
      <c r="P166" s="23">
        <v>0</v>
      </c>
      <c r="Q166" s="23">
        <v>155403.87777100009</v>
      </c>
      <c r="R166" s="23">
        <v>0</v>
      </c>
      <c r="S166" s="23">
        <v>0</v>
      </c>
      <c r="T166" s="24">
        <v>0</v>
      </c>
      <c r="U166" s="22">
        <v>0</v>
      </c>
      <c r="V166" s="29">
        <v>0</v>
      </c>
      <c r="W166" s="23">
        <v>0</v>
      </c>
      <c r="X166" s="24">
        <v>2.911</v>
      </c>
      <c r="Y166" s="23">
        <v>0</v>
      </c>
      <c r="Z166" s="24">
        <v>128605.56351771862</v>
      </c>
      <c r="AA166" s="22">
        <v>0</v>
      </c>
      <c r="AB166" s="23">
        <v>0</v>
      </c>
      <c r="AC166" s="23">
        <v>0</v>
      </c>
      <c r="AD166" s="24">
        <v>0</v>
      </c>
      <c r="AE166" s="25">
        <v>0</v>
      </c>
      <c r="AF166" s="25">
        <v>0</v>
      </c>
      <c r="AG166" s="26">
        <f t="shared" si="8"/>
        <v>155403.87777100009</v>
      </c>
      <c r="AH166" s="27">
        <f t="shared" si="9"/>
        <v>128608.47451771861</v>
      </c>
    </row>
    <row r="167" spans="2:34" ht="15" customHeight="1" outlineLevel="1" x14ac:dyDescent="0.2">
      <c r="B167" s="32" t="s">
        <v>116</v>
      </c>
      <c r="C167" s="22">
        <v>0</v>
      </c>
      <c r="D167" s="23">
        <v>-41.358000000000004</v>
      </c>
      <c r="E167" s="23">
        <v>0</v>
      </c>
      <c r="F167" s="23">
        <v>0</v>
      </c>
      <c r="G167" s="23">
        <v>0</v>
      </c>
      <c r="H167" s="23">
        <v>0</v>
      </c>
      <c r="I167" s="25">
        <v>0</v>
      </c>
      <c r="J167" s="25">
        <v>0</v>
      </c>
      <c r="K167" s="25">
        <v>0</v>
      </c>
      <c r="L167" s="25">
        <v>0</v>
      </c>
      <c r="M167" s="23">
        <v>0</v>
      </c>
      <c r="N167" s="23">
        <v>0</v>
      </c>
      <c r="O167" s="23">
        <v>174.62430879999999</v>
      </c>
      <c r="P167" s="23">
        <v>0</v>
      </c>
      <c r="Q167" s="23">
        <v>139913.0700697843</v>
      </c>
      <c r="R167" s="23">
        <v>14167.644890000001</v>
      </c>
      <c r="S167" s="23">
        <v>0</v>
      </c>
      <c r="T167" s="24">
        <v>-3.722</v>
      </c>
      <c r="U167" s="22">
        <v>0</v>
      </c>
      <c r="V167" s="23">
        <v>66064.4125877771</v>
      </c>
      <c r="W167" s="23">
        <v>0</v>
      </c>
      <c r="X167" s="24">
        <v>494.96800000000002</v>
      </c>
      <c r="Y167" s="23">
        <v>0</v>
      </c>
      <c r="Z167" s="24">
        <v>0</v>
      </c>
      <c r="AA167" s="22">
        <v>0</v>
      </c>
      <c r="AB167" s="23">
        <v>0</v>
      </c>
      <c r="AC167" s="23">
        <v>0</v>
      </c>
      <c r="AD167" s="24">
        <v>0.185</v>
      </c>
      <c r="AE167" s="23">
        <v>0</v>
      </c>
      <c r="AF167" s="23">
        <v>0</v>
      </c>
      <c r="AG167" s="22">
        <f t="shared" si="8"/>
        <v>140087.6943785843</v>
      </c>
      <c r="AH167" s="24">
        <f t="shared" si="9"/>
        <v>80682.1304777771</v>
      </c>
    </row>
    <row r="168" spans="2:34" ht="15" customHeight="1" outlineLevel="1" x14ac:dyDescent="0.2">
      <c r="B168" s="34" t="s">
        <v>85</v>
      </c>
      <c r="C168" s="28">
        <v>0</v>
      </c>
      <c r="D168" s="29">
        <v>0</v>
      </c>
      <c r="E168" s="29">
        <v>0</v>
      </c>
      <c r="F168" s="29">
        <v>0</v>
      </c>
      <c r="G168" s="29">
        <v>0</v>
      </c>
      <c r="H168" s="29">
        <v>0</v>
      </c>
      <c r="I168" s="30">
        <v>0</v>
      </c>
      <c r="J168" s="30">
        <v>0</v>
      </c>
      <c r="K168" s="30">
        <v>0</v>
      </c>
      <c r="L168" s="30">
        <v>0</v>
      </c>
      <c r="M168" s="29">
        <v>0</v>
      </c>
      <c r="N168" s="29">
        <v>0</v>
      </c>
      <c r="O168" s="29">
        <v>0</v>
      </c>
      <c r="P168" s="29">
        <v>0</v>
      </c>
      <c r="Q168" s="29">
        <v>-158.77525200000002</v>
      </c>
      <c r="R168" s="29">
        <v>0</v>
      </c>
      <c r="S168" s="29">
        <v>0</v>
      </c>
      <c r="T168" s="31">
        <v>0</v>
      </c>
      <c r="U168" s="28">
        <v>0</v>
      </c>
      <c r="V168" s="29">
        <v>0</v>
      </c>
      <c r="W168" s="29">
        <v>0</v>
      </c>
      <c r="X168" s="31">
        <v>0</v>
      </c>
      <c r="Y168" s="29">
        <v>0</v>
      </c>
      <c r="Z168" s="42">
        <v>0</v>
      </c>
      <c r="AA168" s="28">
        <v>0</v>
      </c>
      <c r="AB168" s="29">
        <v>0</v>
      </c>
      <c r="AC168" s="29">
        <v>0</v>
      </c>
      <c r="AD168" s="31">
        <v>0</v>
      </c>
      <c r="AE168" s="30">
        <v>0</v>
      </c>
      <c r="AF168" s="30">
        <v>0</v>
      </c>
      <c r="AG168" s="41">
        <f t="shared" si="8"/>
        <v>-158.77525200000002</v>
      </c>
      <c r="AH168" s="42">
        <f t="shared" si="9"/>
        <v>0</v>
      </c>
    </row>
    <row r="169" spans="2:34" ht="15" customHeight="1" outlineLevel="1" x14ac:dyDescent="0.2">
      <c r="B169" s="34" t="s">
        <v>86</v>
      </c>
      <c r="C169" s="28">
        <v>0</v>
      </c>
      <c r="D169" s="29">
        <v>0</v>
      </c>
      <c r="E169" s="29">
        <v>0</v>
      </c>
      <c r="F169" s="29">
        <v>0</v>
      </c>
      <c r="G169" s="29">
        <v>0</v>
      </c>
      <c r="H169" s="29">
        <v>0</v>
      </c>
      <c r="I169" s="30">
        <v>0</v>
      </c>
      <c r="J169" s="30">
        <v>0</v>
      </c>
      <c r="K169" s="30">
        <v>0</v>
      </c>
      <c r="L169" s="30">
        <v>0</v>
      </c>
      <c r="M169" s="29">
        <v>0</v>
      </c>
      <c r="N169" s="29">
        <v>0</v>
      </c>
      <c r="O169" s="29">
        <v>161.63547155000001</v>
      </c>
      <c r="P169" s="29">
        <v>0</v>
      </c>
      <c r="Q169" s="29">
        <v>-73.125999999999991</v>
      </c>
      <c r="R169" s="29">
        <v>0</v>
      </c>
      <c r="S169" s="29">
        <v>0</v>
      </c>
      <c r="T169" s="31">
        <v>0</v>
      </c>
      <c r="U169" s="28">
        <v>0</v>
      </c>
      <c r="V169" s="29">
        <v>0</v>
      </c>
      <c r="W169" s="29">
        <v>0</v>
      </c>
      <c r="X169" s="31">
        <v>0</v>
      </c>
      <c r="Y169" s="29">
        <v>0</v>
      </c>
      <c r="Z169" s="31">
        <v>0</v>
      </c>
      <c r="AA169" s="28">
        <v>0</v>
      </c>
      <c r="AB169" s="29">
        <v>0</v>
      </c>
      <c r="AC169" s="29">
        <v>0</v>
      </c>
      <c r="AD169" s="31">
        <v>0</v>
      </c>
      <c r="AE169" s="30">
        <v>0</v>
      </c>
      <c r="AF169" s="30">
        <v>0</v>
      </c>
      <c r="AG169" s="41">
        <f t="shared" si="8"/>
        <v>88.509471550000015</v>
      </c>
      <c r="AH169" s="42">
        <f t="shared" si="9"/>
        <v>0</v>
      </c>
    </row>
    <row r="170" spans="2:34" ht="15" customHeight="1" outlineLevel="1" x14ac:dyDescent="0.2">
      <c r="B170" s="34" t="s">
        <v>120</v>
      </c>
      <c r="C170" s="28">
        <v>0</v>
      </c>
      <c r="D170" s="29">
        <v>0</v>
      </c>
      <c r="E170" s="29">
        <v>0</v>
      </c>
      <c r="F170" s="29">
        <v>0</v>
      </c>
      <c r="G170" s="29">
        <v>0</v>
      </c>
      <c r="H170" s="29">
        <v>0</v>
      </c>
      <c r="I170" s="30">
        <v>0</v>
      </c>
      <c r="J170" s="30">
        <v>0</v>
      </c>
      <c r="K170" s="30">
        <v>0</v>
      </c>
      <c r="L170" s="30">
        <v>0</v>
      </c>
      <c r="M170" s="29">
        <v>0</v>
      </c>
      <c r="N170" s="29">
        <v>0</v>
      </c>
      <c r="O170" s="29">
        <v>12.988837249999982</v>
      </c>
      <c r="P170" s="29">
        <v>0</v>
      </c>
      <c r="Q170" s="29">
        <v>-1291.5</v>
      </c>
      <c r="R170" s="29">
        <v>0</v>
      </c>
      <c r="S170" s="29">
        <v>0</v>
      </c>
      <c r="T170" s="31">
        <v>0</v>
      </c>
      <c r="U170" s="28">
        <v>0</v>
      </c>
      <c r="V170" s="29">
        <v>0</v>
      </c>
      <c r="W170" s="29">
        <v>0</v>
      </c>
      <c r="X170" s="31">
        <v>0</v>
      </c>
      <c r="Y170" s="29">
        <v>0</v>
      </c>
      <c r="Z170" s="31">
        <v>0</v>
      </c>
      <c r="AA170" s="28">
        <v>0</v>
      </c>
      <c r="AB170" s="29">
        <v>0</v>
      </c>
      <c r="AC170" s="29">
        <v>0</v>
      </c>
      <c r="AD170" s="31">
        <v>0</v>
      </c>
      <c r="AE170" s="30">
        <v>0</v>
      </c>
      <c r="AF170" s="30">
        <v>0</v>
      </c>
      <c r="AG170" s="41">
        <f t="shared" si="8"/>
        <v>-1278.51116275</v>
      </c>
      <c r="AH170" s="42">
        <f t="shared" si="9"/>
        <v>0</v>
      </c>
    </row>
    <row r="171" spans="2:34" ht="15" customHeight="1" outlineLevel="1" x14ac:dyDescent="0.2">
      <c r="B171" s="34" t="s">
        <v>87</v>
      </c>
      <c r="C171" s="28">
        <v>0</v>
      </c>
      <c r="D171" s="29">
        <v>-41.358000000000004</v>
      </c>
      <c r="E171" s="29">
        <v>0</v>
      </c>
      <c r="F171" s="29">
        <v>0</v>
      </c>
      <c r="G171" s="29">
        <v>0</v>
      </c>
      <c r="H171" s="29">
        <v>0</v>
      </c>
      <c r="I171" s="30">
        <v>0</v>
      </c>
      <c r="J171" s="30">
        <v>0</v>
      </c>
      <c r="K171" s="30">
        <v>0</v>
      </c>
      <c r="L171" s="30">
        <v>0</v>
      </c>
      <c r="M171" s="29">
        <v>0</v>
      </c>
      <c r="N171" s="29">
        <v>0</v>
      </c>
      <c r="O171" s="29">
        <v>0</v>
      </c>
      <c r="P171" s="29">
        <v>0</v>
      </c>
      <c r="Q171" s="29">
        <v>100815.21931206573</v>
      </c>
      <c r="R171" s="29">
        <v>14167.644890000001</v>
      </c>
      <c r="S171" s="29">
        <v>0</v>
      </c>
      <c r="T171" s="31">
        <v>-3.722</v>
      </c>
      <c r="U171" s="28">
        <v>0</v>
      </c>
      <c r="V171" s="29">
        <v>66064.4125877771</v>
      </c>
      <c r="W171" s="29">
        <v>0</v>
      </c>
      <c r="X171" s="31">
        <v>494.96800000000002</v>
      </c>
      <c r="Y171" s="29">
        <v>0</v>
      </c>
      <c r="Z171" s="31">
        <v>0</v>
      </c>
      <c r="AA171" s="28">
        <v>0</v>
      </c>
      <c r="AB171" s="29">
        <v>0</v>
      </c>
      <c r="AC171" s="29">
        <v>0</v>
      </c>
      <c r="AD171" s="31">
        <v>0</v>
      </c>
      <c r="AE171" s="30">
        <v>0</v>
      </c>
      <c r="AF171" s="30">
        <v>0</v>
      </c>
      <c r="AG171" s="41">
        <f t="shared" ref="AG171:AG204" si="10">C171+E171+G171+Q171+S171++W171+AA171+AC171+Y171+AE171+U171+K171+M171+O171+I171</f>
        <v>100815.21931206573</v>
      </c>
      <c r="AH171" s="42">
        <f t="shared" ref="AH171:AH204" si="11">D171+F171+H171+R171+T171+X171+AB171+AD171+Z171+AF171+V171+L171+N171+P171+J171</f>
        <v>80681.945477777102</v>
      </c>
    </row>
    <row r="172" spans="2:34" ht="15" customHeight="1" outlineLevel="1" x14ac:dyDescent="0.2">
      <c r="B172" s="34" t="s">
        <v>88</v>
      </c>
      <c r="C172" s="28">
        <v>0</v>
      </c>
      <c r="D172" s="29">
        <v>0</v>
      </c>
      <c r="E172" s="29">
        <v>0</v>
      </c>
      <c r="F172" s="29">
        <v>0</v>
      </c>
      <c r="G172" s="29">
        <v>0</v>
      </c>
      <c r="H172" s="29">
        <v>0</v>
      </c>
      <c r="I172" s="30">
        <v>0</v>
      </c>
      <c r="J172" s="30">
        <v>0</v>
      </c>
      <c r="K172" s="30">
        <v>0</v>
      </c>
      <c r="L172" s="30">
        <v>0</v>
      </c>
      <c r="M172" s="29">
        <v>0</v>
      </c>
      <c r="N172" s="29">
        <v>0</v>
      </c>
      <c r="O172" s="29">
        <v>0</v>
      </c>
      <c r="P172" s="29">
        <v>0</v>
      </c>
      <c r="Q172" s="29">
        <v>-3.722</v>
      </c>
      <c r="R172" s="29">
        <v>0</v>
      </c>
      <c r="S172" s="29">
        <v>0</v>
      </c>
      <c r="T172" s="31">
        <v>0</v>
      </c>
      <c r="U172" s="28">
        <v>0</v>
      </c>
      <c r="V172" s="29">
        <v>0</v>
      </c>
      <c r="W172" s="29">
        <v>0</v>
      </c>
      <c r="X172" s="31">
        <v>0</v>
      </c>
      <c r="Y172" s="29">
        <v>0</v>
      </c>
      <c r="Z172" s="31">
        <v>0</v>
      </c>
      <c r="AA172" s="28">
        <v>0</v>
      </c>
      <c r="AB172" s="29">
        <v>0</v>
      </c>
      <c r="AC172" s="29">
        <v>0</v>
      </c>
      <c r="AD172" s="31">
        <v>0</v>
      </c>
      <c r="AE172" s="30">
        <v>0</v>
      </c>
      <c r="AF172" s="30">
        <v>0</v>
      </c>
      <c r="AG172" s="41">
        <f t="shared" si="10"/>
        <v>-3.722</v>
      </c>
      <c r="AH172" s="42">
        <f t="shared" si="11"/>
        <v>0</v>
      </c>
    </row>
    <row r="173" spans="2:34" ht="15" customHeight="1" outlineLevel="1" x14ac:dyDescent="0.2">
      <c r="B173" s="34" t="s">
        <v>89</v>
      </c>
      <c r="C173" s="28">
        <v>0</v>
      </c>
      <c r="D173" s="29">
        <v>0</v>
      </c>
      <c r="E173" s="29">
        <v>0</v>
      </c>
      <c r="F173" s="29">
        <v>0</v>
      </c>
      <c r="G173" s="29">
        <v>0</v>
      </c>
      <c r="H173" s="29">
        <v>0</v>
      </c>
      <c r="I173" s="30">
        <v>0</v>
      </c>
      <c r="J173" s="30">
        <v>0</v>
      </c>
      <c r="K173" s="30">
        <v>0</v>
      </c>
      <c r="L173" s="30">
        <v>0</v>
      </c>
      <c r="M173" s="29">
        <v>0</v>
      </c>
      <c r="N173" s="29">
        <v>0</v>
      </c>
      <c r="O173" s="29">
        <v>0</v>
      </c>
      <c r="P173" s="29">
        <v>0</v>
      </c>
      <c r="Q173" s="29">
        <v>66064.4125877771</v>
      </c>
      <c r="R173" s="29">
        <v>0</v>
      </c>
      <c r="S173" s="29">
        <v>0</v>
      </c>
      <c r="T173" s="31">
        <v>0</v>
      </c>
      <c r="U173" s="28">
        <v>0</v>
      </c>
      <c r="V173" s="29">
        <v>0</v>
      </c>
      <c r="W173" s="29">
        <v>0</v>
      </c>
      <c r="X173" s="31">
        <v>0</v>
      </c>
      <c r="Y173" s="29">
        <v>0</v>
      </c>
      <c r="Z173" s="31">
        <v>0</v>
      </c>
      <c r="AA173" s="28">
        <v>0</v>
      </c>
      <c r="AB173" s="29">
        <v>0</v>
      </c>
      <c r="AC173" s="29">
        <v>0</v>
      </c>
      <c r="AD173" s="31">
        <v>0</v>
      </c>
      <c r="AE173" s="30">
        <v>0</v>
      </c>
      <c r="AF173" s="30">
        <v>0</v>
      </c>
      <c r="AG173" s="41">
        <f t="shared" si="10"/>
        <v>66064.4125877771</v>
      </c>
      <c r="AH173" s="42">
        <f t="shared" si="11"/>
        <v>0</v>
      </c>
    </row>
    <row r="174" spans="2:34" ht="15" customHeight="1" outlineLevel="1" x14ac:dyDescent="0.2">
      <c r="B174" s="34" t="s">
        <v>90</v>
      </c>
      <c r="C174" s="28">
        <v>0</v>
      </c>
      <c r="D174" s="29">
        <v>0</v>
      </c>
      <c r="E174" s="29">
        <v>0</v>
      </c>
      <c r="F174" s="29">
        <v>0</v>
      </c>
      <c r="G174" s="29">
        <v>0</v>
      </c>
      <c r="H174" s="29">
        <v>0</v>
      </c>
      <c r="I174" s="30">
        <v>0</v>
      </c>
      <c r="J174" s="30">
        <v>0</v>
      </c>
      <c r="K174" s="30">
        <v>0</v>
      </c>
      <c r="L174" s="30">
        <v>0</v>
      </c>
      <c r="M174" s="29">
        <v>0</v>
      </c>
      <c r="N174" s="29">
        <v>0</v>
      </c>
      <c r="O174" s="29">
        <v>0</v>
      </c>
      <c r="P174" s="29">
        <v>0</v>
      </c>
      <c r="Q174" s="29">
        <v>2938.397675222931</v>
      </c>
      <c r="R174" s="29">
        <v>0</v>
      </c>
      <c r="S174" s="29">
        <v>0</v>
      </c>
      <c r="T174" s="31">
        <v>0</v>
      </c>
      <c r="U174" s="28">
        <v>0</v>
      </c>
      <c r="V174" s="29">
        <v>0</v>
      </c>
      <c r="W174" s="29">
        <v>0</v>
      </c>
      <c r="X174" s="31">
        <v>0</v>
      </c>
      <c r="Y174" s="29">
        <v>0</v>
      </c>
      <c r="Z174" s="31">
        <v>0</v>
      </c>
      <c r="AA174" s="28">
        <v>0</v>
      </c>
      <c r="AB174" s="29">
        <v>0</v>
      </c>
      <c r="AC174" s="29">
        <v>0</v>
      </c>
      <c r="AD174" s="31">
        <v>0</v>
      </c>
      <c r="AE174" s="30">
        <v>0</v>
      </c>
      <c r="AF174" s="30">
        <v>0</v>
      </c>
      <c r="AG174" s="41">
        <f t="shared" si="10"/>
        <v>2938.397675222931</v>
      </c>
      <c r="AH174" s="42">
        <f t="shared" si="11"/>
        <v>0</v>
      </c>
    </row>
    <row r="175" spans="2:34" ht="15" customHeight="1" outlineLevel="1" x14ac:dyDescent="0.2">
      <c r="B175" s="34" t="s">
        <v>91</v>
      </c>
      <c r="C175" s="28">
        <v>0</v>
      </c>
      <c r="D175" s="29">
        <v>0</v>
      </c>
      <c r="E175" s="29">
        <v>0</v>
      </c>
      <c r="F175" s="29">
        <v>0</v>
      </c>
      <c r="G175" s="29">
        <v>0</v>
      </c>
      <c r="H175" s="29">
        <v>0</v>
      </c>
      <c r="I175" s="30">
        <v>0</v>
      </c>
      <c r="J175" s="30">
        <v>0</v>
      </c>
      <c r="K175" s="30">
        <v>0</v>
      </c>
      <c r="L175" s="30">
        <v>0</v>
      </c>
      <c r="M175" s="29">
        <v>0</v>
      </c>
      <c r="N175" s="29">
        <v>0</v>
      </c>
      <c r="O175" s="29">
        <v>0</v>
      </c>
      <c r="P175" s="29">
        <v>0</v>
      </c>
      <c r="Q175" s="29">
        <v>0</v>
      </c>
      <c r="R175" s="29">
        <v>0</v>
      </c>
      <c r="S175" s="29">
        <v>0</v>
      </c>
      <c r="T175" s="31">
        <v>0</v>
      </c>
      <c r="U175" s="28">
        <v>0</v>
      </c>
      <c r="V175" s="29">
        <v>0</v>
      </c>
      <c r="W175" s="29">
        <v>0</v>
      </c>
      <c r="X175" s="31">
        <v>0</v>
      </c>
      <c r="Y175" s="29">
        <v>0</v>
      </c>
      <c r="Z175" s="31">
        <v>0</v>
      </c>
      <c r="AA175" s="28">
        <v>0</v>
      </c>
      <c r="AB175" s="29">
        <v>0</v>
      </c>
      <c r="AC175" s="29">
        <v>0</v>
      </c>
      <c r="AD175" s="31">
        <v>0</v>
      </c>
      <c r="AE175" s="30">
        <v>0</v>
      </c>
      <c r="AF175" s="30">
        <v>0</v>
      </c>
      <c r="AG175" s="41">
        <f t="shared" si="10"/>
        <v>0</v>
      </c>
      <c r="AH175" s="42">
        <f t="shared" si="11"/>
        <v>0</v>
      </c>
    </row>
    <row r="176" spans="2:34" ht="15" customHeight="1" outlineLevel="1" x14ac:dyDescent="0.2">
      <c r="B176" s="34" t="s">
        <v>92</v>
      </c>
      <c r="C176" s="28">
        <v>0</v>
      </c>
      <c r="D176" s="29">
        <v>0</v>
      </c>
      <c r="E176" s="29">
        <v>0</v>
      </c>
      <c r="F176" s="29">
        <v>0</v>
      </c>
      <c r="G176" s="29">
        <v>0</v>
      </c>
      <c r="H176" s="29">
        <v>0</v>
      </c>
      <c r="I176" s="30">
        <v>0</v>
      </c>
      <c r="J176" s="30">
        <v>0</v>
      </c>
      <c r="K176" s="30">
        <v>0</v>
      </c>
      <c r="L176" s="30">
        <v>0</v>
      </c>
      <c r="M176" s="29">
        <v>0</v>
      </c>
      <c r="N176" s="29">
        <v>0</v>
      </c>
      <c r="O176" s="29">
        <v>0</v>
      </c>
      <c r="P176" s="29">
        <v>0</v>
      </c>
      <c r="Q176" s="29">
        <v>0</v>
      </c>
      <c r="R176" s="29">
        <v>0</v>
      </c>
      <c r="S176" s="29">
        <v>0</v>
      </c>
      <c r="T176" s="31">
        <v>0</v>
      </c>
      <c r="U176" s="28">
        <v>0</v>
      </c>
      <c r="V176" s="29">
        <v>0</v>
      </c>
      <c r="W176" s="29">
        <v>0</v>
      </c>
      <c r="X176" s="31">
        <v>0</v>
      </c>
      <c r="Y176" s="29">
        <v>0</v>
      </c>
      <c r="Z176" s="31">
        <v>0</v>
      </c>
      <c r="AA176" s="28">
        <v>0</v>
      </c>
      <c r="AB176" s="29">
        <v>0</v>
      </c>
      <c r="AC176" s="29">
        <v>0</v>
      </c>
      <c r="AD176" s="31">
        <v>0</v>
      </c>
      <c r="AE176" s="30">
        <v>0</v>
      </c>
      <c r="AF176" s="30">
        <v>0</v>
      </c>
      <c r="AG176" s="41">
        <f t="shared" si="10"/>
        <v>0</v>
      </c>
      <c r="AH176" s="42">
        <f t="shared" si="11"/>
        <v>0</v>
      </c>
    </row>
    <row r="177" spans="2:34" ht="15" customHeight="1" outlineLevel="1" x14ac:dyDescent="0.2">
      <c r="B177" s="34" t="s">
        <v>93</v>
      </c>
      <c r="C177" s="28">
        <v>0</v>
      </c>
      <c r="D177" s="29">
        <v>0</v>
      </c>
      <c r="E177" s="29">
        <v>0</v>
      </c>
      <c r="F177" s="29">
        <v>0</v>
      </c>
      <c r="G177" s="29">
        <v>0</v>
      </c>
      <c r="H177" s="29">
        <v>0</v>
      </c>
      <c r="I177" s="30">
        <v>0</v>
      </c>
      <c r="J177" s="30">
        <v>0</v>
      </c>
      <c r="K177" s="30">
        <v>0</v>
      </c>
      <c r="L177" s="30">
        <v>0</v>
      </c>
      <c r="M177" s="29">
        <v>0</v>
      </c>
      <c r="N177" s="29">
        <v>0</v>
      </c>
      <c r="O177" s="29">
        <v>0</v>
      </c>
      <c r="P177" s="29">
        <v>0</v>
      </c>
      <c r="Q177" s="29">
        <v>-26798.314253281475</v>
      </c>
      <c r="R177" s="29">
        <v>0</v>
      </c>
      <c r="S177" s="29">
        <v>0</v>
      </c>
      <c r="T177" s="31">
        <v>0</v>
      </c>
      <c r="U177" s="28">
        <v>0</v>
      </c>
      <c r="V177" s="29">
        <v>0</v>
      </c>
      <c r="W177" s="29">
        <v>0</v>
      </c>
      <c r="X177" s="31">
        <v>0</v>
      </c>
      <c r="Y177" s="29">
        <v>0</v>
      </c>
      <c r="Z177" s="31">
        <v>0</v>
      </c>
      <c r="AA177" s="28">
        <v>0</v>
      </c>
      <c r="AB177" s="29">
        <v>0</v>
      </c>
      <c r="AC177" s="29">
        <v>0</v>
      </c>
      <c r="AD177" s="31">
        <v>0.185</v>
      </c>
      <c r="AE177" s="30">
        <v>0</v>
      </c>
      <c r="AF177" s="30">
        <v>0</v>
      </c>
      <c r="AG177" s="41">
        <f t="shared" si="10"/>
        <v>-26798.314253281475</v>
      </c>
      <c r="AH177" s="42">
        <f t="shared" si="11"/>
        <v>0.185</v>
      </c>
    </row>
    <row r="178" spans="2:34" ht="15" customHeight="1" outlineLevel="1" x14ac:dyDescent="0.2">
      <c r="B178" s="34" t="s">
        <v>94</v>
      </c>
      <c r="C178" s="28">
        <v>0</v>
      </c>
      <c r="D178" s="29">
        <v>0</v>
      </c>
      <c r="E178" s="29">
        <v>0</v>
      </c>
      <c r="F178" s="29">
        <v>0</v>
      </c>
      <c r="G178" s="29">
        <v>0</v>
      </c>
      <c r="H178" s="29">
        <v>0</v>
      </c>
      <c r="I178" s="30">
        <v>0</v>
      </c>
      <c r="J178" s="30">
        <v>0</v>
      </c>
      <c r="K178" s="30">
        <v>0</v>
      </c>
      <c r="L178" s="30">
        <v>0</v>
      </c>
      <c r="M178" s="29">
        <v>0</v>
      </c>
      <c r="N178" s="29">
        <v>0</v>
      </c>
      <c r="O178" s="29">
        <v>0</v>
      </c>
      <c r="P178" s="29">
        <v>0</v>
      </c>
      <c r="Q178" s="29">
        <v>53.280999999999999</v>
      </c>
      <c r="R178" s="29">
        <v>0</v>
      </c>
      <c r="S178" s="29">
        <v>0</v>
      </c>
      <c r="T178" s="31">
        <v>0</v>
      </c>
      <c r="U178" s="28">
        <v>0</v>
      </c>
      <c r="V178" s="29">
        <v>0</v>
      </c>
      <c r="W178" s="29">
        <v>0</v>
      </c>
      <c r="X178" s="31">
        <v>0</v>
      </c>
      <c r="Y178" s="29">
        <v>0</v>
      </c>
      <c r="Z178" s="31">
        <v>0</v>
      </c>
      <c r="AA178" s="28">
        <v>0</v>
      </c>
      <c r="AB178" s="29">
        <v>0</v>
      </c>
      <c r="AC178" s="29">
        <v>0</v>
      </c>
      <c r="AD178" s="31">
        <v>0</v>
      </c>
      <c r="AE178" s="30">
        <v>0</v>
      </c>
      <c r="AF178" s="30">
        <v>0</v>
      </c>
      <c r="AG178" s="41">
        <f t="shared" si="10"/>
        <v>53.280999999999999</v>
      </c>
      <c r="AH178" s="42">
        <f t="shared" si="11"/>
        <v>0</v>
      </c>
    </row>
    <row r="179" spans="2:34" ht="15" customHeight="1" outlineLevel="1" x14ac:dyDescent="0.2">
      <c r="B179" s="36" t="s">
        <v>95</v>
      </c>
      <c r="C179" s="28">
        <v>0</v>
      </c>
      <c r="D179" s="29">
        <v>0</v>
      </c>
      <c r="E179" s="29">
        <v>0</v>
      </c>
      <c r="F179" s="29">
        <v>0</v>
      </c>
      <c r="G179" s="29">
        <v>0</v>
      </c>
      <c r="H179" s="29">
        <v>0</v>
      </c>
      <c r="I179" s="30">
        <v>0</v>
      </c>
      <c r="J179" s="30">
        <v>0</v>
      </c>
      <c r="K179" s="30">
        <v>0</v>
      </c>
      <c r="L179" s="30">
        <v>0</v>
      </c>
      <c r="M179" s="29">
        <v>0</v>
      </c>
      <c r="N179" s="29">
        <v>0</v>
      </c>
      <c r="O179" s="29">
        <v>0</v>
      </c>
      <c r="P179" s="29">
        <v>0</v>
      </c>
      <c r="Q179" s="29">
        <v>0</v>
      </c>
      <c r="R179" s="29">
        <v>0</v>
      </c>
      <c r="S179" s="29">
        <v>0</v>
      </c>
      <c r="T179" s="31">
        <v>0</v>
      </c>
      <c r="U179" s="28">
        <v>0</v>
      </c>
      <c r="V179" s="29">
        <v>0</v>
      </c>
      <c r="W179" s="29">
        <v>0</v>
      </c>
      <c r="X179" s="31">
        <v>0</v>
      </c>
      <c r="Y179" s="29">
        <v>0</v>
      </c>
      <c r="Z179" s="31">
        <v>0</v>
      </c>
      <c r="AA179" s="28">
        <v>0</v>
      </c>
      <c r="AB179" s="29">
        <v>0</v>
      </c>
      <c r="AC179" s="29">
        <v>0</v>
      </c>
      <c r="AD179" s="31">
        <v>0</v>
      </c>
      <c r="AE179" s="30">
        <v>0</v>
      </c>
      <c r="AF179" s="30">
        <v>0</v>
      </c>
      <c r="AG179" s="41">
        <f t="shared" si="10"/>
        <v>0</v>
      </c>
      <c r="AH179" s="42">
        <f t="shared" si="11"/>
        <v>0</v>
      </c>
    </row>
    <row r="180" spans="2:34" ht="15" customHeight="1" outlineLevel="1" x14ac:dyDescent="0.2">
      <c r="B180" s="36" t="s">
        <v>96</v>
      </c>
      <c r="C180" s="28">
        <v>0</v>
      </c>
      <c r="D180" s="29">
        <v>0</v>
      </c>
      <c r="E180" s="29">
        <v>0</v>
      </c>
      <c r="F180" s="29">
        <v>0</v>
      </c>
      <c r="G180" s="29">
        <v>0</v>
      </c>
      <c r="H180" s="29">
        <v>0</v>
      </c>
      <c r="I180" s="30">
        <v>0</v>
      </c>
      <c r="J180" s="30">
        <v>0</v>
      </c>
      <c r="K180" s="30">
        <v>0</v>
      </c>
      <c r="L180" s="30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31">
        <v>0</v>
      </c>
      <c r="U180" s="28">
        <v>0</v>
      </c>
      <c r="V180" s="29">
        <v>0</v>
      </c>
      <c r="W180" s="29">
        <v>0</v>
      </c>
      <c r="X180" s="31">
        <v>0</v>
      </c>
      <c r="Y180" s="29">
        <v>0</v>
      </c>
      <c r="Z180" s="31">
        <v>0</v>
      </c>
      <c r="AA180" s="28">
        <v>0</v>
      </c>
      <c r="AB180" s="29">
        <v>0</v>
      </c>
      <c r="AC180" s="29">
        <v>0</v>
      </c>
      <c r="AD180" s="31">
        <v>0</v>
      </c>
      <c r="AE180" s="30">
        <v>0</v>
      </c>
      <c r="AF180" s="30">
        <v>0</v>
      </c>
      <c r="AG180" s="41">
        <f t="shared" si="10"/>
        <v>0</v>
      </c>
      <c r="AH180" s="42">
        <f t="shared" si="11"/>
        <v>0</v>
      </c>
    </row>
    <row r="181" spans="2:34" ht="15" customHeight="1" outlineLevel="1" x14ac:dyDescent="0.2">
      <c r="B181" s="36" t="s">
        <v>97</v>
      </c>
      <c r="C181" s="28">
        <v>0</v>
      </c>
      <c r="D181" s="29">
        <v>0</v>
      </c>
      <c r="E181" s="29">
        <v>0</v>
      </c>
      <c r="F181" s="29">
        <v>0</v>
      </c>
      <c r="G181" s="29">
        <v>0</v>
      </c>
      <c r="H181" s="29">
        <v>0</v>
      </c>
      <c r="I181" s="30">
        <v>0</v>
      </c>
      <c r="J181" s="30">
        <v>0</v>
      </c>
      <c r="K181" s="30">
        <v>0</v>
      </c>
      <c r="L181" s="30">
        <v>0</v>
      </c>
      <c r="M181" s="29">
        <v>0</v>
      </c>
      <c r="N181" s="29">
        <v>0</v>
      </c>
      <c r="O181" s="29">
        <v>0</v>
      </c>
      <c r="P181" s="29">
        <v>0</v>
      </c>
      <c r="Q181" s="29">
        <v>-1632.8029999999999</v>
      </c>
      <c r="R181" s="29">
        <v>0</v>
      </c>
      <c r="S181" s="29">
        <v>0</v>
      </c>
      <c r="T181" s="31">
        <v>0</v>
      </c>
      <c r="U181" s="28">
        <v>0</v>
      </c>
      <c r="V181" s="29">
        <v>0</v>
      </c>
      <c r="W181" s="29">
        <v>0</v>
      </c>
      <c r="X181" s="31">
        <v>0</v>
      </c>
      <c r="Y181" s="29">
        <v>0</v>
      </c>
      <c r="Z181" s="31">
        <v>0</v>
      </c>
      <c r="AA181" s="28">
        <v>0</v>
      </c>
      <c r="AB181" s="29">
        <v>0</v>
      </c>
      <c r="AC181" s="29">
        <v>0</v>
      </c>
      <c r="AD181" s="31">
        <v>0</v>
      </c>
      <c r="AE181" s="30">
        <v>0</v>
      </c>
      <c r="AF181" s="30">
        <v>0</v>
      </c>
      <c r="AG181" s="41">
        <f t="shared" si="10"/>
        <v>-1632.8029999999999</v>
      </c>
      <c r="AH181" s="42">
        <f t="shared" si="11"/>
        <v>0</v>
      </c>
    </row>
    <row r="182" spans="2:34" ht="15" customHeight="1" outlineLevel="1" x14ac:dyDescent="0.2">
      <c r="B182" s="36" t="s">
        <v>98</v>
      </c>
      <c r="C182" s="28">
        <v>0</v>
      </c>
      <c r="D182" s="29">
        <v>0</v>
      </c>
      <c r="E182" s="29">
        <v>0</v>
      </c>
      <c r="F182" s="29">
        <v>0</v>
      </c>
      <c r="G182" s="29">
        <v>0</v>
      </c>
      <c r="H182" s="29">
        <v>0</v>
      </c>
      <c r="I182" s="30">
        <v>0</v>
      </c>
      <c r="J182" s="30">
        <v>0</v>
      </c>
      <c r="K182" s="30">
        <v>0</v>
      </c>
      <c r="L182" s="30">
        <v>0</v>
      </c>
      <c r="M182" s="29">
        <v>0</v>
      </c>
      <c r="N182" s="29">
        <v>0</v>
      </c>
      <c r="O182" s="29">
        <v>0</v>
      </c>
      <c r="P182" s="29">
        <v>0</v>
      </c>
      <c r="Q182" s="29">
        <v>0</v>
      </c>
      <c r="R182" s="29">
        <v>0</v>
      </c>
      <c r="S182" s="29">
        <v>0</v>
      </c>
      <c r="T182" s="31">
        <v>0</v>
      </c>
      <c r="U182" s="28">
        <v>0</v>
      </c>
      <c r="V182" s="29">
        <v>0</v>
      </c>
      <c r="W182" s="29">
        <v>0</v>
      </c>
      <c r="X182" s="31">
        <v>0</v>
      </c>
      <c r="Y182" s="29">
        <v>0</v>
      </c>
      <c r="Z182" s="31">
        <v>0</v>
      </c>
      <c r="AA182" s="28">
        <v>0</v>
      </c>
      <c r="AB182" s="29">
        <v>0</v>
      </c>
      <c r="AC182" s="29">
        <v>0</v>
      </c>
      <c r="AD182" s="31">
        <v>0</v>
      </c>
      <c r="AE182" s="30">
        <v>0</v>
      </c>
      <c r="AF182" s="30">
        <v>0</v>
      </c>
      <c r="AG182" s="41">
        <f t="shared" si="10"/>
        <v>0</v>
      </c>
      <c r="AH182" s="42">
        <f t="shared" si="11"/>
        <v>0</v>
      </c>
    </row>
    <row r="183" spans="2:34" s="3" customFormat="1" ht="15" customHeight="1" x14ac:dyDescent="0.2">
      <c r="B183" s="72" t="s">
        <v>175</v>
      </c>
      <c r="C183" s="69">
        <v>-50259.514999999999</v>
      </c>
      <c r="D183" s="70">
        <v>-92774.452999999994</v>
      </c>
      <c r="E183" s="70">
        <v>0</v>
      </c>
      <c r="F183" s="70">
        <v>0</v>
      </c>
      <c r="G183" s="70">
        <v>0</v>
      </c>
      <c r="H183" s="70">
        <v>0</v>
      </c>
      <c r="I183" s="70">
        <v>0</v>
      </c>
      <c r="J183" s="70">
        <v>0</v>
      </c>
      <c r="K183" s="70">
        <v>0</v>
      </c>
      <c r="L183" s="70">
        <v>0</v>
      </c>
      <c r="M183" s="70">
        <v>0</v>
      </c>
      <c r="N183" s="70">
        <v>-1209.471</v>
      </c>
      <c r="O183" s="70">
        <v>0</v>
      </c>
      <c r="P183" s="70">
        <v>0</v>
      </c>
      <c r="Q183" s="70">
        <v>0</v>
      </c>
      <c r="R183" s="70">
        <v>0</v>
      </c>
      <c r="S183" s="70">
        <v>178415.26199999999</v>
      </c>
      <c r="T183" s="71">
        <v>0</v>
      </c>
      <c r="U183" s="69">
        <v>0</v>
      </c>
      <c r="V183" s="70">
        <v>0</v>
      </c>
      <c r="W183" s="70">
        <v>0</v>
      </c>
      <c r="X183" s="71">
        <v>0</v>
      </c>
      <c r="Y183" s="70">
        <v>0</v>
      </c>
      <c r="Z183" s="71">
        <v>0</v>
      </c>
      <c r="AA183" s="69">
        <v>0</v>
      </c>
      <c r="AB183" s="70">
        <v>0</v>
      </c>
      <c r="AC183" s="70">
        <v>0</v>
      </c>
      <c r="AD183" s="71">
        <v>0</v>
      </c>
      <c r="AE183" s="70">
        <v>0</v>
      </c>
      <c r="AF183" s="70">
        <v>0</v>
      </c>
      <c r="AG183" s="69">
        <f t="shared" si="10"/>
        <v>128155.74699999999</v>
      </c>
      <c r="AH183" s="71">
        <f t="shared" si="11"/>
        <v>-93983.923999999999</v>
      </c>
    </row>
    <row r="184" spans="2:34" ht="15" customHeight="1" outlineLevel="1" x14ac:dyDescent="0.2">
      <c r="B184" s="34" t="s">
        <v>85</v>
      </c>
      <c r="C184" s="28">
        <v>-46051.495000000003</v>
      </c>
      <c r="D184" s="29">
        <v>-52050.225999999995</v>
      </c>
      <c r="E184" s="29">
        <v>0</v>
      </c>
      <c r="F184" s="29">
        <v>0</v>
      </c>
      <c r="G184" s="29">
        <v>0</v>
      </c>
      <c r="H184" s="29">
        <v>0</v>
      </c>
      <c r="I184" s="30">
        <v>0</v>
      </c>
      <c r="J184" s="30">
        <v>0</v>
      </c>
      <c r="K184" s="30">
        <v>0</v>
      </c>
      <c r="L184" s="30">
        <v>0</v>
      </c>
      <c r="M184" s="29">
        <v>0</v>
      </c>
      <c r="N184" s="29">
        <v>-630.90700000000004</v>
      </c>
      <c r="O184" s="29">
        <v>0</v>
      </c>
      <c r="P184" s="29">
        <v>0</v>
      </c>
      <c r="Q184" s="29">
        <v>0</v>
      </c>
      <c r="R184" s="29">
        <v>0</v>
      </c>
      <c r="S184" s="29">
        <v>0</v>
      </c>
      <c r="T184" s="31">
        <v>0</v>
      </c>
      <c r="U184" s="28">
        <v>0</v>
      </c>
      <c r="V184" s="29">
        <v>0</v>
      </c>
      <c r="W184" s="29">
        <v>0</v>
      </c>
      <c r="X184" s="31">
        <v>0</v>
      </c>
      <c r="Y184" s="29">
        <v>0</v>
      </c>
      <c r="Z184" s="42">
        <v>0</v>
      </c>
      <c r="AA184" s="28">
        <v>0</v>
      </c>
      <c r="AB184" s="29">
        <v>0</v>
      </c>
      <c r="AC184" s="29">
        <v>0</v>
      </c>
      <c r="AD184" s="31">
        <v>0</v>
      </c>
      <c r="AE184" s="30">
        <v>0</v>
      </c>
      <c r="AF184" s="30">
        <v>0</v>
      </c>
      <c r="AG184" s="41">
        <f t="shared" si="10"/>
        <v>-46051.495000000003</v>
      </c>
      <c r="AH184" s="42">
        <f t="shared" si="11"/>
        <v>-52681.132999999994</v>
      </c>
    </row>
    <row r="185" spans="2:34" ht="15" customHeight="1" outlineLevel="1" x14ac:dyDescent="0.2">
      <c r="B185" s="34" t="s">
        <v>86</v>
      </c>
      <c r="C185" s="28">
        <v>0</v>
      </c>
      <c r="D185" s="29">
        <v>0</v>
      </c>
      <c r="E185" s="29">
        <v>0</v>
      </c>
      <c r="F185" s="29">
        <v>0</v>
      </c>
      <c r="G185" s="29">
        <v>0</v>
      </c>
      <c r="H185" s="29">
        <v>0</v>
      </c>
      <c r="I185" s="30">
        <v>0</v>
      </c>
      <c r="J185" s="30">
        <v>0</v>
      </c>
      <c r="K185" s="30">
        <v>0</v>
      </c>
      <c r="L185" s="30">
        <v>0</v>
      </c>
      <c r="M185" s="29">
        <v>0</v>
      </c>
      <c r="N185" s="29">
        <v>-336.72800000000001</v>
      </c>
      <c r="O185" s="29">
        <v>0</v>
      </c>
      <c r="P185" s="29">
        <v>0</v>
      </c>
      <c r="Q185" s="29">
        <v>0</v>
      </c>
      <c r="R185" s="29">
        <v>0</v>
      </c>
      <c r="S185" s="29">
        <v>0</v>
      </c>
      <c r="T185" s="31">
        <v>0</v>
      </c>
      <c r="U185" s="28">
        <v>0</v>
      </c>
      <c r="V185" s="29">
        <v>0</v>
      </c>
      <c r="W185" s="29">
        <v>0</v>
      </c>
      <c r="X185" s="31">
        <v>0</v>
      </c>
      <c r="Y185" s="29">
        <v>0</v>
      </c>
      <c r="Z185" s="31">
        <v>0</v>
      </c>
      <c r="AA185" s="28">
        <v>0</v>
      </c>
      <c r="AB185" s="29">
        <v>0</v>
      </c>
      <c r="AC185" s="29">
        <v>0</v>
      </c>
      <c r="AD185" s="31">
        <v>0</v>
      </c>
      <c r="AE185" s="30">
        <v>0</v>
      </c>
      <c r="AF185" s="30">
        <v>0</v>
      </c>
      <c r="AG185" s="41">
        <f t="shared" si="10"/>
        <v>0</v>
      </c>
      <c r="AH185" s="42">
        <f t="shared" si="11"/>
        <v>-336.72800000000001</v>
      </c>
    </row>
    <row r="186" spans="2:34" ht="15" customHeight="1" outlineLevel="1" x14ac:dyDescent="0.2">
      <c r="B186" s="34" t="s">
        <v>120</v>
      </c>
      <c r="C186" s="28">
        <v>0</v>
      </c>
      <c r="D186" s="29">
        <v>0</v>
      </c>
      <c r="E186" s="29">
        <v>0</v>
      </c>
      <c r="F186" s="29">
        <v>0</v>
      </c>
      <c r="G186" s="29">
        <v>0</v>
      </c>
      <c r="H186" s="29">
        <v>0</v>
      </c>
      <c r="I186" s="30">
        <v>0</v>
      </c>
      <c r="J186" s="30">
        <v>0</v>
      </c>
      <c r="K186" s="30">
        <v>0</v>
      </c>
      <c r="L186" s="30">
        <v>0</v>
      </c>
      <c r="M186" s="29">
        <v>0</v>
      </c>
      <c r="N186" s="29">
        <v>-171.399</v>
      </c>
      <c r="O186" s="29">
        <v>0</v>
      </c>
      <c r="P186" s="29">
        <v>0</v>
      </c>
      <c r="Q186" s="29">
        <v>0</v>
      </c>
      <c r="R186" s="29">
        <v>0</v>
      </c>
      <c r="S186" s="29">
        <v>0</v>
      </c>
      <c r="T186" s="31">
        <v>0</v>
      </c>
      <c r="U186" s="28">
        <v>0</v>
      </c>
      <c r="V186" s="29">
        <v>0</v>
      </c>
      <c r="W186" s="29">
        <v>0</v>
      </c>
      <c r="X186" s="31">
        <v>0</v>
      </c>
      <c r="Y186" s="29">
        <v>0</v>
      </c>
      <c r="Z186" s="31">
        <v>0</v>
      </c>
      <c r="AA186" s="28">
        <v>0</v>
      </c>
      <c r="AB186" s="29">
        <v>0</v>
      </c>
      <c r="AC186" s="29">
        <v>0</v>
      </c>
      <c r="AD186" s="31">
        <v>0</v>
      </c>
      <c r="AE186" s="30">
        <v>0</v>
      </c>
      <c r="AF186" s="30">
        <v>0</v>
      </c>
      <c r="AG186" s="41">
        <f t="shared" si="10"/>
        <v>0</v>
      </c>
      <c r="AH186" s="42">
        <f t="shared" si="11"/>
        <v>-171.399</v>
      </c>
    </row>
    <row r="187" spans="2:34" ht="15" customHeight="1" outlineLevel="1" x14ac:dyDescent="0.2">
      <c r="B187" s="34" t="s">
        <v>87</v>
      </c>
      <c r="C187" s="28">
        <v>0</v>
      </c>
      <c r="D187" s="29">
        <v>0</v>
      </c>
      <c r="E187" s="29">
        <v>0</v>
      </c>
      <c r="F187" s="29">
        <v>0</v>
      </c>
      <c r="G187" s="29">
        <v>0</v>
      </c>
      <c r="H187" s="29">
        <v>0</v>
      </c>
      <c r="I187" s="30">
        <v>0</v>
      </c>
      <c r="J187" s="30">
        <v>0</v>
      </c>
      <c r="K187" s="30">
        <v>0</v>
      </c>
      <c r="L187" s="30">
        <v>0</v>
      </c>
      <c r="M187" s="29">
        <v>0</v>
      </c>
      <c r="N187" s="29">
        <v>0</v>
      </c>
      <c r="O187" s="29">
        <v>0</v>
      </c>
      <c r="P187" s="29">
        <v>0</v>
      </c>
      <c r="Q187" s="29">
        <v>0</v>
      </c>
      <c r="R187" s="29">
        <v>0</v>
      </c>
      <c r="S187" s="29">
        <v>0</v>
      </c>
      <c r="T187" s="31">
        <v>0</v>
      </c>
      <c r="U187" s="28">
        <v>0</v>
      </c>
      <c r="V187" s="29">
        <v>0</v>
      </c>
      <c r="W187" s="29">
        <v>0</v>
      </c>
      <c r="X187" s="31">
        <v>0</v>
      </c>
      <c r="Y187" s="29">
        <v>0</v>
      </c>
      <c r="Z187" s="31">
        <v>0</v>
      </c>
      <c r="AA187" s="28">
        <v>0</v>
      </c>
      <c r="AB187" s="29">
        <v>0</v>
      </c>
      <c r="AC187" s="29">
        <v>0</v>
      </c>
      <c r="AD187" s="31">
        <v>0</v>
      </c>
      <c r="AE187" s="30">
        <v>0</v>
      </c>
      <c r="AF187" s="30">
        <v>0</v>
      </c>
      <c r="AG187" s="41">
        <f t="shared" si="10"/>
        <v>0</v>
      </c>
      <c r="AH187" s="42">
        <f t="shared" si="11"/>
        <v>0</v>
      </c>
    </row>
    <row r="188" spans="2:34" ht="15" customHeight="1" outlineLevel="1" x14ac:dyDescent="0.2">
      <c r="B188" s="34" t="s">
        <v>88</v>
      </c>
      <c r="C188" s="28">
        <v>-463.108</v>
      </c>
      <c r="D188" s="29">
        <v>-7719.9340000000002</v>
      </c>
      <c r="E188" s="29">
        <v>0</v>
      </c>
      <c r="F188" s="29">
        <v>0</v>
      </c>
      <c r="G188" s="29">
        <v>0</v>
      </c>
      <c r="H188" s="29">
        <v>0</v>
      </c>
      <c r="I188" s="30">
        <v>0</v>
      </c>
      <c r="J188" s="30">
        <v>0</v>
      </c>
      <c r="K188" s="30">
        <v>0</v>
      </c>
      <c r="L188" s="30">
        <v>0</v>
      </c>
      <c r="M188" s="29">
        <v>0</v>
      </c>
      <c r="N188" s="29">
        <v>0</v>
      </c>
      <c r="O188" s="29">
        <v>0</v>
      </c>
      <c r="P188" s="29">
        <v>0</v>
      </c>
      <c r="Q188" s="29">
        <v>0</v>
      </c>
      <c r="R188" s="29">
        <v>0</v>
      </c>
      <c r="S188" s="29">
        <v>0</v>
      </c>
      <c r="T188" s="31">
        <v>0</v>
      </c>
      <c r="U188" s="28">
        <v>0</v>
      </c>
      <c r="V188" s="29">
        <v>0</v>
      </c>
      <c r="W188" s="29">
        <v>0</v>
      </c>
      <c r="X188" s="31">
        <v>0</v>
      </c>
      <c r="Y188" s="29">
        <v>0</v>
      </c>
      <c r="Z188" s="31">
        <v>0</v>
      </c>
      <c r="AA188" s="28">
        <v>0</v>
      </c>
      <c r="AB188" s="29">
        <v>0</v>
      </c>
      <c r="AC188" s="29">
        <v>0</v>
      </c>
      <c r="AD188" s="31">
        <v>0</v>
      </c>
      <c r="AE188" s="30">
        <v>0</v>
      </c>
      <c r="AF188" s="30">
        <v>0</v>
      </c>
      <c r="AG188" s="41">
        <f t="shared" si="10"/>
        <v>-463.108</v>
      </c>
      <c r="AH188" s="42">
        <f t="shared" si="11"/>
        <v>-7719.9340000000002</v>
      </c>
    </row>
    <row r="189" spans="2:34" ht="15" customHeight="1" outlineLevel="1" x14ac:dyDescent="0.2">
      <c r="B189" s="34" t="s">
        <v>89</v>
      </c>
      <c r="C189" s="28">
        <v>0</v>
      </c>
      <c r="D189" s="29">
        <v>0</v>
      </c>
      <c r="E189" s="29">
        <v>0</v>
      </c>
      <c r="F189" s="29">
        <v>0</v>
      </c>
      <c r="G189" s="29">
        <v>0</v>
      </c>
      <c r="H189" s="29">
        <v>0</v>
      </c>
      <c r="I189" s="30">
        <v>0</v>
      </c>
      <c r="J189" s="30">
        <v>0</v>
      </c>
      <c r="K189" s="30">
        <v>0</v>
      </c>
      <c r="L189" s="30">
        <v>0</v>
      </c>
      <c r="M189" s="29">
        <v>0</v>
      </c>
      <c r="N189" s="29">
        <v>0</v>
      </c>
      <c r="O189" s="29">
        <v>0</v>
      </c>
      <c r="P189" s="29">
        <v>0</v>
      </c>
      <c r="Q189" s="29">
        <v>0</v>
      </c>
      <c r="R189" s="29">
        <v>0</v>
      </c>
      <c r="S189" s="29">
        <v>0</v>
      </c>
      <c r="T189" s="31">
        <v>0</v>
      </c>
      <c r="U189" s="28">
        <v>0</v>
      </c>
      <c r="V189" s="29">
        <v>0</v>
      </c>
      <c r="W189" s="29">
        <v>0</v>
      </c>
      <c r="X189" s="31">
        <v>0</v>
      </c>
      <c r="Y189" s="29">
        <v>0</v>
      </c>
      <c r="Z189" s="31">
        <v>0</v>
      </c>
      <c r="AA189" s="28">
        <v>0</v>
      </c>
      <c r="AB189" s="29">
        <v>0</v>
      </c>
      <c r="AC189" s="29">
        <v>0</v>
      </c>
      <c r="AD189" s="31">
        <v>0</v>
      </c>
      <c r="AE189" s="30">
        <v>0</v>
      </c>
      <c r="AF189" s="30">
        <v>0</v>
      </c>
      <c r="AG189" s="41">
        <f t="shared" si="10"/>
        <v>0</v>
      </c>
      <c r="AH189" s="42">
        <f t="shared" si="11"/>
        <v>0</v>
      </c>
    </row>
    <row r="190" spans="2:34" ht="15" customHeight="1" outlineLevel="1" x14ac:dyDescent="0.2">
      <c r="B190" s="34" t="s">
        <v>90</v>
      </c>
      <c r="C190" s="28">
        <v>0</v>
      </c>
      <c r="D190" s="29">
        <v>0</v>
      </c>
      <c r="E190" s="29">
        <v>0</v>
      </c>
      <c r="F190" s="29">
        <v>0</v>
      </c>
      <c r="G190" s="29">
        <v>0</v>
      </c>
      <c r="H190" s="29">
        <v>0</v>
      </c>
      <c r="I190" s="30">
        <v>0</v>
      </c>
      <c r="J190" s="30">
        <v>0</v>
      </c>
      <c r="K190" s="30">
        <v>0</v>
      </c>
      <c r="L190" s="30">
        <v>0</v>
      </c>
      <c r="M190" s="29">
        <v>0</v>
      </c>
      <c r="N190" s="29">
        <v>0</v>
      </c>
      <c r="O190" s="29">
        <v>0</v>
      </c>
      <c r="P190" s="29">
        <v>0</v>
      </c>
      <c r="Q190" s="29">
        <v>0</v>
      </c>
      <c r="R190" s="29">
        <v>0</v>
      </c>
      <c r="S190" s="29">
        <v>0</v>
      </c>
      <c r="T190" s="31">
        <v>0</v>
      </c>
      <c r="U190" s="28">
        <v>0</v>
      </c>
      <c r="V190" s="29">
        <v>0</v>
      </c>
      <c r="W190" s="29">
        <v>0</v>
      </c>
      <c r="X190" s="31">
        <v>0</v>
      </c>
      <c r="Y190" s="29">
        <v>0</v>
      </c>
      <c r="Z190" s="31">
        <v>0</v>
      </c>
      <c r="AA190" s="28">
        <v>0</v>
      </c>
      <c r="AB190" s="29">
        <v>0</v>
      </c>
      <c r="AC190" s="29">
        <v>0</v>
      </c>
      <c r="AD190" s="31">
        <v>0</v>
      </c>
      <c r="AE190" s="30">
        <v>0</v>
      </c>
      <c r="AF190" s="30">
        <v>0</v>
      </c>
      <c r="AG190" s="41">
        <f t="shared" si="10"/>
        <v>0</v>
      </c>
      <c r="AH190" s="42">
        <f t="shared" si="11"/>
        <v>0</v>
      </c>
    </row>
    <row r="191" spans="2:34" ht="15" customHeight="1" outlineLevel="1" x14ac:dyDescent="0.2">
      <c r="B191" s="34" t="s">
        <v>91</v>
      </c>
      <c r="C191" s="28">
        <v>0</v>
      </c>
      <c r="D191" s="29">
        <v>0</v>
      </c>
      <c r="E191" s="29">
        <v>0</v>
      </c>
      <c r="F191" s="29">
        <v>0</v>
      </c>
      <c r="G191" s="29">
        <v>0</v>
      </c>
      <c r="H191" s="29">
        <v>0</v>
      </c>
      <c r="I191" s="30">
        <v>0</v>
      </c>
      <c r="J191" s="30">
        <v>0</v>
      </c>
      <c r="K191" s="30">
        <v>0</v>
      </c>
      <c r="L191" s="30">
        <v>0</v>
      </c>
      <c r="M191" s="29">
        <v>0</v>
      </c>
      <c r="N191" s="29">
        <v>0</v>
      </c>
      <c r="O191" s="29">
        <v>0</v>
      </c>
      <c r="P191" s="29">
        <v>0</v>
      </c>
      <c r="Q191" s="29">
        <v>0</v>
      </c>
      <c r="R191" s="29">
        <v>0</v>
      </c>
      <c r="S191" s="29">
        <v>0</v>
      </c>
      <c r="T191" s="31">
        <v>0</v>
      </c>
      <c r="U191" s="28">
        <v>0</v>
      </c>
      <c r="V191" s="29">
        <v>0</v>
      </c>
      <c r="W191" s="29">
        <v>0</v>
      </c>
      <c r="X191" s="31">
        <v>0</v>
      </c>
      <c r="Y191" s="29">
        <v>0</v>
      </c>
      <c r="Z191" s="132">
        <v>0</v>
      </c>
      <c r="AA191" s="28">
        <v>0</v>
      </c>
      <c r="AB191" s="29">
        <v>0</v>
      </c>
      <c r="AC191" s="29">
        <v>0</v>
      </c>
      <c r="AD191" s="31">
        <v>0</v>
      </c>
      <c r="AE191" s="30">
        <v>0</v>
      </c>
      <c r="AF191" s="30">
        <v>0</v>
      </c>
      <c r="AG191" s="41">
        <f t="shared" si="10"/>
        <v>0</v>
      </c>
      <c r="AH191" s="42">
        <f t="shared" si="11"/>
        <v>0</v>
      </c>
    </row>
    <row r="192" spans="2:34" ht="15" customHeight="1" outlineLevel="1" x14ac:dyDescent="0.2">
      <c r="B192" s="34" t="s">
        <v>92</v>
      </c>
      <c r="C192" s="28">
        <v>0</v>
      </c>
      <c r="D192" s="29">
        <v>0</v>
      </c>
      <c r="E192" s="29">
        <v>0</v>
      </c>
      <c r="F192" s="29">
        <v>0</v>
      </c>
      <c r="G192" s="29">
        <v>0</v>
      </c>
      <c r="H192" s="29">
        <v>0</v>
      </c>
      <c r="I192" s="30">
        <v>0</v>
      </c>
      <c r="J192" s="30">
        <v>0</v>
      </c>
      <c r="K192" s="30">
        <v>0</v>
      </c>
      <c r="L192" s="30">
        <v>0</v>
      </c>
      <c r="M192" s="29">
        <v>0</v>
      </c>
      <c r="N192" s="29">
        <v>-70.436999999999998</v>
      </c>
      <c r="O192" s="29">
        <v>0</v>
      </c>
      <c r="P192" s="29">
        <v>0</v>
      </c>
      <c r="Q192" s="29">
        <v>0</v>
      </c>
      <c r="R192" s="29">
        <v>0</v>
      </c>
      <c r="S192" s="29">
        <v>0</v>
      </c>
      <c r="T192" s="31">
        <v>0</v>
      </c>
      <c r="U192" s="28">
        <v>0</v>
      </c>
      <c r="V192" s="29">
        <v>0</v>
      </c>
      <c r="W192" s="29">
        <v>0</v>
      </c>
      <c r="X192" s="31">
        <v>0</v>
      </c>
      <c r="Y192" s="29">
        <v>0</v>
      </c>
      <c r="Z192" s="31">
        <v>0</v>
      </c>
      <c r="AA192" s="28">
        <v>0</v>
      </c>
      <c r="AB192" s="29">
        <v>0</v>
      </c>
      <c r="AC192" s="29">
        <v>0</v>
      </c>
      <c r="AD192" s="31">
        <v>0</v>
      </c>
      <c r="AE192" s="30">
        <v>0</v>
      </c>
      <c r="AF192" s="30">
        <v>0</v>
      </c>
      <c r="AG192" s="41">
        <f t="shared" si="10"/>
        <v>0</v>
      </c>
      <c r="AH192" s="42">
        <f t="shared" si="11"/>
        <v>-70.436999999999998</v>
      </c>
    </row>
    <row r="193" spans="2:34" ht="15" customHeight="1" outlineLevel="1" x14ac:dyDescent="0.2">
      <c r="B193" s="34" t="s">
        <v>93</v>
      </c>
      <c r="C193" s="28">
        <v>-3315.9180000000001</v>
      </c>
      <c r="D193" s="29">
        <v>-32928.962999999996</v>
      </c>
      <c r="E193" s="29">
        <v>0</v>
      </c>
      <c r="F193" s="29">
        <v>0</v>
      </c>
      <c r="G193" s="29">
        <v>0</v>
      </c>
      <c r="H193" s="29">
        <v>0</v>
      </c>
      <c r="I193" s="30">
        <v>0</v>
      </c>
      <c r="J193" s="30">
        <v>0</v>
      </c>
      <c r="K193" s="30">
        <v>0</v>
      </c>
      <c r="L193" s="30">
        <v>0</v>
      </c>
      <c r="M193" s="29">
        <v>0</v>
      </c>
      <c r="N193" s="29">
        <v>0</v>
      </c>
      <c r="O193" s="29">
        <v>0</v>
      </c>
      <c r="P193" s="29">
        <v>0</v>
      </c>
      <c r="Q193" s="29">
        <v>0</v>
      </c>
      <c r="R193" s="29">
        <v>0</v>
      </c>
      <c r="S193" s="29">
        <v>0</v>
      </c>
      <c r="T193" s="31">
        <v>0</v>
      </c>
      <c r="U193" s="28">
        <v>0</v>
      </c>
      <c r="V193" s="29">
        <v>0</v>
      </c>
      <c r="W193" s="29">
        <v>0</v>
      </c>
      <c r="X193" s="31">
        <v>0</v>
      </c>
      <c r="Y193" s="29">
        <v>0</v>
      </c>
      <c r="Z193" s="31">
        <v>0</v>
      </c>
      <c r="AA193" s="28">
        <v>0</v>
      </c>
      <c r="AB193" s="29">
        <v>0</v>
      </c>
      <c r="AC193" s="29">
        <v>0</v>
      </c>
      <c r="AD193" s="31">
        <v>0</v>
      </c>
      <c r="AE193" s="30">
        <v>0</v>
      </c>
      <c r="AF193" s="30">
        <v>0</v>
      </c>
      <c r="AG193" s="41">
        <f t="shared" si="10"/>
        <v>-3315.9180000000001</v>
      </c>
      <c r="AH193" s="42">
        <f t="shared" si="11"/>
        <v>-32928.962999999996</v>
      </c>
    </row>
    <row r="194" spans="2:34" ht="15" customHeight="1" outlineLevel="1" x14ac:dyDescent="0.2">
      <c r="B194" s="34" t="s">
        <v>94</v>
      </c>
      <c r="C194" s="28">
        <v>-428.99400000000003</v>
      </c>
      <c r="D194" s="29">
        <v>-75.33</v>
      </c>
      <c r="E194" s="29">
        <v>0</v>
      </c>
      <c r="F194" s="29">
        <v>0</v>
      </c>
      <c r="G194" s="29">
        <v>0</v>
      </c>
      <c r="H194" s="29">
        <v>0</v>
      </c>
      <c r="I194" s="30">
        <v>0</v>
      </c>
      <c r="J194" s="30">
        <v>0</v>
      </c>
      <c r="K194" s="30">
        <v>0</v>
      </c>
      <c r="L194" s="30">
        <v>0</v>
      </c>
      <c r="M194" s="29">
        <v>0</v>
      </c>
      <c r="N194" s="29">
        <v>0</v>
      </c>
      <c r="O194" s="29">
        <v>0</v>
      </c>
      <c r="P194" s="29">
        <v>0</v>
      </c>
      <c r="Q194" s="29">
        <v>0</v>
      </c>
      <c r="R194" s="29">
        <v>0</v>
      </c>
      <c r="S194" s="29">
        <v>178415.26199999999</v>
      </c>
      <c r="T194" s="31">
        <v>0</v>
      </c>
      <c r="U194" s="28">
        <v>0</v>
      </c>
      <c r="V194" s="29">
        <v>0</v>
      </c>
      <c r="W194" s="29">
        <v>0</v>
      </c>
      <c r="X194" s="31">
        <v>0</v>
      </c>
      <c r="Y194" s="29">
        <v>0</v>
      </c>
      <c r="Z194" s="31">
        <v>0</v>
      </c>
      <c r="AA194" s="28">
        <v>0</v>
      </c>
      <c r="AB194" s="29">
        <v>0</v>
      </c>
      <c r="AC194" s="29">
        <v>0</v>
      </c>
      <c r="AD194" s="31">
        <v>0</v>
      </c>
      <c r="AE194" s="30">
        <v>0</v>
      </c>
      <c r="AF194" s="30">
        <v>0</v>
      </c>
      <c r="AG194" s="41">
        <f t="shared" si="10"/>
        <v>177986.26799999998</v>
      </c>
      <c r="AH194" s="42">
        <f t="shared" si="11"/>
        <v>-75.33</v>
      </c>
    </row>
    <row r="195" spans="2:34" ht="15" customHeight="1" outlineLevel="1" x14ac:dyDescent="0.2">
      <c r="B195" s="36" t="s">
        <v>95</v>
      </c>
      <c r="C195" s="28">
        <v>0</v>
      </c>
      <c r="D195" s="29">
        <v>0</v>
      </c>
      <c r="E195" s="29">
        <v>0</v>
      </c>
      <c r="F195" s="29">
        <v>0</v>
      </c>
      <c r="G195" s="29">
        <v>0</v>
      </c>
      <c r="H195" s="29">
        <v>0</v>
      </c>
      <c r="I195" s="30">
        <v>0</v>
      </c>
      <c r="J195" s="30">
        <v>0</v>
      </c>
      <c r="K195" s="30">
        <v>0</v>
      </c>
      <c r="L195" s="30">
        <v>0</v>
      </c>
      <c r="M195" s="29">
        <v>0</v>
      </c>
      <c r="N195" s="29">
        <v>0</v>
      </c>
      <c r="O195" s="29">
        <v>0</v>
      </c>
      <c r="P195" s="29">
        <v>0</v>
      </c>
      <c r="Q195" s="29">
        <v>0</v>
      </c>
      <c r="R195" s="29">
        <v>0</v>
      </c>
      <c r="S195" s="29">
        <v>0</v>
      </c>
      <c r="T195" s="31">
        <v>0</v>
      </c>
      <c r="U195" s="28">
        <v>0</v>
      </c>
      <c r="V195" s="29">
        <v>0</v>
      </c>
      <c r="W195" s="29">
        <v>0</v>
      </c>
      <c r="X195" s="31">
        <v>0</v>
      </c>
      <c r="Y195" s="29">
        <v>0</v>
      </c>
      <c r="Z195" s="31">
        <v>0</v>
      </c>
      <c r="AA195" s="28">
        <v>0</v>
      </c>
      <c r="AB195" s="29">
        <v>0</v>
      </c>
      <c r="AC195" s="29">
        <v>0</v>
      </c>
      <c r="AD195" s="31">
        <v>0</v>
      </c>
      <c r="AE195" s="30">
        <v>0</v>
      </c>
      <c r="AF195" s="30">
        <v>0</v>
      </c>
      <c r="AG195" s="41">
        <f t="shared" si="10"/>
        <v>0</v>
      </c>
      <c r="AH195" s="42">
        <f t="shared" si="11"/>
        <v>0</v>
      </c>
    </row>
    <row r="196" spans="2:34" ht="15" customHeight="1" outlineLevel="1" x14ac:dyDescent="0.2">
      <c r="B196" s="36" t="s">
        <v>96</v>
      </c>
      <c r="C196" s="28">
        <v>0</v>
      </c>
      <c r="D196" s="29">
        <v>0</v>
      </c>
      <c r="E196" s="29">
        <v>0</v>
      </c>
      <c r="F196" s="29">
        <v>0</v>
      </c>
      <c r="G196" s="29">
        <v>0</v>
      </c>
      <c r="H196" s="29">
        <v>0</v>
      </c>
      <c r="I196" s="30">
        <v>0</v>
      </c>
      <c r="J196" s="30">
        <v>0</v>
      </c>
      <c r="K196" s="30">
        <v>0</v>
      </c>
      <c r="L196" s="30">
        <v>0</v>
      </c>
      <c r="M196" s="29">
        <v>0</v>
      </c>
      <c r="N196" s="29">
        <v>0</v>
      </c>
      <c r="O196" s="29">
        <v>0</v>
      </c>
      <c r="P196" s="29">
        <v>0</v>
      </c>
      <c r="Q196" s="29">
        <v>0</v>
      </c>
      <c r="R196" s="29">
        <v>0</v>
      </c>
      <c r="S196" s="29">
        <v>0</v>
      </c>
      <c r="T196" s="31">
        <v>0</v>
      </c>
      <c r="U196" s="28">
        <v>0</v>
      </c>
      <c r="V196" s="29">
        <v>0</v>
      </c>
      <c r="W196" s="29">
        <v>0</v>
      </c>
      <c r="X196" s="31">
        <v>0</v>
      </c>
      <c r="Y196" s="29">
        <v>0</v>
      </c>
      <c r="Z196" s="31">
        <v>0</v>
      </c>
      <c r="AA196" s="28">
        <v>0</v>
      </c>
      <c r="AB196" s="29">
        <v>0</v>
      </c>
      <c r="AC196" s="29">
        <v>0</v>
      </c>
      <c r="AD196" s="31">
        <v>0</v>
      </c>
      <c r="AE196" s="30">
        <v>0</v>
      </c>
      <c r="AF196" s="30">
        <v>0</v>
      </c>
      <c r="AG196" s="41">
        <f t="shared" si="10"/>
        <v>0</v>
      </c>
      <c r="AH196" s="42">
        <f t="shared" si="11"/>
        <v>0</v>
      </c>
    </row>
    <row r="197" spans="2:34" ht="15" customHeight="1" outlineLevel="1" x14ac:dyDescent="0.2">
      <c r="B197" s="36" t="s">
        <v>97</v>
      </c>
      <c r="C197" s="28">
        <v>0</v>
      </c>
      <c r="D197" s="29">
        <v>0</v>
      </c>
      <c r="E197" s="29">
        <v>0</v>
      </c>
      <c r="F197" s="29">
        <v>0</v>
      </c>
      <c r="G197" s="29">
        <v>0</v>
      </c>
      <c r="H197" s="29">
        <v>0</v>
      </c>
      <c r="I197" s="30">
        <v>0</v>
      </c>
      <c r="J197" s="30">
        <v>0</v>
      </c>
      <c r="K197" s="30">
        <v>0</v>
      </c>
      <c r="L197" s="30">
        <v>0</v>
      </c>
      <c r="M197" s="29">
        <v>0</v>
      </c>
      <c r="N197" s="29">
        <v>0</v>
      </c>
      <c r="O197" s="29">
        <v>0</v>
      </c>
      <c r="P197" s="29">
        <v>0</v>
      </c>
      <c r="Q197" s="29">
        <v>0</v>
      </c>
      <c r="R197" s="29">
        <v>0</v>
      </c>
      <c r="S197" s="29">
        <v>0</v>
      </c>
      <c r="T197" s="31">
        <v>0</v>
      </c>
      <c r="U197" s="28">
        <v>0</v>
      </c>
      <c r="V197" s="29">
        <v>0</v>
      </c>
      <c r="W197" s="29">
        <v>0</v>
      </c>
      <c r="X197" s="31">
        <v>0</v>
      </c>
      <c r="Y197" s="29">
        <v>0</v>
      </c>
      <c r="Z197" s="31">
        <v>0</v>
      </c>
      <c r="AA197" s="28">
        <v>0</v>
      </c>
      <c r="AB197" s="29">
        <v>0</v>
      </c>
      <c r="AC197" s="29">
        <v>0</v>
      </c>
      <c r="AD197" s="31">
        <v>0</v>
      </c>
      <c r="AE197" s="30">
        <v>0</v>
      </c>
      <c r="AF197" s="30">
        <v>0</v>
      </c>
      <c r="AG197" s="41">
        <f t="shared" si="10"/>
        <v>0</v>
      </c>
      <c r="AH197" s="42">
        <f t="shared" si="11"/>
        <v>0</v>
      </c>
    </row>
    <row r="198" spans="2:34" ht="15" customHeight="1" outlineLevel="1" x14ac:dyDescent="0.2">
      <c r="B198" s="36" t="s">
        <v>98</v>
      </c>
      <c r="C198" s="28">
        <v>0</v>
      </c>
      <c r="D198" s="29">
        <v>0</v>
      </c>
      <c r="E198" s="29">
        <v>0</v>
      </c>
      <c r="F198" s="29">
        <v>0</v>
      </c>
      <c r="G198" s="29">
        <v>0</v>
      </c>
      <c r="H198" s="29">
        <v>0</v>
      </c>
      <c r="I198" s="30">
        <v>0</v>
      </c>
      <c r="J198" s="30">
        <v>0</v>
      </c>
      <c r="K198" s="30">
        <v>0</v>
      </c>
      <c r="L198" s="30">
        <v>0</v>
      </c>
      <c r="M198" s="29">
        <v>0</v>
      </c>
      <c r="N198" s="29">
        <v>0</v>
      </c>
      <c r="O198" s="29">
        <v>0</v>
      </c>
      <c r="P198" s="29">
        <v>0</v>
      </c>
      <c r="Q198" s="29">
        <v>0</v>
      </c>
      <c r="R198" s="29">
        <v>0</v>
      </c>
      <c r="S198" s="29">
        <v>0</v>
      </c>
      <c r="T198" s="31">
        <v>0</v>
      </c>
      <c r="U198" s="28">
        <v>0</v>
      </c>
      <c r="V198" s="29">
        <v>0</v>
      </c>
      <c r="W198" s="29">
        <v>0</v>
      </c>
      <c r="X198" s="31">
        <v>0</v>
      </c>
      <c r="Y198" s="29">
        <v>0</v>
      </c>
      <c r="Z198" s="31">
        <v>0</v>
      </c>
      <c r="AA198" s="28">
        <v>0</v>
      </c>
      <c r="AB198" s="29">
        <v>0</v>
      </c>
      <c r="AC198" s="29">
        <v>0</v>
      </c>
      <c r="AD198" s="31">
        <v>0</v>
      </c>
      <c r="AE198" s="30">
        <v>0</v>
      </c>
      <c r="AF198" s="30">
        <v>0</v>
      </c>
      <c r="AG198" s="41">
        <f t="shared" si="10"/>
        <v>0</v>
      </c>
      <c r="AH198" s="42">
        <f t="shared" si="11"/>
        <v>0</v>
      </c>
    </row>
    <row r="199" spans="2:34" ht="15" customHeight="1" x14ac:dyDescent="0.2">
      <c r="B199" s="73" t="s">
        <v>107</v>
      </c>
      <c r="C199" s="74">
        <v>0</v>
      </c>
      <c r="D199" s="75">
        <v>0</v>
      </c>
      <c r="E199" s="75">
        <v>0</v>
      </c>
      <c r="F199" s="75">
        <v>0</v>
      </c>
      <c r="G199" s="75">
        <v>0</v>
      </c>
      <c r="H199" s="75">
        <v>0</v>
      </c>
      <c r="I199" s="75">
        <v>0</v>
      </c>
      <c r="J199" s="75">
        <v>0</v>
      </c>
      <c r="K199" s="75">
        <v>0</v>
      </c>
      <c r="L199" s="75">
        <v>0</v>
      </c>
      <c r="M199" s="75">
        <v>0</v>
      </c>
      <c r="N199" s="75">
        <v>0</v>
      </c>
      <c r="O199" s="75">
        <v>0</v>
      </c>
      <c r="P199" s="75">
        <v>0</v>
      </c>
      <c r="Q199" s="75"/>
      <c r="R199" s="75"/>
      <c r="S199" s="75">
        <v>0</v>
      </c>
      <c r="T199" s="76">
        <v>0</v>
      </c>
      <c r="U199" s="74">
        <v>0</v>
      </c>
      <c r="V199" s="75">
        <v>0</v>
      </c>
      <c r="W199" s="75">
        <v>0</v>
      </c>
      <c r="X199" s="76">
        <v>0</v>
      </c>
      <c r="Y199" s="75"/>
      <c r="Z199" s="76"/>
      <c r="AA199" s="74"/>
      <c r="AB199" s="75"/>
      <c r="AC199" s="75"/>
      <c r="AD199" s="76"/>
      <c r="AE199" s="75">
        <v>0</v>
      </c>
      <c r="AF199" s="75">
        <v>0</v>
      </c>
      <c r="AG199" s="74">
        <f t="shared" si="10"/>
        <v>0</v>
      </c>
      <c r="AH199" s="76">
        <f t="shared" si="11"/>
        <v>0</v>
      </c>
    </row>
    <row r="200" spans="2:34" s="2" customFormat="1" ht="15" customHeight="1" x14ac:dyDescent="0.2">
      <c r="B200" s="73" t="s">
        <v>110</v>
      </c>
      <c r="C200" s="74">
        <v>288993.60404100001</v>
      </c>
      <c r="D200" s="75">
        <v>136908.60441499995</v>
      </c>
      <c r="E200" s="75">
        <v>117511.7041423956</v>
      </c>
      <c r="F200" s="75">
        <v>-164.83469618178623</v>
      </c>
      <c r="G200" s="75">
        <v>99052.506280160014</v>
      </c>
      <c r="H200" s="75">
        <v>-1179.075</v>
      </c>
      <c r="I200" s="75">
        <v>0</v>
      </c>
      <c r="J200" s="75">
        <v>0</v>
      </c>
      <c r="K200" s="75">
        <v>-3416.5889999999999</v>
      </c>
      <c r="L200" s="75">
        <v>22602.885999999999</v>
      </c>
      <c r="M200" s="75">
        <v>-16320.543</v>
      </c>
      <c r="N200" s="75">
        <v>-6527.7619999999997</v>
      </c>
      <c r="O200" s="75">
        <v>155.76228786483625</v>
      </c>
      <c r="P200" s="75">
        <v>842.76430176380825</v>
      </c>
      <c r="Q200" s="75">
        <v>-1587.8491453638835</v>
      </c>
      <c r="R200" s="75">
        <v>56588.776305836516</v>
      </c>
      <c r="S200" s="75">
        <v>465411.41053599998</v>
      </c>
      <c r="T200" s="76">
        <v>33433.838546001978</v>
      </c>
      <c r="U200" s="74">
        <v>395143.90049080318</v>
      </c>
      <c r="V200" s="75">
        <v>307232.41953786649</v>
      </c>
      <c r="W200" s="75">
        <v>1952796.795536</v>
      </c>
      <c r="X200" s="76">
        <v>1025373.885646</v>
      </c>
      <c r="Y200" s="75">
        <v>-171711.74904581811</v>
      </c>
      <c r="Z200" s="76">
        <v>-120035.65308741209</v>
      </c>
      <c r="AA200" s="74">
        <v>0</v>
      </c>
      <c r="AB200" s="75">
        <v>0</v>
      </c>
      <c r="AC200" s="75">
        <v>628964.61194631201</v>
      </c>
      <c r="AD200" s="76">
        <v>-841472.28536465007</v>
      </c>
      <c r="AE200" s="75">
        <v>143025.65748201963</v>
      </c>
      <c r="AF200" s="75">
        <v>4968.6332624026672</v>
      </c>
      <c r="AG200" s="74">
        <f t="shared" si="10"/>
        <v>3898019.2225513728</v>
      </c>
      <c r="AH200" s="76">
        <f t="shared" si="11"/>
        <v>618572.19786662736</v>
      </c>
    </row>
    <row r="201" spans="2:34" s="2" customFormat="1" ht="15" customHeight="1" outlineLevel="1" x14ac:dyDescent="0.2">
      <c r="B201" s="32" t="s">
        <v>109</v>
      </c>
      <c r="C201" s="22">
        <v>0</v>
      </c>
      <c r="D201" s="23">
        <v>9.1630000000000003</v>
      </c>
      <c r="E201" s="23">
        <v>0</v>
      </c>
      <c r="F201" s="23">
        <v>0</v>
      </c>
      <c r="G201" s="23">
        <v>0</v>
      </c>
      <c r="H201" s="23">
        <v>0</v>
      </c>
      <c r="I201" s="25">
        <v>0</v>
      </c>
      <c r="J201" s="25">
        <v>0</v>
      </c>
      <c r="K201" s="25">
        <v>0</v>
      </c>
      <c r="L201" s="25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0</v>
      </c>
      <c r="R201" s="23">
        <v>0</v>
      </c>
      <c r="S201" s="23">
        <v>0</v>
      </c>
      <c r="T201" s="24">
        <v>0</v>
      </c>
      <c r="U201" s="22">
        <v>404652.1383479808</v>
      </c>
      <c r="V201" s="23">
        <v>412656.62657565123</v>
      </c>
      <c r="W201" s="23">
        <v>871551.61051100004</v>
      </c>
      <c r="X201" s="24">
        <v>696179.53614009998</v>
      </c>
      <c r="Y201" s="23">
        <v>-167551.19714322966</v>
      </c>
      <c r="Z201" s="24">
        <v>0</v>
      </c>
      <c r="AA201" s="22">
        <v>0</v>
      </c>
      <c r="AB201" s="23">
        <v>0</v>
      </c>
      <c r="AC201" s="23">
        <v>54.345999999999997</v>
      </c>
      <c r="AD201" s="24">
        <v>-138.428</v>
      </c>
      <c r="AE201" s="25">
        <v>143025.65748201963</v>
      </c>
      <c r="AF201" s="25">
        <v>0</v>
      </c>
      <c r="AG201" s="26">
        <f t="shared" si="10"/>
        <v>1251732.5551977707</v>
      </c>
      <c r="AH201" s="27">
        <f t="shared" si="11"/>
        <v>1108706.8977157511</v>
      </c>
    </row>
    <row r="202" spans="2:34" s="2" customFormat="1" ht="15" customHeight="1" outlineLevel="1" x14ac:dyDescent="0.2">
      <c r="B202" s="32" t="s">
        <v>106</v>
      </c>
      <c r="C202" s="26">
        <v>288993.60404100001</v>
      </c>
      <c r="D202" s="25">
        <v>136899.44141499995</v>
      </c>
      <c r="E202" s="25">
        <v>117511.7041423956</v>
      </c>
      <c r="F202" s="25">
        <v>-164.83469618178623</v>
      </c>
      <c r="G202" s="25">
        <v>99052.506280160014</v>
      </c>
      <c r="H202" s="25">
        <v>-1179.075</v>
      </c>
      <c r="I202" s="25">
        <v>0</v>
      </c>
      <c r="J202" s="25">
        <v>0</v>
      </c>
      <c r="K202" s="25">
        <v>-3416.5889999999999</v>
      </c>
      <c r="L202" s="25">
        <v>22602.885999999999</v>
      </c>
      <c r="M202" s="23">
        <v>-16320.543</v>
      </c>
      <c r="N202" s="23">
        <v>-6527.7619999999997</v>
      </c>
      <c r="O202" s="23">
        <v>155.76228786483625</v>
      </c>
      <c r="P202" s="23">
        <v>842.76430176380825</v>
      </c>
      <c r="Q202" s="25">
        <v>-1587.8491453638835</v>
      </c>
      <c r="R202" s="25">
        <v>56588.776305836516</v>
      </c>
      <c r="S202" s="25">
        <v>465411.41053599998</v>
      </c>
      <c r="T202" s="27">
        <v>33433.838546001978</v>
      </c>
      <c r="U202" s="26">
        <v>-9508.2378571776062</v>
      </c>
      <c r="V202" s="25">
        <v>-105424.20703778471</v>
      </c>
      <c r="W202" s="25">
        <v>1081245.185025</v>
      </c>
      <c r="X202" s="27">
        <v>329194.3495059</v>
      </c>
      <c r="Y202" s="25">
        <v>-4160.5519025884687</v>
      </c>
      <c r="Z202" s="27">
        <v>-120035.65308741209</v>
      </c>
      <c r="AA202" s="26">
        <v>0</v>
      </c>
      <c r="AB202" s="25">
        <v>0</v>
      </c>
      <c r="AC202" s="25">
        <v>628910.26594631199</v>
      </c>
      <c r="AD202" s="27">
        <v>-841333.85736465012</v>
      </c>
      <c r="AE202" s="25">
        <v>0</v>
      </c>
      <c r="AF202" s="25">
        <v>4968.6332624026672</v>
      </c>
      <c r="AG202" s="26">
        <f t="shared" si="10"/>
        <v>2646286.6673536026</v>
      </c>
      <c r="AH202" s="27">
        <f t="shared" si="11"/>
        <v>-490134.69984912383</v>
      </c>
    </row>
    <row r="203" spans="2:34" ht="15" customHeight="1" outlineLevel="1" x14ac:dyDescent="0.2">
      <c r="B203" s="34" t="s">
        <v>108</v>
      </c>
      <c r="C203" s="28">
        <v>287618.91604099999</v>
      </c>
      <c r="D203" s="29">
        <v>135402.27215999996</v>
      </c>
      <c r="E203" s="29">
        <v>116793.52526127212</v>
      </c>
      <c r="F203" s="29">
        <v>-183.00980706399127</v>
      </c>
      <c r="G203" s="29">
        <v>99052.506280160014</v>
      </c>
      <c r="H203" s="29">
        <v>-1179.075</v>
      </c>
      <c r="I203" s="30">
        <v>0</v>
      </c>
      <c r="J203" s="30">
        <v>0</v>
      </c>
      <c r="K203" s="30">
        <v>-3416.5889999999999</v>
      </c>
      <c r="L203" s="30">
        <v>22602.885999999999</v>
      </c>
      <c r="M203" s="29">
        <v>-16298.710999999999</v>
      </c>
      <c r="N203" s="29">
        <v>-6429.8469999999998</v>
      </c>
      <c r="O203" s="29">
        <v>157.07728786483625</v>
      </c>
      <c r="P203" s="29">
        <v>842.76430176380825</v>
      </c>
      <c r="Q203" s="29">
        <v>16024.215900738791</v>
      </c>
      <c r="R203" s="29">
        <v>56681.105105836519</v>
      </c>
      <c r="S203" s="29">
        <v>17645.473536000012</v>
      </c>
      <c r="T203" s="31">
        <v>-62998.508453998031</v>
      </c>
      <c r="U203" s="28">
        <v>-10682.806357708807</v>
      </c>
      <c r="V203" s="29">
        <v>-248231.00785298378</v>
      </c>
      <c r="W203" s="29">
        <v>1078862.236938</v>
      </c>
      <c r="X203" s="31">
        <v>328770.98528189998</v>
      </c>
      <c r="Y203" s="29">
        <v>-4160.5519025884687</v>
      </c>
      <c r="Z203" s="31">
        <v>-120035.65308741209</v>
      </c>
      <c r="AA203" s="28">
        <v>0</v>
      </c>
      <c r="AB203" s="29">
        <v>0</v>
      </c>
      <c r="AC203" s="29">
        <v>628910.26594631199</v>
      </c>
      <c r="AD203" s="31">
        <v>-841333.85736465012</v>
      </c>
      <c r="AE203" s="30">
        <v>0</v>
      </c>
      <c r="AF203" s="30">
        <v>4968.6332624026672</v>
      </c>
      <c r="AG203" s="41">
        <f t="shared" si="10"/>
        <v>2210505.5589310504</v>
      </c>
      <c r="AH203" s="42">
        <f t="shared" si="11"/>
        <v>-731122.31245420512</v>
      </c>
    </row>
    <row r="204" spans="2:34" ht="15" customHeight="1" outlineLevel="1" x14ac:dyDescent="0.2">
      <c r="B204" s="34" t="s">
        <v>105</v>
      </c>
      <c r="C204" s="28">
        <v>1374.6880000000001</v>
      </c>
      <c r="D204" s="29">
        <v>1497.1692549999991</v>
      </c>
      <c r="E204" s="29">
        <v>718.17888112347453</v>
      </c>
      <c r="F204" s="29">
        <v>18.175110882205047</v>
      </c>
      <c r="G204" s="29">
        <v>0</v>
      </c>
      <c r="H204" s="29">
        <v>0</v>
      </c>
      <c r="I204" s="30">
        <v>0</v>
      </c>
      <c r="J204" s="30">
        <v>0</v>
      </c>
      <c r="K204" s="30">
        <v>0</v>
      </c>
      <c r="L204" s="30">
        <v>0</v>
      </c>
      <c r="M204" s="29">
        <v>-21.832000000000001</v>
      </c>
      <c r="N204" s="29">
        <v>-97.915000000000006</v>
      </c>
      <c r="O204" s="29">
        <v>-1.3149999999999999</v>
      </c>
      <c r="P204" s="29">
        <v>0</v>
      </c>
      <c r="Q204" s="29">
        <v>-17612.065046102674</v>
      </c>
      <c r="R204" s="29">
        <v>-92.328799999999987</v>
      </c>
      <c r="S204" s="29">
        <v>447765.93699999998</v>
      </c>
      <c r="T204" s="31">
        <v>96432.347000000009</v>
      </c>
      <c r="U204" s="28">
        <v>1174.5685005311998</v>
      </c>
      <c r="V204" s="29">
        <v>142806.80081519907</v>
      </c>
      <c r="W204" s="29">
        <v>2382.9480869999998</v>
      </c>
      <c r="X204" s="31">
        <v>423.36422399999998</v>
      </c>
      <c r="Y204" s="29">
        <v>0</v>
      </c>
      <c r="Z204" s="31">
        <v>0</v>
      </c>
      <c r="AA204" s="28">
        <v>0</v>
      </c>
      <c r="AB204" s="29">
        <v>0</v>
      </c>
      <c r="AC204" s="29">
        <v>0</v>
      </c>
      <c r="AD204" s="31">
        <v>0</v>
      </c>
      <c r="AE204" s="30">
        <v>0</v>
      </c>
      <c r="AF204" s="30">
        <v>0</v>
      </c>
      <c r="AG204" s="41">
        <f t="shared" si="10"/>
        <v>435781.108422552</v>
      </c>
      <c r="AH204" s="42">
        <f t="shared" si="11"/>
        <v>240987.61260508126</v>
      </c>
    </row>
    <row r="205" spans="2:34" s="2" customFormat="1" ht="18.75" customHeight="1" thickBot="1" x14ac:dyDescent="0.25">
      <c r="B205" s="39" t="s">
        <v>126</v>
      </c>
      <c r="C205" s="26">
        <v>6234644.6085560014</v>
      </c>
      <c r="D205" s="25">
        <v>6409540.9154640017</v>
      </c>
      <c r="E205" s="25">
        <v>110872.39716966469</v>
      </c>
      <c r="F205" s="25">
        <v>108616.9350023983</v>
      </c>
      <c r="G205" s="25">
        <v>154868.95831116001</v>
      </c>
      <c r="H205" s="25">
        <v>154661.2642078418</v>
      </c>
      <c r="I205" s="25">
        <v>0</v>
      </c>
      <c r="J205" s="25">
        <v>0</v>
      </c>
      <c r="K205" s="25">
        <v>271647.82100000005</v>
      </c>
      <c r="L205" s="25">
        <v>297269.27799999999</v>
      </c>
      <c r="M205" s="25">
        <v>-41957.043999999994</v>
      </c>
      <c r="N205" s="25">
        <v>-58866.529000000017</v>
      </c>
      <c r="O205" s="25">
        <v>4261.3010265027651</v>
      </c>
      <c r="P205" s="25">
        <v>6497.3427428480036</v>
      </c>
      <c r="Q205" s="25">
        <v>307184.48278945021</v>
      </c>
      <c r="R205" s="25">
        <v>249865.48684668442</v>
      </c>
      <c r="S205" s="25">
        <v>2104716.3037634003</v>
      </c>
      <c r="T205" s="27">
        <v>2253715.0253334022</v>
      </c>
      <c r="U205" s="26">
        <v>2212713.5291707669</v>
      </c>
      <c r="V205" s="25">
        <v>1779939.4374779635</v>
      </c>
      <c r="W205" s="25">
        <v>2760366.8443797613</v>
      </c>
      <c r="X205" s="27">
        <v>1156578.1035250002</v>
      </c>
      <c r="Y205" s="25">
        <v>113495.29550217104</v>
      </c>
      <c r="Z205" s="27">
        <v>1992084.2784462052</v>
      </c>
      <c r="AA205" s="26">
        <v>163345.44271130679</v>
      </c>
      <c r="AB205" s="25">
        <v>367418.34012400004</v>
      </c>
      <c r="AC205" s="25">
        <v>6424635.0418626219</v>
      </c>
      <c r="AD205" s="27">
        <v>-95138.841668431356</v>
      </c>
      <c r="AE205" s="25">
        <v>-800313.73018211243</v>
      </c>
      <c r="AF205" s="25">
        <v>2265333.09097757</v>
      </c>
      <c r="AG205" s="26">
        <f>C205+E205+G205+Q205+S205++W205+AA205+AC205+Y205+AE205+U205+I205+K205+M205+O205</f>
        <v>20020481.252060696</v>
      </c>
      <c r="AH205" s="27">
        <f>D205+F205+H205+R205+T205+X205+AB205+AD205+Z205+AF205+V205+J205+L205+N205+P205</f>
        <v>16887514.127479486</v>
      </c>
    </row>
    <row r="206" spans="2:34" s="2" customFormat="1" ht="18.75" customHeight="1" thickBot="1" x14ac:dyDescent="0.25">
      <c r="B206" s="68" t="s">
        <v>10</v>
      </c>
      <c r="C206" s="287">
        <f>D205-C205</f>
        <v>174896.30690800026</v>
      </c>
      <c r="D206" s="286"/>
      <c r="E206" s="286">
        <f>F205-E205</f>
        <v>-2255.4621672663925</v>
      </c>
      <c r="F206" s="286"/>
      <c r="G206" s="286">
        <f>H205-G205</f>
        <v>-207.69410331820836</v>
      </c>
      <c r="H206" s="286"/>
      <c r="I206" s="286">
        <f>J205-I205</f>
        <v>0</v>
      </c>
      <c r="J206" s="286"/>
      <c r="K206" s="286">
        <f>L205-K205</f>
        <v>25621.456999999937</v>
      </c>
      <c r="L206" s="286"/>
      <c r="M206" s="286">
        <f>N205-M205</f>
        <v>-16909.485000000022</v>
      </c>
      <c r="N206" s="286"/>
      <c r="O206" s="286">
        <f>P205-O205</f>
        <v>2236.0417163452385</v>
      </c>
      <c r="P206" s="286"/>
      <c r="Q206" s="286">
        <f>R205-Q205</f>
        <v>-57318.995942765789</v>
      </c>
      <c r="R206" s="286"/>
      <c r="S206" s="286">
        <f>T205-S205</f>
        <v>148998.72157000192</v>
      </c>
      <c r="T206" s="288"/>
      <c r="U206" s="287">
        <f>V205-U205</f>
        <v>-432774.09169280343</v>
      </c>
      <c r="V206" s="286"/>
      <c r="W206" s="286">
        <f>X205-W205</f>
        <v>-1603788.7408547611</v>
      </c>
      <c r="X206" s="288"/>
      <c r="Y206" s="286">
        <f>Z205-Y205</f>
        <v>1878588.982944034</v>
      </c>
      <c r="Z206" s="288"/>
      <c r="AA206" s="287">
        <f>AB205-AA205</f>
        <v>204072.89741269324</v>
      </c>
      <c r="AB206" s="286"/>
      <c r="AC206" s="286">
        <f>AD205-AC205</f>
        <v>-6519773.8835310536</v>
      </c>
      <c r="AD206" s="288"/>
      <c r="AE206" s="286">
        <f>AF205-AE205</f>
        <v>3065646.8211596822</v>
      </c>
      <c r="AF206" s="286"/>
      <c r="AG206" s="287">
        <f>AH205-AG205</f>
        <v>-3132967.1245812103</v>
      </c>
      <c r="AH206" s="288"/>
    </row>
    <row r="207" spans="2:34" ht="13.5" x14ac:dyDescent="0.2">
      <c r="B207" s="126" t="s">
        <v>111</v>
      </c>
    </row>
    <row r="208" spans="2:34" ht="13.5" x14ac:dyDescent="0.2">
      <c r="B208" s="126" t="s">
        <v>112</v>
      </c>
    </row>
    <row r="209" spans="2:32" ht="13.5" x14ac:dyDescent="0.2">
      <c r="B209" s="126" t="s">
        <v>124</v>
      </c>
      <c r="S209" s="149"/>
      <c r="T209" s="149"/>
      <c r="V209" s="149"/>
      <c r="W209" s="149"/>
      <c r="Y209" s="149"/>
      <c r="Z209" s="149"/>
      <c r="AB209" s="149"/>
      <c r="AC209" s="149"/>
      <c r="AE209" s="149"/>
      <c r="AF209" s="149"/>
    </row>
    <row r="210" spans="2:32" ht="13.5" x14ac:dyDescent="0.2">
      <c r="B210" s="126"/>
      <c r="S210" s="149"/>
      <c r="T210" s="149"/>
      <c r="V210" s="149"/>
      <c r="W210" s="149"/>
      <c r="Y210" s="149"/>
      <c r="Z210" s="149"/>
      <c r="AB210" s="149"/>
      <c r="AC210" s="149"/>
      <c r="AE210" s="149"/>
      <c r="AF210" s="149"/>
    </row>
    <row r="211" spans="2:32" ht="12.75" x14ac:dyDescent="0.2">
      <c r="B211" s="48" t="s">
        <v>162</v>
      </c>
      <c r="S211" s="149"/>
      <c r="T211" s="149"/>
      <c r="V211" s="149"/>
      <c r="W211" s="149"/>
      <c r="Z211" s="149"/>
      <c r="AB211" s="149"/>
      <c r="AC211" s="149"/>
      <c r="AF211" s="149"/>
    </row>
    <row r="212" spans="2:32" ht="13.5" x14ac:dyDescent="0.25">
      <c r="B212" s="49" t="s">
        <v>214</v>
      </c>
    </row>
    <row r="213" spans="2:32" ht="13.5" x14ac:dyDescent="0.25">
      <c r="B213" s="49" t="s">
        <v>215</v>
      </c>
    </row>
    <row r="214" spans="2:32" ht="13.5" x14ac:dyDescent="0.25">
      <c r="B214" s="49" t="s">
        <v>216</v>
      </c>
    </row>
    <row r="215" spans="2:32" ht="13.5" x14ac:dyDescent="0.25">
      <c r="B215" s="49" t="s">
        <v>217</v>
      </c>
    </row>
  </sheetData>
  <mergeCells count="58">
    <mergeCell ref="AA6:AD7"/>
    <mergeCell ref="AE6:AF7"/>
    <mergeCell ref="AG6:AH8"/>
    <mergeCell ref="AA8:AB8"/>
    <mergeCell ref="AC8:AD8"/>
    <mergeCell ref="AE8:AF8"/>
    <mergeCell ref="B6:B8"/>
    <mergeCell ref="C7:T7"/>
    <mergeCell ref="U7:X7"/>
    <mergeCell ref="U6:Z6"/>
    <mergeCell ref="Y7:Z7"/>
    <mergeCell ref="W8:X8"/>
    <mergeCell ref="Y8:Z8"/>
    <mergeCell ref="M8:N8"/>
    <mergeCell ref="O8:P8"/>
    <mergeCell ref="Q8:R8"/>
    <mergeCell ref="K8:L8"/>
    <mergeCell ref="R5:U5"/>
    <mergeCell ref="C6:T6"/>
    <mergeCell ref="C9:D9"/>
    <mergeCell ref="E9:F9"/>
    <mergeCell ref="G9:H9"/>
    <mergeCell ref="I9:J9"/>
    <mergeCell ref="K9:L9"/>
    <mergeCell ref="M9:N9"/>
    <mergeCell ref="O9:P9"/>
    <mergeCell ref="Q9:R9"/>
    <mergeCell ref="S8:T8"/>
    <mergeCell ref="U8:V8"/>
    <mergeCell ref="C8:D8"/>
    <mergeCell ref="E8:F8"/>
    <mergeCell ref="G8:H8"/>
    <mergeCell ref="I8:J8"/>
    <mergeCell ref="M206:N206"/>
    <mergeCell ref="O206:P206"/>
    <mergeCell ref="Q206:R206"/>
    <mergeCell ref="S9:T9"/>
    <mergeCell ref="U9:V9"/>
    <mergeCell ref="C206:D206"/>
    <mergeCell ref="E206:F206"/>
    <mergeCell ref="G206:H206"/>
    <mergeCell ref="I206:J206"/>
    <mergeCell ref="K206:L206"/>
    <mergeCell ref="AG9:AG10"/>
    <mergeCell ref="AH9:AH10"/>
    <mergeCell ref="AE206:AF206"/>
    <mergeCell ref="AG206:AH206"/>
    <mergeCell ref="S206:T206"/>
    <mergeCell ref="U206:V206"/>
    <mergeCell ref="W206:X206"/>
    <mergeCell ref="AA206:AB206"/>
    <mergeCell ref="AC206:AD206"/>
    <mergeCell ref="Y206:Z206"/>
    <mergeCell ref="AE9:AF9"/>
    <mergeCell ref="W9:X9"/>
    <mergeCell ref="AA9:AB9"/>
    <mergeCell ref="AC9:AD9"/>
    <mergeCell ref="Y9:Z9"/>
  </mergeCells>
  <hyperlinks>
    <hyperlink ref="AH2" location="Contents!A1" display="Back"/>
  </hyperlinks>
  <pageMargins left="0.35" right="0.17" top="0.5" bottom="0.5" header="0.17" footer="0.16"/>
  <pageSetup paperSize="9" scale="75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0"/>
  <sheetViews>
    <sheetView showGridLines="0" view="pageBreakPreview" zoomScale="85" zoomScaleNormal="85" zoomScaleSheetLayoutView="85" workbookViewId="0">
      <pane xSplit="3" ySplit="10" topLeftCell="D23" activePane="bottomRight" state="frozen"/>
      <selection pane="topRight" activeCell="C1" sqref="C1"/>
      <selection pane="bottomLeft" activeCell="A10" sqref="A10"/>
      <selection pane="bottomRight" activeCell="P25" sqref="P25"/>
    </sheetView>
  </sheetViews>
  <sheetFormatPr defaultColWidth="9.140625" defaultRowHeight="18" customHeight="1" x14ac:dyDescent="0.2"/>
  <cols>
    <col min="1" max="1" width="1.7109375" style="6" customWidth="1"/>
    <col min="2" max="2" width="5" style="6" customWidth="1"/>
    <col min="3" max="3" width="61.140625" style="6" customWidth="1"/>
    <col min="4" max="4" width="11.140625" style="9" customWidth="1"/>
    <col min="5" max="6" width="11.140625" style="8" customWidth="1"/>
    <col min="7" max="7" width="13.7109375" style="8" hidden="1" customWidth="1"/>
    <col min="8" max="12" width="11.5703125" style="8" customWidth="1"/>
    <col min="13" max="13" width="13.85546875" style="9" customWidth="1"/>
    <col min="14" max="14" width="13.85546875" style="8" customWidth="1"/>
    <col min="15" max="15" width="13.7109375" style="8" customWidth="1"/>
    <col min="16" max="16" width="15" style="8" customWidth="1"/>
    <col min="17" max="17" width="13.7109375" style="6" customWidth="1"/>
    <col min="18" max="18" width="13.7109375" style="8" customWidth="1"/>
    <col min="19" max="19" width="11.28515625" style="6" bestFit="1" customWidth="1"/>
    <col min="20" max="20" width="10.140625" style="7" customWidth="1"/>
    <col min="21" max="21" width="10.85546875" style="6" bestFit="1" customWidth="1"/>
    <col min="22" max="16384" width="9.140625" style="6"/>
  </cols>
  <sheetData>
    <row r="1" spans="2:24" ht="18" customHeight="1" x14ac:dyDescent="0.2">
      <c r="C1" s="5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2:24" ht="15" x14ac:dyDescent="0.2">
      <c r="B2" s="43" t="s">
        <v>228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236" t="s">
        <v>225</v>
      </c>
      <c r="S2" s="47"/>
      <c r="T2" s="6"/>
    </row>
    <row r="3" spans="2:24" ht="13.5" x14ac:dyDescent="0.2">
      <c r="B3" s="44" t="str">
        <f>+Capital_AC!B3</f>
        <v>2021-22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6"/>
    </row>
    <row r="4" spans="2:24" ht="13.5" x14ac:dyDescent="0.25">
      <c r="B4" s="45" t="str">
        <f>+Capital_AC!B4</f>
        <v>Million Rs.</v>
      </c>
      <c r="D4" s="178"/>
      <c r="E4" s="48"/>
      <c r="F4" s="49"/>
      <c r="G4" s="49"/>
      <c r="H4" s="49"/>
      <c r="I4" s="49"/>
      <c r="J4" s="49"/>
      <c r="K4" s="50"/>
      <c r="L4" s="48"/>
      <c r="M4" s="51"/>
      <c r="N4" s="48"/>
      <c r="O4" s="48"/>
      <c r="P4" s="48"/>
      <c r="Q4" s="48"/>
      <c r="R4" s="48"/>
      <c r="S4" s="47"/>
      <c r="T4" s="6"/>
    </row>
    <row r="5" spans="2:24" ht="18" customHeight="1" thickBot="1" x14ac:dyDescent="0.25">
      <c r="B5" s="93"/>
      <c r="C5" s="85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</row>
    <row r="6" spans="2:24" s="10" customFormat="1" ht="18" customHeight="1" x14ac:dyDescent="0.25">
      <c r="B6" s="264" t="s">
        <v>64</v>
      </c>
      <c r="C6" s="264" t="s">
        <v>65</v>
      </c>
      <c r="D6" s="267" t="s">
        <v>168</v>
      </c>
      <c r="E6" s="268"/>
      <c r="F6" s="268"/>
      <c r="G6" s="268"/>
      <c r="H6" s="268"/>
      <c r="I6" s="268"/>
      <c r="J6" s="268"/>
      <c r="K6" s="268"/>
      <c r="L6" s="315"/>
      <c r="M6" s="267" t="s">
        <v>165</v>
      </c>
      <c r="N6" s="268"/>
      <c r="O6" s="315"/>
      <c r="P6" s="326" t="s">
        <v>163</v>
      </c>
      <c r="Q6" s="269" t="s">
        <v>75</v>
      </c>
      <c r="R6" s="312" t="s">
        <v>66</v>
      </c>
      <c r="T6" s="14"/>
    </row>
    <row r="7" spans="2:24" s="10" customFormat="1" ht="15.75" customHeight="1" x14ac:dyDescent="0.25">
      <c r="B7" s="265"/>
      <c r="C7" s="265"/>
      <c r="D7" s="316" t="s">
        <v>164</v>
      </c>
      <c r="E7" s="317"/>
      <c r="F7" s="317"/>
      <c r="G7" s="317"/>
      <c r="H7" s="317"/>
      <c r="I7" s="317"/>
      <c r="J7" s="317"/>
      <c r="K7" s="317"/>
      <c r="L7" s="318"/>
      <c r="M7" s="316" t="s">
        <v>167</v>
      </c>
      <c r="N7" s="317"/>
      <c r="O7" s="131" t="s">
        <v>72</v>
      </c>
      <c r="P7" s="327"/>
      <c r="Q7" s="325"/>
      <c r="R7" s="313"/>
      <c r="T7" s="14"/>
    </row>
    <row r="8" spans="2:24" s="10" customFormat="1" ht="18" customHeight="1" x14ac:dyDescent="0.25">
      <c r="B8" s="265"/>
      <c r="C8" s="265"/>
      <c r="D8" s="164" t="s">
        <v>12</v>
      </c>
      <c r="E8" s="195" t="s">
        <v>13</v>
      </c>
      <c r="F8" s="195" t="s">
        <v>150</v>
      </c>
      <c r="G8" s="195" t="s">
        <v>15</v>
      </c>
      <c r="H8" s="195" t="s">
        <v>16</v>
      </c>
      <c r="I8" s="195" t="s">
        <v>17</v>
      </c>
      <c r="J8" s="195" t="s">
        <v>18</v>
      </c>
      <c r="K8" s="195" t="s">
        <v>19</v>
      </c>
      <c r="L8" s="166" t="s">
        <v>20</v>
      </c>
      <c r="M8" s="319" t="s">
        <v>26</v>
      </c>
      <c r="N8" s="322" t="s">
        <v>27</v>
      </c>
      <c r="O8" s="133" t="s">
        <v>14</v>
      </c>
      <c r="P8" s="164"/>
      <c r="Q8" s="328" t="s">
        <v>73</v>
      </c>
      <c r="R8" s="313"/>
      <c r="T8" s="14"/>
    </row>
    <row r="9" spans="2:24" s="10" customFormat="1" ht="18" customHeight="1" x14ac:dyDescent="0.25">
      <c r="B9" s="265"/>
      <c r="C9" s="265"/>
      <c r="D9" s="164" t="s">
        <v>127</v>
      </c>
      <c r="E9" s="195" t="s">
        <v>144</v>
      </c>
      <c r="F9" s="195" t="s">
        <v>13</v>
      </c>
      <c r="G9" s="195" t="s">
        <v>13</v>
      </c>
      <c r="H9" s="195" t="s">
        <v>22</v>
      </c>
      <c r="I9" s="195" t="s">
        <v>22</v>
      </c>
      <c r="J9" s="195" t="s">
        <v>23</v>
      </c>
      <c r="K9" s="195" t="s">
        <v>24</v>
      </c>
      <c r="L9" s="166" t="s">
        <v>25</v>
      </c>
      <c r="M9" s="320"/>
      <c r="N9" s="323"/>
      <c r="O9" s="133" t="s">
        <v>28</v>
      </c>
      <c r="P9" s="164" t="s">
        <v>200</v>
      </c>
      <c r="Q9" s="329"/>
      <c r="R9" s="313"/>
      <c r="T9" s="14"/>
    </row>
    <row r="10" spans="2:24" s="10" customFormat="1" ht="18" customHeight="1" thickBot="1" x14ac:dyDescent="0.3">
      <c r="B10" s="266"/>
      <c r="C10" s="266"/>
      <c r="D10" s="165" t="s">
        <v>29</v>
      </c>
      <c r="E10" s="90"/>
      <c r="F10" s="90" t="s">
        <v>128</v>
      </c>
      <c r="G10" s="90" t="s">
        <v>24</v>
      </c>
      <c r="H10" s="90" t="s">
        <v>23</v>
      </c>
      <c r="I10" s="90" t="s">
        <v>23</v>
      </c>
      <c r="J10" s="90"/>
      <c r="K10" s="90"/>
      <c r="L10" s="167"/>
      <c r="M10" s="321"/>
      <c r="N10" s="324"/>
      <c r="O10" s="134" t="s">
        <v>30</v>
      </c>
      <c r="P10" s="165"/>
      <c r="Q10" s="330"/>
      <c r="R10" s="314"/>
      <c r="T10" s="14"/>
    </row>
    <row r="11" spans="2:24" ht="18" customHeight="1" x14ac:dyDescent="0.25">
      <c r="B11" s="89" t="s">
        <v>31</v>
      </c>
      <c r="C11" s="48" t="s">
        <v>74</v>
      </c>
      <c r="D11" s="110">
        <f>174895.678907993+0.628</f>
        <v>174896.30690799298</v>
      </c>
      <c r="E11" s="111">
        <v>-2255.4621672663657</v>
      </c>
      <c r="F11" s="111">
        <v>-207.92899999999963</v>
      </c>
      <c r="G11" s="111">
        <v>0</v>
      </c>
      <c r="H11" s="111">
        <v>25621.726000000002</v>
      </c>
      <c r="I11" s="111">
        <v>-16909.485000000004</v>
      </c>
      <c r="J11" s="111">
        <v>2236.0434115684106</v>
      </c>
      <c r="K11" s="111">
        <v>-57319.020364349417</v>
      </c>
      <c r="L11" s="112">
        <v>148998.72100000002</v>
      </c>
      <c r="M11" s="197">
        <v>-432774.37517556502</v>
      </c>
      <c r="N11" s="198">
        <v>-1603788.7408547613</v>
      </c>
      <c r="O11" s="112">
        <v>-2589486.3276772886</v>
      </c>
      <c r="P11" s="110">
        <v>-1798062</v>
      </c>
      <c r="Q11" s="135">
        <v>3065646.7229024451</v>
      </c>
      <c r="R11" s="113">
        <f t="shared" ref="R11:R40" si="0">SUM(D11:Q11)</f>
        <v>-3083403.8200172242</v>
      </c>
      <c r="S11" s="7"/>
      <c r="U11" s="7"/>
      <c r="V11" s="7"/>
      <c r="W11" s="7"/>
      <c r="X11" s="7"/>
    </row>
    <row r="12" spans="2:24" ht="18" customHeight="1" x14ac:dyDescent="0.25">
      <c r="B12" s="89" t="s">
        <v>32</v>
      </c>
      <c r="C12" s="48" t="s">
        <v>67</v>
      </c>
      <c r="D12" s="110">
        <v>295353.66361499263</v>
      </c>
      <c r="E12" s="111">
        <v>-2039.8501464740536</v>
      </c>
      <c r="F12" s="111">
        <v>-1192.5879999999997</v>
      </c>
      <c r="G12" s="111">
        <v>0</v>
      </c>
      <c r="H12" s="111">
        <v>25621.726000000002</v>
      </c>
      <c r="I12" s="111">
        <v>-16909.485000000004</v>
      </c>
      <c r="J12" s="111">
        <v>2231.7094215684106</v>
      </c>
      <c r="K12" s="111">
        <v>-41795.472138773599</v>
      </c>
      <c r="L12" s="112">
        <v>167469.44200000001</v>
      </c>
      <c r="M12" s="110">
        <v>760792.44401529594</v>
      </c>
      <c r="N12" s="112">
        <v>-121769.07707676099</v>
      </c>
      <c r="O12" s="112">
        <v>3208213.2708794014</v>
      </c>
      <c r="P12" s="110">
        <v>0</v>
      </c>
      <c r="Q12" s="135">
        <v>3102024.2164307502</v>
      </c>
      <c r="R12" s="113">
        <f t="shared" si="0"/>
        <v>7378000</v>
      </c>
      <c r="S12" s="7">
        <f>+R12-R17+R16+R41</f>
        <v>5433.9573778454214</v>
      </c>
      <c r="U12" s="7"/>
      <c r="V12" s="7"/>
      <c r="W12" s="7"/>
      <c r="X12" s="7"/>
    </row>
    <row r="13" spans="2:24" ht="18" customHeight="1" x14ac:dyDescent="0.25">
      <c r="B13" s="89" t="s">
        <v>33</v>
      </c>
      <c r="C13" s="49" t="s">
        <v>131</v>
      </c>
      <c r="D13" s="110">
        <v>50339.50565700006</v>
      </c>
      <c r="E13" s="115">
        <v>347.10199999999998</v>
      </c>
      <c r="F13" s="115">
        <v>294.12200000000001</v>
      </c>
      <c r="G13" s="115">
        <v>0</v>
      </c>
      <c r="H13" s="115">
        <v>0</v>
      </c>
      <c r="I13" s="115">
        <v>0</v>
      </c>
      <c r="J13" s="115">
        <v>0</v>
      </c>
      <c r="K13" s="115">
        <v>0</v>
      </c>
      <c r="L13" s="116">
        <v>-959.47199999999998</v>
      </c>
      <c r="M13" s="114">
        <v>724035.79300111369</v>
      </c>
      <c r="N13" s="116">
        <v>155622.410496</v>
      </c>
      <c r="O13" s="116">
        <v>0</v>
      </c>
      <c r="P13" s="114">
        <v>0</v>
      </c>
      <c r="Q13" s="136">
        <v>0</v>
      </c>
      <c r="R13" s="113">
        <f t="shared" si="0"/>
        <v>929679.46115411376</v>
      </c>
      <c r="S13" s="7"/>
      <c r="U13" s="7"/>
      <c r="V13" s="7"/>
      <c r="W13" s="7"/>
      <c r="X13" s="7"/>
    </row>
    <row r="14" spans="2:24" ht="18" customHeight="1" x14ac:dyDescent="0.25">
      <c r="B14" s="89" t="s">
        <v>34</v>
      </c>
      <c r="C14" s="49" t="s">
        <v>197</v>
      </c>
      <c r="D14" s="110">
        <v>245014.15795799257</v>
      </c>
      <c r="E14" s="115">
        <v>-2386.9521464740537</v>
      </c>
      <c r="F14" s="115">
        <v>-1486.7099999999998</v>
      </c>
      <c r="G14" s="115">
        <v>0</v>
      </c>
      <c r="H14" s="115">
        <v>25621.726000000002</v>
      </c>
      <c r="I14" s="115">
        <v>-16909.485000000004</v>
      </c>
      <c r="J14" s="115">
        <v>2231.7094215684106</v>
      </c>
      <c r="K14" s="115">
        <v>-41795.472138773599</v>
      </c>
      <c r="L14" s="116">
        <v>168428.91400000002</v>
      </c>
      <c r="M14" s="114">
        <v>36756.651014182251</v>
      </c>
      <c r="N14" s="116">
        <v>-277391.48757276102</v>
      </c>
      <c r="O14" s="116">
        <v>3208213.2708794014</v>
      </c>
      <c r="P14" s="114">
        <v>0</v>
      </c>
      <c r="Q14" s="136">
        <v>3102024.2164307502</v>
      </c>
      <c r="R14" s="113">
        <f t="shared" si="0"/>
        <v>6448320.5388458855</v>
      </c>
      <c r="S14" s="7"/>
      <c r="U14" s="7"/>
      <c r="V14" s="7"/>
      <c r="W14" s="7"/>
      <c r="X14" s="7"/>
    </row>
    <row r="15" spans="2:24" ht="18" customHeight="1" x14ac:dyDescent="0.25">
      <c r="B15" s="89" t="s">
        <v>35</v>
      </c>
      <c r="C15" s="48" t="s">
        <v>181</v>
      </c>
      <c r="D15" s="11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2">
        <v>0</v>
      </c>
      <c r="M15" s="110">
        <v>0</v>
      </c>
      <c r="N15" s="112">
        <v>0</v>
      </c>
      <c r="O15" s="112">
        <v>0</v>
      </c>
      <c r="P15" s="110">
        <v>0</v>
      </c>
      <c r="Q15" s="135">
        <v>-36377.49352830524</v>
      </c>
      <c r="R15" s="113">
        <f t="shared" si="0"/>
        <v>-36377.49352830524</v>
      </c>
      <c r="S15" s="7"/>
      <c r="U15" s="7"/>
      <c r="V15" s="7"/>
      <c r="W15" s="7"/>
      <c r="X15" s="7"/>
    </row>
    <row r="16" spans="2:24" ht="18" customHeight="1" x14ac:dyDescent="0.25">
      <c r="B16" s="89" t="s">
        <v>36</v>
      </c>
      <c r="C16" s="93" t="s">
        <v>132</v>
      </c>
      <c r="D16" s="110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2">
        <v>0</v>
      </c>
      <c r="M16" s="110">
        <v>0</v>
      </c>
      <c r="N16" s="112">
        <v>0</v>
      </c>
      <c r="O16" s="112">
        <v>0</v>
      </c>
      <c r="P16" s="110">
        <v>0</v>
      </c>
      <c r="Q16" s="135">
        <v>3102024.2164307502</v>
      </c>
      <c r="R16" s="113">
        <f t="shared" si="0"/>
        <v>3102024.2164307502</v>
      </c>
      <c r="S16" s="7"/>
      <c r="U16" s="7"/>
      <c r="V16" s="7"/>
      <c r="W16" s="7"/>
      <c r="X16" s="7"/>
    </row>
    <row r="17" spans="2:24" ht="18" customHeight="1" x14ac:dyDescent="0.25">
      <c r="B17" s="89" t="s">
        <v>37</v>
      </c>
      <c r="C17" s="48" t="s">
        <v>184</v>
      </c>
      <c r="D17" s="110">
        <v>120457.98470699994</v>
      </c>
      <c r="E17" s="111">
        <v>215.61202079231205</v>
      </c>
      <c r="F17" s="111">
        <v>-984.65900000000011</v>
      </c>
      <c r="G17" s="111">
        <v>0</v>
      </c>
      <c r="H17" s="111">
        <v>0</v>
      </c>
      <c r="I17" s="111">
        <v>0</v>
      </c>
      <c r="J17" s="111">
        <v>-4.3339900000000053</v>
      </c>
      <c r="K17" s="111">
        <v>15523.54822557582</v>
      </c>
      <c r="L17" s="112">
        <v>18470.720999999998</v>
      </c>
      <c r="M17" s="110">
        <v>1193566.819190861</v>
      </c>
      <c r="N17" s="112">
        <v>1482019.6637780003</v>
      </c>
      <c r="O17" s="112">
        <f>+O18+O19+O20</f>
        <v>5797699.5985566899</v>
      </c>
      <c r="P17" s="110">
        <v>1798062</v>
      </c>
      <c r="Q17" s="135">
        <v>0</v>
      </c>
      <c r="R17" s="113">
        <f t="shared" si="0"/>
        <v>10425026.954488918</v>
      </c>
      <c r="S17" s="7"/>
      <c r="U17" s="7"/>
      <c r="V17" s="7"/>
      <c r="W17" s="7"/>
      <c r="X17" s="7"/>
    </row>
    <row r="18" spans="2:24" ht="18" customHeight="1" x14ac:dyDescent="0.25">
      <c r="B18" s="89" t="s">
        <v>38</v>
      </c>
      <c r="C18" s="186" t="s">
        <v>182</v>
      </c>
      <c r="D18" s="114">
        <v>102445.67954999994</v>
      </c>
      <c r="E18" s="115">
        <v>37.359020792312094</v>
      </c>
      <c r="F18" s="115">
        <v>-984.65800000000013</v>
      </c>
      <c r="G18" s="115">
        <v>0</v>
      </c>
      <c r="H18" s="115">
        <v>0</v>
      </c>
      <c r="I18" s="115">
        <v>0</v>
      </c>
      <c r="J18" s="115">
        <v>0</v>
      </c>
      <c r="K18" s="115">
        <v>20174.393702825819</v>
      </c>
      <c r="L18" s="116">
        <v>3908.6170000000002</v>
      </c>
      <c r="M18" s="114">
        <v>675258.63212159998</v>
      </c>
      <c r="N18" s="116">
        <v>512117.34233000007</v>
      </c>
      <c r="O18" s="116">
        <v>6002923.0340892309</v>
      </c>
      <c r="P18" s="114">
        <v>1798062</v>
      </c>
      <c r="Q18" s="136">
        <v>0</v>
      </c>
      <c r="R18" s="113">
        <f t="shared" si="0"/>
        <v>9113942.3998144493</v>
      </c>
      <c r="S18" s="7"/>
      <c r="U18" s="7"/>
      <c r="V18" s="7"/>
      <c r="W18" s="7"/>
      <c r="X18" s="7"/>
    </row>
    <row r="19" spans="2:24" ht="18" customHeight="1" x14ac:dyDescent="0.25">
      <c r="B19" s="89" t="s">
        <v>39</v>
      </c>
      <c r="C19" s="186" t="str">
        <f>+Capital_AC!C21</f>
        <v>Changes in Inventories</v>
      </c>
      <c r="D19" s="114">
        <f>+Capital_AC!D21</f>
        <v>-402.740138</v>
      </c>
      <c r="E19" s="115">
        <f>+Capital_AC!E21</f>
        <v>0</v>
      </c>
      <c r="F19" s="115">
        <f>+Capital_AC!F21</f>
        <v>0</v>
      </c>
      <c r="G19" s="115">
        <f>+Capital_AC!G21</f>
        <v>0</v>
      </c>
      <c r="H19" s="115">
        <f>+Capital_AC!H21</f>
        <v>0</v>
      </c>
      <c r="I19" s="115">
        <f>+Capital_AC!I21</f>
        <v>0</v>
      </c>
      <c r="J19" s="115">
        <f>+Capital_AC!J21</f>
        <v>0</v>
      </c>
      <c r="K19" s="115">
        <f>+Capital_AC!K21</f>
        <v>0</v>
      </c>
      <c r="L19" s="116">
        <f>+Capital_AC!L21</f>
        <v>36.550999999999931</v>
      </c>
      <c r="M19" s="114">
        <f>+Capital_AC!M21</f>
        <v>401433.28221703693</v>
      </c>
      <c r="N19" s="116">
        <f>+Capital_AC!N21</f>
        <v>943517.14381300006</v>
      </c>
      <c r="O19" s="116">
        <v>-278349.48694256716</v>
      </c>
      <c r="P19" s="114">
        <f>+Capital_AC!P21</f>
        <v>0</v>
      </c>
      <c r="Q19" s="136">
        <f>+Capital_AC!R21</f>
        <v>0</v>
      </c>
      <c r="R19" s="113">
        <f>+Capital_AC!S21</f>
        <v>1066234.7499494699</v>
      </c>
      <c r="S19" s="7"/>
      <c r="U19" s="7"/>
      <c r="V19" s="7"/>
      <c r="W19" s="7"/>
      <c r="X19" s="7"/>
    </row>
    <row r="20" spans="2:24" ht="18" customHeight="1" x14ac:dyDescent="0.25">
      <c r="B20" s="89" t="s">
        <v>40</v>
      </c>
      <c r="C20" s="186" t="str">
        <f>+Capital_AC!C22</f>
        <v>Acquisitions less Disposals of valuables</v>
      </c>
      <c r="D20" s="114">
        <f>+Capital_AC!D22</f>
        <v>0</v>
      </c>
      <c r="E20" s="115">
        <f>+Capital_AC!E22</f>
        <v>-0.88300000000000001</v>
      </c>
      <c r="F20" s="115">
        <f>+Capital_AC!F22</f>
        <v>0</v>
      </c>
      <c r="G20" s="115">
        <f>+Capital_AC!G22</f>
        <v>0</v>
      </c>
      <c r="H20" s="115">
        <f>+Capital_AC!H22</f>
        <v>0</v>
      </c>
      <c r="I20" s="115">
        <f>+Capital_AC!I22</f>
        <v>0</v>
      </c>
      <c r="J20" s="115">
        <f>+Capital_AC!J22</f>
        <v>-4.3339900000000053</v>
      </c>
      <c r="K20" s="115">
        <f>+Capital_AC!K22</f>
        <v>0</v>
      </c>
      <c r="L20" s="116">
        <f>+Capital_AC!L22</f>
        <v>182.19700000000012</v>
      </c>
      <c r="M20" s="114">
        <f>+Capital_AC!M22</f>
        <v>0</v>
      </c>
      <c r="N20" s="116">
        <f>+Capital_AC!N22</f>
        <v>0.60763900000000004</v>
      </c>
      <c r="O20" s="116">
        <v>73126.051410026208</v>
      </c>
      <c r="P20" s="114">
        <f>+Capital_AC!P22</f>
        <v>0</v>
      </c>
      <c r="Q20" s="136">
        <f>+Capital_AC!R22</f>
        <v>0</v>
      </c>
      <c r="R20" s="113">
        <f>+Capital_AC!S22</f>
        <v>73303.639059026202</v>
      </c>
      <c r="S20" s="7"/>
      <c r="U20" s="7"/>
      <c r="V20" s="7"/>
      <c r="W20" s="7"/>
      <c r="X20" s="7"/>
    </row>
    <row r="21" spans="2:24" ht="18" customHeight="1" x14ac:dyDescent="0.25">
      <c r="B21" s="89" t="s">
        <v>41</v>
      </c>
      <c r="C21" s="186" t="str">
        <f>+Capital_AC!C23</f>
        <v>Acquisitions less Disposals of Non-Produced Non-Financial Assets</v>
      </c>
      <c r="D21" s="114">
        <f>+Capital_AC!D23</f>
        <v>18415.045295</v>
      </c>
      <c r="E21" s="115">
        <f>+Capital_AC!E23</f>
        <v>179.13599999999997</v>
      </c>
      <c r="F21" s="115">
        <f>+Capital_AC!F23</f>
        <v>-1E-3</v>
      </c>
      <c r="G21" s="115">
        <f>+Capital_AC!G23</f>
        <v>0</v>
      </c>
      <c r="H21" s="115">
        <f>+Capital_AC!H23</f>
        <v>0</v>
      </c>
      <c r="I21" s="115">
        <f>+Capital_AC!I23</f>
        <v>0</v>
      </c>
      <c r="J21" s="115">
        <f>+Capital_AC!J23</f>
        <v>0</v>
      </c>
      <c r="K21" s="115">
        <f>+Capital_AC!K23</f>
        <v>-4650.845477249999</v>
      </c>
      <c r="L21" s="116">
        <f>+Capital_AC!L23</f>
        <v>14343.356</v>
      </c>
      <c r="M21" s="114">
        <f>+Capital_AC!M23</f>
        <v>116874.90485222399</v>
      </c>
      <c r="N21" s="116">
        <f>+Capital_AC!N23</f>
        <v>26384.569996000002</v>
      </c>
      <c r="O21" s="116">
        <f>+Capital_AC!O23</f>
        <v>0</v>
      </c>
      <c r="P21" s="114">
        <f>+Capital_AC!P23</f>
        <v>0</v>
      </c>
      <c r="Q21" s="136">
        <f>+Capital_AC!R23</f>
        <v>0</v>
      </c>
      <c r="R21" s="113">
        <f>+Capital_AC!S23</f>
        <v>171546.165665974</v>
      </c>
      <c r="S21" s="7"/>
      <c r="U21" s="7"/>
      <c r="V21" s="7"/>
      <c r="W21" s="7"/>
      <c r="X21" s="7"/>
    </row>
    <row r="22" spans="2:24" s="11" customFormat="1" ht="18" customHeight="1" x14ac:dyDescent="0.25">
      <c r="B22" s="89" t="s">
        <v>42</v>
      </c>
      <c r="C22" s="107" t="s">
        <v>202</v>
      </c>
      <c r="D22" s="110">
        <v>174896.30690800026</v>
      </c>
      <c r="E22" s="111">
        <v>-2255.4621672663925</v>
      </c>
      <c r="F22" s="111">
        <v>-207.69410331823747</v>
      </c>
      <c r="G22" s="111">
        <v>0</v>
      </c>
      <c r="H22" s="111">
        <v>25621.456999999937</v>
      </c>
      <c r="I22" s="111">
        <v>-16909.485000000022</v>
      </c>
      <c r="J22" s="111">
        <v>2236.0417163452394</v>
      </c>
      <c r="K22" s="111">
        <v>-57318.995942765789</v>
      </c>
      <c r="L22" s="112">
        <v>148998.72157000145</v>
      </c>
      <c r="M22" s="110">
        <v>-432774.09169280389</v>
      </c>
      <c r="N22" s="112">
        <v>-1603788.7408547611</v>
      </c>
      <c r="O22" s="112">
        <v>1878588.9829440345</v>
      </c>
      <c r="P22" s="110">
        <v>-6315700.9861183595</v>
      </c>
      <c r="Q22" s="135">
        <v>3065646.8211596827</v>
      </c>
      <c r="R22" s="113">
        <f t="shared" si="0"/>
        <v>-3132967.1245812108</v>
      </c>
      <c r="S22" s="7"/>
      <c r="T22" s="7"/>
      <c r="U22" s="7"/>
      <c r="V22" s="7"/>
      <c r="W22" s="7"/>
      <c r="X22" s="7"/>
    </row>
    <row r="23" spans="2:24" ht="18" customHeight="1" x14ac:dyDescent="0.25">
      <c r="B23" s="89" t="s">
        <v>43</v>
      </c>
      <c r="C23" s="108" t="s">
        <v>143</v>
      </c>
      <c r="D23" s="117">
        <v>6409540.9154640008</v>
      </c>
      <c r="E23" s="118">
        <v>108616.9350023983</v>
      </c>
      <c r="F23" s="118">
        <v>154661.26420784177</v>
      </c>
      <c r="G23" s="118">
        <v>0</v>
      </c>
      <c r="H23" s="118">
        <v>297269.27799999999</v>
      </c>
      <c r="I23" s="118">
        <v>-58866.529000000017</v>
      </c>
      <c r="J23" s="118">
        <v>6497.3427428480045</v>
      </c>
      <c r="K23" s="118">
        <v>249865.48684668442</v>
      </c>
      <c r="L23" s="119">
        <v>2253715.0253334017</v>
      </c>
      <c r="M23" s="117">
        <v>1779939.4374779635</v>
      </c>
      <c r="N23" s="119">
        <v>1156578.1035250002</v>
      </c>
      <c r="O23" s="119">
        <v>1992084.2784462054</v>
      </c>
      <c r="P23" s="117">
        <v>272279.49845556857</v>
      </c>
      <c r="Q23" s="137">
        <v>2265333.09097757</v>
      </c>
      <c r="R23" s="113">
        <f t="shared" si="0"/>
        <v>16887514.127479482</v>
      </c>
      <c r="S23" s="7"/>
      <c r="U23" s="7"/>
      <c r="V23" s="7"/>
      <c r="W23" s="7"/>
      <c r="X23" s="7"/>
    </row>
    <row r="24" spans="2:24" s="11" customFormat="1" ht="18" customHeight="1" x14ac:dyDescent="0.25">
      <c r="B24" s="89" t="s">
        <v>44</v>
      </c>
      <c r="C24" s="186" t="s">
        <v>145</v>
      </c>
      <c r="D24" s="120">
        <v>0</v>
      </c>
      <c r="E24" s="121">
        <v>0</v>
      </c>
      <c r="F24" s="121">
        <v>0</v>
      </c>
      <c r="G24" s="121">
        <v>0</v>
      </c>
      <c r="H24" s="121">
        <v>0</v>
      </c>
      <c r="I24" s="121">
        <v>0</v>
      </c>
      <c r="J24" s="121">
        <v>0</v>
      </c>
      <c r="K24" s="121">
        <v>0</v>
      </c>
      <c r="L24" s="122">
        <v>135531.451</v>
      </c>
      <c r="M24" s="120">
        <v>0</v>
      </c>
      <c r="N24" s="122">
        <v>0</v>
      </c>
      <c r="O24" s="122">
        <v>0</v>
      </c>
      <c r="P24" s="120">
        <v>0</v>
      </c>
      <c r="Q24" s="138">
        <v>492072.144165807</v>
      </c>
      <c r="R24" s="181">
        <f t="shared" si="0"/>
        <v>627603.59516580706</v>
      </c>
      <c r="S24" s="7"/>
      <c r="T24" s="7"/>
      <c r="U24" s="7"/>
      <c r="V24" s="7"/>
      <c r="W24" s="7"/>
      <c r="X24" s="7"/>
    </row>
    <row r="25" spans="2:24" s="11" customFormat="1" ht="18" customHeight="1" x14ac:dyDescent="0.25">
      <c r="B25" s="89" t="s">
        <v>45</v>
      </c>
      <c r="C25" s="186" t="s">
        <v>194</v>
      </c>
      <c r="D25" s="182">
        <v>2719.7408559997639</v>
      </c>
      <c r="E25" s="183">
        <v>107828.60850545009</v>
      </c>
      <c r="F25" s="183">
        <v>123704.63799999998</v>
      </c>
      <c r="G25" s="183">
        <v>0</v>
      </c>
      <c r="H25" s="183">
        <v>314401.647</v>
      </c>
      <c r="I25" s="183">
        <v>6653.7859999999964</v>
      </c>
      <c r="J25" s="183">
        <v>10309.236328979994</v>
      </c>
      <c r="K25" s="183">
        <v>-48090.472795676964</v>
      </c>
      <c r="L25" s="184">
        <v>-702459.76245599997</v>
      </c>
      <c r="M25" s="182">
        <v>952446.47809630679</v>
      </c>
      <c r="N25" s="184">
        <v>117627.02912600001</v>
      </c>
      <c r="O25" s="184">
        <v>1534564.4531252636</v>
      </c>
      <c r="P25" s="182">
        <v>728952.93777143152</v>
      </c>
      <c r="Q25" s="185">
        <v>180467.85813798258</v>
      </c>
      <c r="R25" s="181">
        <f t="shared" si="0"/>
        <v>3329126.1776957372</v>
      </c>
      <c r="S25" s="7"/>
      <c r="T25" s="7"/>
      <c r="U25" s="7"/>
      <c r="V25" s="7"/>
      <c r="W25" s="7"/>
      <c r="X25" s="7"/>
    </row>
    <row r="26" spans="2:24" s="11" customFormat="1" ht="18" customHeight="1" x14ac:dyDescent="0.25">
      <c r="B26" s="89" t="s">
        <v>46</v>
      </c>
      <c r="C26" s="109" t="s">
        <v>193</v>
      </c>
      <c r="D26" s="120">
        <v>4044399.1094879997</v>
      </c>
      <c r="E26" s="121">
        <v>-2769.0686649999998</v>
      </c>
      <c r="F26" s="121">
        <v>2135.8700000000003</v>
      </c>
      <c r="G26" s="121">
        <v>0</v>
      </c>
      <c r="H26" s="121">
        <v>-41140.748999999996</v>
      </c>
      <c r="I26" s="121">
        <v>-10480.551000000001</v>
      </c>
      <c r="J26" s="121">
        <v>-2727.8930619637995</v>
      </c>
      <c r="K26" s="121">
        <v>200513.45904145433</v>
      </c>
      <c r="L26" s="122">
        <v>-761051.20205399999</v>
      </c>
      <c r="M26" s="120">
        <v>231862.37360776961</v>
      </c>
      <c r="N26" s="122">
        <v>8227.3612259999991</v>
      </c>
      <c r="O26" s="122">
        <v>375040.1250249077</v>
      </c>
      <c r="P26" s="120">
        <v>-144.393</v>
      </c>
      <c r="Q26" s="138">
        <v>116310.57239409848</v>
      </c>
      <c r="R26" s="181">
        <f t="shared" si="0"/>
        <v>4160175.0140012661</v>
      </c>
      <c r="S26" s="7"/>
      <c r="T26" s="7"/>
      <c r="U26" s="7"/>
      <c r="V26" s="7"/>
      <c r="W26" s="7"/>
      <c r="X26" s="7"/>
    </row>
    <row r="27" spans="2:24" ht="18" customHeight="1" x14ac:dyDescent="0.25">
      <c r="B27" s="89" t="s">
        <v>47</v>
      </c>
      <c r="C27" s="186" t="s">
        <v>195</v>
      </c>
      <c r="D27" s="120">
        <v>2284399.6283350009</v>
      </c>
      <c r="E27" s="121">
        <v>4073.1408581299997</v>
      </c>
      <c r="F27" s="121">
        <v>24019.674999999996</v>
      </c>
      <c r="G27" s="121">
        <v>0</v>
      </c>
      <c r="H27" s="121">
        <v>-1.4999999999999999E-2</v>
      </c>
      <c r="I27" s="121">
        <v>-3847.404</v>
      </c>
      <c r="J27" s="121">
        <v>-158.34200000000001</v>
      </c>
      <c r="K27" s="121">
        <v>16606.65949396633</v>
      </c>
      <c r="L27" s="122">
        <v>3560524.8617134001</v>
      </c>
      <c r="M27" s="120">
        <v>19446.844871752</v>
      </c>
      <c r="N27" s="122">
        <v>5209.5110710000008</v>
      </c>
      <c r="O27" s="122">
        <v>2147.0271654784001</v>
      </c>
      <c r="P27" s="120">
        <v>256596.49483200003</v>
      </c>
      <c r="Q27" s="138">
        <v>1258128.9225155325</v>
      </c>
      <c r="R27" s="181">
        <f t="shared" si="0"/>
        <v>7427147.0048562586</v>
      </c>
      <c r="S27" s="7"/>
      <c r="U27" s="7"/>
      <c r="V27" s="7"/>
      <c r="W27" s="7"/>
      <c r="X27" s="7"/>
    </row>
    <row r="28" spans="2:24" ht="18" customHeight="1" x14ac:dyDescent="0.25">
      <c r="B28" s="89" t="s">
        <v>48</v>
      </c>
      <c r="C28" s="109" t="s">
        <v>171</v>
      </c>
      <c r="D28" s="120">
        <v>33929.643370000005</v>
      </c>
      <c r="E28" s="121">
        <v>-350.91100000000029</v>
      </c>
      <c r="F28" s="121">
        <v>5980.1562078418228</v>
      </c>
      <c r="G28" s="121">
        <v>0</v>
      </c>
      <c r="H28" s="121">
        <v>1405.509</v>
      </c>
      <c r="I28" s="121">
        <v>-43455.127000000008</v>
      </c>
      <c r="J28" s="121">
        <v>-1768.4228259319991</v>
      </c>
      <c r="K28" s="121">
        <v>10079.419911104229</v>
      </c>
      <c r="L28" s="122">
        <v>-12260.439415999999</v>
      </c>
      <c r="M28" s="120">
        <v>202886.90877649162</v>
      </c>
      <c r="N28" s="122">
        <v>-357.56254400000034</v>
      </c>
      <c r="O28" s="122">
        <v>71762.762700249034</v>
      </c>
      <c r="P28" s="120">
        <v>128346.55921678721</v>
      </c>
      <c r="Q28" s="138">
        <v>213384.96050174686</v>
      </c>
      <c r="R28" s="181">
        <f t="shared" si="0"/>
        <v>609583.4568982888</v>
      </c>
      <c r="S28" s="7"/>
      <c r="U28" s="7"/>
      <c r="V28" s="7"/>
      <c r="W28" s="7"/>
      <c r="X28" s="7"/>
    </row>
    <row r="29" spans="2:24" ht="18" customHeight="1" x14ac:dyDescent="0.25">
      <c r="B29" s="89" t="s">
        <v>49</v>
      </c>
      <c r="C29" s="109" t="s">
        <v>198</v>
      </c>
      <c r="D29" s="120">
        <v>-92774.452999999994</v>
      </c>
      <c r="E29" s="121">
        <v>0</v>
      </c>
      <c r="F29" s="121">
        <v>0</v>
      </c>
      <c r="G29" s="121">
        <v>0</v>
      </c>
      <c r="H29" s="121">
        <v>0</v>
      </c>
      <c r="I29" s="121">
        <v>-1209.471</v>
      </c>
      <c r="J29" s="121">
        <v>0</v>
      </c>
      <c r="K29" s="121">
        <v>0</v>
      </c>
      <c r="L29" s="122">
        <v>0</v>
      </c>
      <c r="M29" s="120">
        <v>0</v>
      </c>
      <c r="N29" s="122">
        <v>0</v>
      </c>
      <c r="O29" s="122">
        <v>0</v>
      </c>
      <c r="P29" s="120">
        <v>0</v>
      </c>
      <c r="Q29" s="138">
        <v>0</v>
      </c>
      <c r="R29" s="181">
        <f t="shared" si="0"/>
        <v>-93983.923999999999</v>
      </c>
      <c r="S29" s="7"/>
      <c r="U29" s="7"/>
      <c r="V29" s="7"/>
      <c r="W29" s="7"/>
      <c r="X29" s="7"/>
    </row>
    <row r="30" spans="2:24" s="11" customFormat="1" ht="18" customHeight="1" x14ac:dyDescent="0.25">
      <c r="B30" s="89" t="s">
        <v>50</v>
      </c>
      <c r="C30" s="109" t="s">
        <v>199</v>
      </c>
      <c r="D30" s="120">
        <v>-41.358000000000004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14167.644890000001</v>
      </c>
      <c r="L30" s="122">
        <v>-3.722</v>
      </c>
      <c r="M30" s="120">
        <v>66064.4125877771</v>
      </c>
      <c r="N30" s="122">
        <v>497.87900000000002</v>
      </c>
      <c r="O30" s="122">
        <v>128605.56351771862</v>
      </c>
      <c r="P30" s="120">
        <v>0.185</v>
      </c>
      <c r="Q30" s="138">
        <v>0</v>
      </c>
      <c r="R30" s="181">
        <f t="shared" si="0"/>
        <v>209290.60499549573</v>
      </c>
      <c r="S30" s="7"/>
      <c r="T30" s="7"/>
      <c r="U30" s="7"/>
      <c r="V30" s="7"/>
      <c r="W30" s="7"/>
      <c r="X30" s="7"/>
    </row>
    <row r="31" spans="2:24" s="11" customFormat="1" ht="18" customHeight="1" x14ac:dyDescent="0.25">
      <c r="B31" s="89" t="s">
        <v>51</v>
      </c>
      <c r="C31" s="186" t="s">
        <v>172</v>
      </c>
      <c r="D31" s="120">
        <v>136908.60441499995</v>
      </c>
      <c r="E31" s="121">
        <v>-164.83469618178623</v>
      </c>
      <c r="F31" s="121">
        <v>-1179.075</v>
      </c>
      <c r="G31" s="121">
        <v>0</v>
      </c>
      <c r="H31" s="121">
        <v>22602.885999999999</v>
      </c>
      <c r="I31" s="121">
        <v>-6527.7619999999997</v>
      </c>
      <c r="J31" s="121">
        <v>842.76430176380825</v>
      </c>
      <c r="K31" s="121">
        <v>56588.776305836516</v>
      </c>
      <c r="L31" s="122">
        <v>33433.838546001978</v>
      </c>
      <c r="M31" s="120">
        <v>307232.41953786649</v>
      </c>
      <c r="N31" s="122">
        <v>1025373.885646</v>
      </c>
      <c r="O31" s="122">
        <v>-120035.65308741209</v>
      </c>
      <c r="P31" s="120">
        <v>-841472.28536465007</v>
      </c>
      <c r="Q31" s="138">
        <v>4968.6332624026672</v>
      </c>
      <c r="R31" s="181">
        <f t="shared" si="0"/>
        <v>618572.1978666276</v>
      </c>
      <c r="S31" s="7"/>
      <c r="T31" s="7"/>
      <c r="U31" s="7"/>
      <c r="V31" s="7"/>
      <c r="W31" s="7"/>
      <c r="X31" s="7"/>
    </row>
    <row r="32" spans="2:24" ht="18" customHeight="1" x14ac:dyDescent="0.25">
      <c r="B32" s="89" t="s">
        <v>52</v>
      </c>
      <c r="C32" s="108" t="s">
        <v>185</v>
      </c>
      <c r="D32" s="117">
        <v>6234644.6085560005</v>
      </c>
      <c r="E32" s="118">
        <v>110872.39716966469</v>
      </c>
      <c r="F32" s="118">
        <v>154868.95831116001</v>
      </c>
      <c r="G32" s="118">
        <v>0</v>
      </c>
      <c r="H32" s="118">
        <v>271647.82100000005</v>
      </c>
      <c r="I32" s="118">
        <v>-41957.043999999994</v>
      </c>
      <c r="J32" s="118">
        <v>4261.3010265027651</v>
      </c>
      <c r="K32" s="118">
        <v>307184.48278945021</v>
      </c>
      <c r="L32" s="119">
        <v>2104716.3037634003</v>
      </c>
      <c r="M32" s="117">
        <v>2212713.5291707674</v>
      </c>
      <c r="N32" s="119">
        <v>2760366.8443797613</v>
      </c>
      <c r="O32" s="119">
        <v>113495.29550217104</v>
      </c>
      <c r="P32" s="117">
        <v>6587980.4845739277</v>
      </c>
      <c r="Q32" s="137">
        <v>-800313.73018211254</v>
      </c>
      <c r="R32" s="113">
        <f t="shared" si="0"/>
        <v>20020481.252060693</v>
      </c>
      <c r="S32" s="7"/>
      <c r="U32" s="7"/>
      <c r="V32" s="7"/>
      <c r="W32" s="7"/>
      <c r="X32" s="7"/>
    </row>
    <row r="33" spans="2:24" ht="18" customHeight="1" x14ac:dyDescent="0.25">
      <c r="B33" s="89" t="s">
        <v>53</v>
      </c>
      <c r="C33" s="109" t="s">
        <v>196</v>
      </c>
      <c r="D33" s="120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2">
        <v>0</v>
      </c>
      <c r="M33" s="120">
        <v>0</v>
      </c>
      <c r="N33" s="122">
        <v>0</v>
      </c>
      <c r="O33" s="122">
        <v>0</v>
      </c>
      <c r="P33" s="120">
        <v>0</v>
      </c>
      <c r="Q33" s="138">
        <v>-71873.054652534003</v>
      </c>
      <c r="R33" s="181">
        <f t="shared" si="0"/>
        <v>-71873.054652534003</v>
      </c>
      <c r="S33" s="7"/>
      <c r="U33" s="7"/>
      <c r="V33" s="7"/>
      <c r="W33" s="7"/>
      <c r="X33" s="7"/>
    </row>
    <row r="34" spans="2:24" ht="18" customHeight="1" x14ac:dyDescent="0.25">
      <c r="B34" s="89" t="s">
        <v>54</v>
      </c>
      <c r="C34" s="186" t="s">
        <v>194</v>
      </c>
      <c r="D34" s="182">
        <v>2962544.5890000002</v>
      </c>
      <c r="E34" s="183">
        <v>-7541.5470000000005</v>
      </c>
      <c r="F34" s="183">
        <v>-2.1810000000000009</v>
      </c>
      <c r="G34" s="183">
        <v>0</v>
      </c>
      <c r="H34" s="183">
        <v>0</v>
      </c>
      <c r="I34" s="183">
        <v>0</v>
      </c>
      <c r="J34" s="183">
        <v>0</v>
      </c>
      <c r="K34" s="183">
        <v>-2955.7646326400018</v>
      </c>
      <c r="L34" s="184">
        <v>966041.02122740005</v>
      </c>
      <c r="M34" s="182">
        <v>84032.502606223701</v>
      </c>
      <c r="N34" s="184">
        <v>120670.93722500002</v>
      </c>
      <c r="O34" s="184">
        <v>0</v>
      </c>
      <c r="P34" s="182">
        <v>306426.08718897065</v>
      </c>
      <c r="Q34" s="185">
        <v>-1096119.5369473759</v>
      </c>
      <c r="R34" s="181">
        <f t="shared" si="0"/>
        <v>3333096.1076675793</v>
      </c>
      <c r="S34" s="7"/>
      <c r="U34" s="7"/>
      <c r="V34" s="7"/>
      <c r="W34" s="7"/>
      <c r="X34" s="7"/>
    </row>
    <row r="35" spans="2:24" ht="18" customHeight="1" x14ac:dyDescent="0.25">
      <c r="B35" s="89" t="s">
        <v>55</v>
      </c>
      <c r="C35" s="109" t="s">
        <v>170</v>
      </c>
      <c r="D35" s="120">
        <v>16690.352000000003</v>
      </c>
      <c r="E35" s="121">
        <v>0</v>
      </c>
      <c r="F35" s="121">
        <v>30327.274790000003</v>
      </c>
      <c r="G35" s="121">
        <v>0</v>
      </c>
      <c r="H35" s="121">
        <v>0</v>
      </c>
      <c r="I35" s="121">
        <v>0</v>
      </c>
      <c r="J35" s="121">
        <v>0</v>
      </c>
      <c r="K35" s="121">
        <v>621.17399999999998</v>
      </c>
      <c r="L35" s="122">
        <v>0</v>
      </c>
      <c r="M35" s="120">
        <v>28124.373833167458</v>
      </c>
      <c r="N35" s="122">
        <v>-34410.006364901645</v>
      </c>
      <c r="O35" s="122">
        <v>0</v>
      </c>
      <c r="P35" s="120">
        <v>4396096.9047831353</v>
      </c>
      <c r="Q35" s="138">
        <v>27150.031755271717</v>
      </c>
      <c r="R35" s="181">
        <f t="shared" si="0"/>
        <v>4464600.1047966722</v>
      </c>
      <c r="S35" s="7"/>
      <c r="U35" s="7"/>
      <c r="V35" s="7"/>
      <c r="W35" s="7"/>
      <c r="X35" s="7"/>
    </row>
    <row r="36" spans="2:24" ht="18" customHeight="1" x14ac:dyDescent="0.25">
      <c r="B36" s="89" t="s">
        <v>56</v>
      </c>
      <c r="C36" s="186" t="s">
        <v>195</v>
      </c>
      <c r="D36" s="120">
        <v>3010249.0405150005</v>
      </c>
      <c r="E36" s="121">
        <v>-8.0869999999999891</v>
      </c>
      <c r="F36" s="121">
        <v>24021.396999999997</v>
      </c>
      <c r="G36" s="121">
        <v>0</v>
      </c>
      <c r="H36" s="121">
        <v>0.26500000000000001</v>
      </c>
      <c r="I36" s="121">
        <v>54.716000000000001</v>
      </c>
      <c r="J36" s="121">
        <v>0</v>
      </c>
      <c r="K36" s="121">
        <v>-544.59799999999996</v>
      </c>
      <c r="L36" s="122">
        <v>394948.61</v>
      </c>
      <c r="M36" s="120">
        <v>1478767.1263014385</v>
      </c>
      <c r="N36" s="122">
        <v>660169.28629199904</v>
      </c>
      <c r="O36" s="122">
        <v>285207.04454798915</v>
      </c>
      <c r="P36" s="120">
        <v>1256492.8806555099</v>
      </c>
      <c r="Q36" s="138">
        <v>187388.45446775775</v>
      </c>
      <c r="R36" s="181">
        <f t="shared" si="0"/>
        <v>7296746.1357796947</v>
      </c>
      <c r="S36" s="7"/>
      <c r="U36" s="7"/>
      <c r="V36" s="7"/>
      <c r="W36" s="7"/>
      <c r="X36" s="7"/>
    </row>
    <row r="37" spans="2:24" ht="18" customHeight="1" x14ac:dyDescent="0.25">
      <c r="B37" s="89" t="s">
        <v>57</v>
      </c>
      <c r="C37" s="109" t="s">
        <v>171</v>
      </c>
      <c r="D37" s="120">
        <v>6426.5379999999986</v>
      </c>
      <c r="E37" s="121">
        <v>910.32702726909952</v>
      </c>
      <c r="F37" s="121">
        <v>1469.9612410000027</v>
      </c>
      <c r="G37" s="121">
        <v>0</v>
      </c>
      <c r="H37" s="121">
        <v>275064.14500000002</v>
      </c>
      <c r="I37" s="121">
        <v>-25691.216999999997</v>
      </c>
      <c r="J37" s="121">
        <v>3930.9144298379288</v>
      </c>
      <c r="K37" s="121">
        <v>16334.572726669741</v>
      </c>
      <c r="L37" s="122">
        <v>99900</v>
      </c>
      <c r="M37" s="120">
        <v>226645.62593913428</v>
      </c>
      <c r="N37" s="122">
        <v>61139.831691663589</v>
      </c>
      <c r="O37" s="122">
        <v>0</v>
      </c>
      <c r="P37" s="120">
        <v>0</v>
      </c>
      <c r="Q37" s="138">
        <v>10114.717712748286</v>
      </c>
      <c r="R37" s="181">
        <f t="shared" si="0"/>
        <v>676245.41676832305</v>
      </c>
      <c r="S37" s="7"/>
      <c r="U37" s="7"/>
      <c r="V37" s="7"/>
      <c r="W37" s="7"/>
      <c r="X37" s="7"/>
    </row>
    <row r="38" spans="2:24" ht="18" customHeight="1" x14ac:dyDescent="0.25">
      <c r="B38" s="89" t="s">
        <v>58</v>
      </c>
      <c r="C38" s="109" t="s">
        <v>176</v>
      </c>
      <c r="D38" s="120">
        <v>-50259.514999999999</v>
      </c>
      <c r="E38" s="121">
        <v>0</v>
      </c>
      <c r="F38" s="121">
        <v>0</v>
      </c>
      <c r="G38" s="121">
        <v>0</v>
      </c>
      <c r="H38" s="121">
        <v>0</v>
      </c>
      <c r="I38" s="121">
        <v>0</v>
      </c>
      <c r="J38" s="121">
        <v>0</v>
      </c>
      <c r="K38" s="121">
        <v>0</v>
      </c>
      <c r="L38" s="122">
        <v>178415.26199999999</v>
      </c>
      <c r="M38" s="120">
        <v>0</v>
      </c>
      <c r="N38" s="122">
        <v>0</v>
      </c>
      <c r="O38" s="122">
        <v>0</v>
      </c>
      <c r="P38" s="120">
        <v>0</v>
      </c>
      <c r="Q38" s="138">
        <v>0</v>
      </c>
      <c r="R38" s="181">
        <f t="shared" si="0"/>
        <v>128155.74699999999</v>
      </c>
      <c r="S38" s="7"/>
      <c r="U38" s="7"/>
      <c r="V38" s="7"/>
      <c r="W38" s="7"/>
      <c r="X38" s="7"/>
    </row>
    <row r="39" spans="2:24" s="11" customFormat="1" ht="18" customHeight="1" x14ac:dyDescent="0.25">
      <c r="B39" s="89" t="s">
        <v>59</v>
      </c>
      <c r="C39" s="109" t="s">
        <v>177</v>
      </c>
      <c r="D39" s="120">
        <v>0</v>
      </c>
      <c r="E39" s="121">
        <v>0</v>
      </c>
      <c r="F39" s="121">
        <v>0</v>
      </c>
      <c r="G39" s="121">
        <v>0</v>
      </c>
      <c r="H39" s="121">
        <v>0</v>
      </c>
      <c r="I39" s="121">
        <v>0</v>
      </c>
      <c r="J39" s="121">
        <v>174.62430879999999</v>
      </c>
      <c r="K39" s="121">
        <v>295316.94784078439</v>
      </c>
      <c r="L39" s="122">
        <v>0</v>
      </c>
      <c r="M39" s="120">
        <v>0</v>
      </c>
      <c r="N39" s="122">
        <v>0</v>
      </c>
      <c r="O39" s="122">
        <v>0</v>
      </c>
      <c r="P39" s="120">
        <v>0</v>
      </c>
      <c r="Q39" s="138">
        <v>0</v>
      </c>
      <c r="R39" s="181">
        <f t="shared" si="0"/>
        <v>295491.57214958436</v>
      </c>
      <c r="S39" s="7"/>
      <c r="T39" s="7"/>
      <c r="U39" s="7"/>
      <c r="V39" s="7"/>
      <c r="W39" s="7"/>
      <c r="X39" s="7"/>
    </row>
    <row r="40" spans="2:24" ht="18" customHeight="1" thickBot="1" x14ac:dyDescent="0.3">
      <c r="B40" s="89" t="s">
        <v>60</v>
      </c>
      <c r="C40" s="186" t="s">
        <v>173</v>
      </c>
      <c r="D40" s="120">
        <v>288993.60404100001</v>
      </c>
      <c r="E40" s="121">
        <v>117511.7041423956</v>
      </c>
      <c r="F40" s="121">
        <v>99052.506280160014</v>
      </c>
      <c r="G40" s="121">
        <v>0</v>
      </c>
      <c r="H40" s="121">
        <v>-3416.5889999999999</v>
      </c>
      <c r="I40" s="121">
        <v>-16320.543</v>
      </c>
      <c r="J40" s="121">
        <v>155.76228786483625</v>
      </c>
      <c r="K40" s="121">
        <v>-1587.8491453638835</v>
      </c>
      <c r="L40" s="122">
        <v>465411.41053599998</v>
      </c>
      <c r="M40" s="120">
        <v>395143.90049080318</v>
      </c>
      <c r="N40" s="122">
        <v>1952796.795536</v>
      </c>
      <c r="O40" s="122">
        <v>-171711.74904581811</v>
      </c>
      <c r="P40" s="120">
        <v>628964.61194631201</v>
      </c>
      <c r="Q40" s="138">
        <v>143025.65748201963</v>
      </c>
      <c r="R40" s="181">
        <f t="shared" si="0"/>
        <v>3898019.2225513728</v>
      </c>
      <c r="S40" s="7"/>
      <c r="U40" s="7"/>
      <c r="V40" s="7"/>
      <c r="W40" s="7"/>
      <c r="X40" s="7"/>
    </row>
    <row r="41" spans="2:24" ht="18" customHeight="1" thickBot="1" x14ac:dyDescent="0.25">
      <c r="B41" s="94" t="s">
        <v>61</v>
      </c>
      <c r="C41" s="196" t="s">
        <v>149</v>
      </c>
      <c r="D41" s="124">
        <f t="shared" ref="D41:R41" si="1">D22-D11</f>
        <v>7.2759576141834259E-9</v>
      </c>
      <c r="E41" s="124">
        <f t="shared" si="1"/>
        <v>-2.6830093702301383E-11</v>
      </c>
      <c r="F41" s="124">
        <f t="shared" si="1"/>
        <v>0.23489668176216583</v>
      </c>
      <c r="G41" s="124">
        <f t="shared" si="1"/>
        <v>0</v>
      </c>
      <c r="H41" s="124">
        <f t="shared" si="1"/>
        <v>-0.26900000006571645</v>
      </c>
      <c r="I41" s="124">
        <f t="shared" si="1"/>
        <v>0</v>
      </c>
      <c r="J41" s="124">
        <f t="shared" si="1"/>
        <v>-1.6952231712821231E-3</v>
      </c>
      <c r="K41" s="124">
        <f t="shared" si="1"/>
        <v>2.4421583628281951E-2</v>
      </c>
      <c r="L41" s="125">
        <f t="shared" si="1"/>
        <v>5.7000142987817526E-4</v>
      </c>
      <c r="M41" s="123">
        <f t="shared" si="1"/>
        <v>0.28348276112228632</v>
      </c>
      <c r="N41" s="125">
        <f t="shared" si="1"/>
        <v>0</v>
      </c>
      <c r="O41" s="125">
        <f>O22-O11</f>
        <v>4468075.3106213231</v>
      </c>
      <c r="P41" s="123">
        <f t="shared" si="1"/>
        <v>-4517638.9861183595</v>
      </c>
      <c r="Q41" s="139">
        <f t="shared" si="1"/>
        <v>9.8257237579673529E-2</v>
      </c>
      <c r="R41" s="125">
        <f t="shared" si="1"/>
        <v>-49563.304563986603</v>
      </c>
      <c r="S41" s="7"/>
      <c r="U41" s="7"/>
      <c r="V41" s="7"/>
      <c r="W41" s="7"/>
      <c r="X41" s="7"/>
    </row>
    <row r="42" spans="2:24" ht="18" customHeight="1" x14ac:dyDescent="0.2">
      <c r="B42" s="169" t="s">
        <v>189</v>
      </c>
      <c r="C42" s="170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7"/>
      <c r="U42" s="7"/>
      <c r="V42" s="7"/>
      <c r="W42" s="7"/>
      <c r="X42" s="7"/>
    </row>
    <row r="43" spans="2:24" ht="18" customHeight="1" x14ac:dyDescent="0.2">
      <c r="B43" s="169" t="s">
        <v>188</v>
      </c>
      <c r="C43" s="170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7"/>
      <c r="U43" s="7"/>
      <c r="V43" s="7"/>
      <c r="W43" s="7"/>
      <c r="X43" s="7"/>
    </row>
    <row r="44" spans="2:24" ht="14.25" x14ac:dyDescent="0.2">
      <c r="B44" s="169" t="s">
        <v>201</v>
      </c>
      <c r="C44" s="170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7"/>
      <c r="U44" s="7"/>
      <c r="V44" s="7"/>
      <c r="W44" s="7"/>
      <c r="X44" s="7"/>
    </row>
    <row r="45" spans="2:24" ht="14.25" x14ac:dyDescent="0.2">
      <c r="C45" s="170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7"/>
      <c r="U45" s="7"/>
      <c r="V45" s="7"/>
      <c r="W45" s="7"/>
      <c r="X45" s="7"/>
    </row>
    <row r="46" spans="2:24" ht="18" customHeight="1" x14ac:dyDescent="0.2">
      <c r="B46" s="48" t="s">
        <v>162</v>
      </c>
      <c r="S46" s="7"/>
    </row>
    <row r="47" spans="2:24" ht="18" customHeight="1" x14ac:dyDescent="0.25">
      <c r="B47" s="49" t="s">
        <v>214</v>
      </c>
      <c r="E47" s="9"/>
      <c r="F47" s="9"/>
      <c r="G47" s="9"/>
      <c r="H47" s="9"/>
      <c r="I47" s="9"/>
      <c r="J47" s="9"/>
      <c r="K47" s="9"/>
      <c r="L47" s="9"/>
      <c r="N47" s="9"/>
      <c r="O47" s="9"/>
      <c r="P47" s="9"/>
      <c r="Q47" s="9"/>
      <c r="R47" s="9"/>
      <c r="S47" s="7"/>
    </row>
    <row r="48" spans="2:24" ht="18" customHeight="1" x14ac:dyDescent="0.25">
      <c r="B48" s="49" t="s">
        <v>215</v>
      </c>
      <c r="S48" s="7"/>
    </row>
    <row r="49" spans="2:19" ht="18" customHeight="1" x14ac:dyDescent="0.25">
      <c r="B49" s="49" t="s">
        <v>216</v>
      </c>
      <c r="R49" s="9"/>
      <c r="S49" s="7"/>
    </row>
    <row r="50" spans="2:19" ht="18" customHeight="1" x14ac:dyDescent="0.25">
      <c r="B50" s="49" t="s">
        <v>217</v>
      </c>
      <c r="S50" s="7"/>
    </row>
  </sheetData>
  <mergeCells count="12">
    <mergeCell ref="C6:C10"/>
    <mergeCell ref="B6:B10"/>
    <mergeCell ref="R6:R10"/>
    <mergeCell ref="D6:L6"/>
    <mergeCell ref="D7:L7"/>
    <mergeCell ref="M6:O6"/>
    <mergeCell ref="M7:N7"/>
    <mergeCell ref="M8:M10"/>
    <mergeCell ref="N8:N10"/>
    <mergeCell ref="Q6:Q7"/>
    <mergeCell ref="P6:P7"/>
    <mergeCell ref="Q8:Q10"/>
  </mergeCells>
  <hyperlinks>
    <hyperlink ref="R2" location="Contents!A1" display="Back"/>
  </hyperlinks>
  <printOptions horizontalCentered="1"/>
  <pageMargins left="0" right="0" top="0.1" bottom="0.1" header="0" footer="0"/>
  <pageSetup paperSize="9" scale="48" fitToHeight="2" orientation="landscape" horizontalDpi="4294967294" verticalDpi="4294967294" r:id="rId1"/>
  <ignoredErrors>
    <ignoredError sqref="B11:B4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tabSelected="1" zoomScale="85" zoomScaleNormal="85" zoomScaleSheetLayoutView="85" workbookViewId="0">
      <pane xSplit="2" ySplit="8" topLeftCell="E9" activePane="bottomRight" state="frozen"/>
      <selection pane="topRight" activeCell="C1" sqref="C1"/>
      <selection pane="bottomLeft" activeCell="A9" sqref="A9"/>
      <selection pane="bottomRight" activeCell="Q6" sqref="Q6:Q8"/>
    </sheetView>
  </sheetViews>
  <sheetFormatPr defaultColWidth="8" defaultRowHeight="12.75" x14ac:dyDescent="0.2"/>
  <cols>
    <col min="1" max="1" width="1.28515625" style="15" customWidth="1"/>
    <col min="2" max="2" width="39.85546875" style="15" customWidth="1"/>
    <col min="3" max="3" width="14" style="15" customWidth="1"/>
    <col min="4" max="4" width="11" style="15" customWidth="1"/>
    <col min="5" max="5" width="14" style="15" customWidth="1"/>
    <col min="6" max="6" width="10.28515625" style="15" customWidth="1"/>
    <col min="7" max="7" width="12.28515625" style="15" customWidth="1"/>
    <col min="8" max="8" width="11.7109375" style="15" customWidth="1"/>
    <col min="9" max="9" width="10.5703125" style="15" customWidth="1"/>
    <col min="10" max="10" width="11.85546875" style="15" customWidth="1"/>
    <col min="11" max="11" width="11.5703125" style="15" customWidth="1"/>
    <col min="12" max="13" width="13.5703125" style="15" customWidth="1"/>
    <col min="14" max="14" width="13.42578125" style="15" customWidth="1"/>
    <col min="15" max="15" width="12.5703125" style="15" customWidth="1"/>
    <col min="16" max="16" width="13.5703125" style="15" customWidth="1"/>
    <col min="17" max="18" width="13.42578125" style="15" bestFit="1" customWidth="1"/>
    <col min="19" max="16384" width="8" style="15"/>
  </cols>
  <sheetData>
    <row r="2" spans="2:18" s="6" customFormat="1" ht="15" x14ac:dyDescent="0.2">
      <c r="B2" s="43" t="s">
        <v>68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236" t="s">
        <v>225</v>
      </c>
      <c r="R2" s="48"/>
    </row>
    <row r="3" spans="2:18" s="6" customFormat="1" ht="13.5" x14ac:dyDescent="0.2">
      <c r="B3" s="44" t="str">
        <f>+FoFs!B3</f>
        <v>2021-22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2:18" s="6" customFormat="1" ht="13.5" x14ac:dyDescent="0.25">
      <c r="B4" s="45" t="s">
        <v>69</v>
      </c>
      <c r="D4" s="48"/>
      <c r="E4" s="48"/>
      <c r="F4" s="49"/>
      <c r="G4" s="49"/>
      <c r="H4" s="49"/>
      <c r="I4" s="49"/>
      <c r="J4" s="49"/>
      <c r="K4" s="50"/>
      <c r="L4" s="48"/>
      <c r="M4" s="51"/>
      <c r="N4" s="48"/>
      <c r="O4" s="48"/>
      <c r="P4" s="48"/>
      <c r="Q4" s="48"/>
      <c r="R4" s="48"/>
    </row>
    <row r="5" spans="2:18" ht="14.25" thickBot="1" x14ac:dyDescent="0.3">
      <c r="B5" s="230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2:18" s="17" customFormat="1" ht="18" customHeight="1" x14ac:dyDescent="0.25">
      <c r="B6" s="338" t="s">
        <v>7</v>
      </c>
      <c r="C6" s="344" t="s">
        <v>166</v>
      </c>
      <c r="D6" s="345"/>
      <c r="E6" s="345"/>
      <c r="F6" s="345"/>
      <c r="G6" s="345"/>
      <c r="H6" s="345"/>
      <c r="I6" s="345"/>
      <c r="J6" s="345"/>
      <c r="K6" s="346"/>
      <c r="L6" s="347" t="s">
        <v>165</v>
      </c>
      <c r="M6" s="348"/>
      <c r="N6" s="349"/>
      <c r="O6" s="334" t="s">
        <v>210</v>
      </c>
      <c r="P6" s="335"/>
      <c r="Q6" s="331" t="s">
        <v>75</v>
      </c>
    </row>
    <row r="7" spans="2:18" s="17" customFormat="1" ht="18" customHeight="1" x14ac:dyDescent="0.25">
      <c r="B7" s="339"/>
      <c r="C7" s="341" t="s">
        <v>164</v>
      </c>
      <c r="D7" s="342"/>
      <c r="E7" s="342"/>
      <c r="F7" s="342"/>
      <c r="G7" s="342"/>
      <c r="H7" s="342"/>
      <c r="I7" s="342"/>
      <c r="J7" s="342"/>
      <c r="K7" s="343"/>
      <c r="L7" s="316" t="s">
        <v>167</v>
      </c>
      <c r="M7" s="318"/>
      <c r="N7" s="141" t="s">
        <v>72</v>
      </c>
      <c r="O7" s="336"/>
      <c r="P7" s="337"/>
      <c r="Q7" s="332"/>
    </row>
    <row r="8" spans="2:18" s="17" customFormat="1" ht="51" x14ac:dyDescent="0.25">
      <c r="B8" s="340"/>
      <c r="C8" s="140" t="s">
        <v>151</v>
      </c>
      <c r="D8" s="97" t="s">
        <v>0</v>
      </c>
      <c r="E8" s="97" t="s">
        <v>70</v>
      </c>
      <c r="F8" s="97" t="s">
        <v>1</v>
      </c>
      <c r="G8" s="97" t="s">
        <v>223</v>
      </c>
      <c r="H8" s="97" t="s">
        <v>3</v>
      </c>
      <c r="I8" s="97" t="s">
        <v>4</v>
      </c>
      <c r="J8" s="97" t="s">
        <v>71</v>
      </c>
      <c r="K8" s="141" t="s">
        <v>121</v>
      </c>
      <c r="L8" s="146" t="s">
        <v>221</v>
      </c>
      <c r="M8" s="141" t="s">
        <v>222</v>
      </c>
      <c r="N8" s="141" t="s">
        <v>169</v>
      </c>
      <c r="O8" s="140" t="s">
        <v>219</v>
      </c>
      <c r="P8" s="141" t="s">
        <v>220</v>
      </c>
      <c r="Q8" s="333"/>
    </row>
    <row r="9" spans="2:18" ht="18" customHeight="1" x14ac:dyDescent="0.2">
      <c r="B9" s="99" t="s">
        <v>160</v>
      </c>
      <c r="C9" s="142">
        <f t="shared" ref="C9:Q9" si="0">C10+C11+C12+C13+C14+C15+C16+C17+C18</f>
        <v>36679463.918792002</v>
      </c>
      <c r="D9" s="98">
        <f t="shared" si="0"/>
        <v>283687.00242000003</v>
      </c>
      <c r="E9" s="98">
        <f t="shared" si="0"/>
        <v>552950.81252784177</v>
      </c>
      <c r="F9" s="98">
        <f t="shared" si="0"/>
        <v>0</v>
      </c>
      <c r="G9" s="98">
        <f t="shared" si="0"/>
        <v>601309.29399999999</v>
      </c>
      <c r="H9" s="98">
        <f t="shared" si="0"/>
        <v>649644.45499999996</v>
      </c>
      <c r="I9" s="98">
        <f t="shared" si="0"/>
        <v>41385.3481551738</v>
      </c>
      <c r="J9" s="98">
        <f t="shared" si="0"/>
        <v>2363360.8763026954</v>
      </c>
      <c r="K9" s="143">
        <f t="shared" si="0"/>
        <v>16768687.623689402</v>
      </c>
      <c r="L9" s="142">
        <f t="shared" si="0"/>
        <v>26675345.697342217</v>
      </c>
      <c r="M9" s="143">
        <f t="shared" si="0"/>
        <v>26055544.033702999</v>
      </c>
      <c r="N9" s="143">
        <f t="shared" si="0"/>
        <v>44220673.681246549</v>
      </c>
      <c r="O9" s="142">
        <f t="shared" si="0"/>
        <v>2064706.455355</v>
      </c>
      <c r="P9" s="143">
        <f t="shared" si="0"/>
        <v>11127668.049247215</v>
      </c>
      <c r="Q9" s="147">
        <f t="shared" si="0"/>
        <v>32511316.825207446</v>
      </c>
      <c r="R9" s="16"/>
    </row>
    <row r="10" spans="2:18" ht="18" customHeight="1" x14ac:dyDescent="0.25">
      <c r="B10" s="228" t="s">
        <v>152</v>
      </c>
      <c r="C10" s="144"/>
      <c r="D10" s="96"/>
      <c r="E10" s="96"/>
      <c r="F10" s="96"/>
      <c r="G10" s="96"/>
      <c r="H10" s="96"/>
      <c r="I10" s="96"/>
      <c r="J10" s="96"/>
      <c r="K10" s="199">
        <v>817500.04800000007</v>
      </c>
      <c r="L10" s="144"/>
      <c r="M10" s="145"/>
      <c r="N10" s="145"/>
      <c r="O10" s="144"/>
      <c r="P10" s="145"/>
      <c r="Q10" s="148"/>
      <c r="R10" s="16"/>
    </row>
    <row r="11" spans="2:18" ht="18" customHeight="1" x14ac:dyDescent="0.25">
      <c r="B11" s="228" t="s">
        <v>153</v>
      </c>
      <c r="C11" s="144">
        <v>2641583.3492040001</v>
      </c>
      <c r="D11" s="96">
        <v>199637.31400000001</v>
      </c>
      <c r="E11" s="96">
        <v>353032.85299999994</v>
      </c>
      <c r="F11" s="96">
        <v>0</v>
      </c>
      <c r="G11" s="96">
        <v>560957.5</v>
      </c>
      <c r="H11" s="96">
        <v>306085.62699999998</v>
      </c>
      <c r="I11" s="96">
        <v>19715.502062019994</v>
      </c>
      <c r="J11" s="96">
        <v>113491.36687298999</v>
      </c>
      <c r="K11" s="145">
        <v>2164831.891543</v>
      </c>
      <c r="L11" s="144">
        <v>6521371.4819025593</v>
      </c>
      <c r="M11" s="145">
        <v>1466606.4068469999</v>
      </c>
      <c r="N11" s="145">
        <v>20231234.279853679</v>
      </c>
      <c r="O11" s="144">
        <v>1915166.9172350001</v>
      </c>
      <c r="P11" s="145">
        <v>3125303.8080418105</v>
      </c>
      <c r="Q11" s="148">
        <v>1994449.6305244709</v>
      </c>
      <c r="R11" s="16"/>
    </row>
    <row r="12" spans="2:18" ht="18" customHeight="1" x14ac:dyDescent="0.25">
      <c r="B12" s="228" t="s">
        <v>186</v>
      </c>
      <c r="C12" s="144">
        <v>18062136.787965</v>
      </c>
      <c r="D12" s="96">
        <v>3720.393</v>
      </c>
      <c r="E12" s="96">
        <v>34608.328000000001</v>
      </c>
      <c r="F12" s="96">
        <v>0</v>
      </c>
      <c r="G12" s="96">
        <v>31336.102000000014</v>
      </c>
      <c r="H12" s="96">
        <v>104886.08100000001</v>
      </c>
      <c r="I12" s="96">
        <v>7845.9896626300015</v>
      </c>
      <c r="J12" s="96">
        <v>1364054.6550383866</v>
      </c>
      <c r="K12" s="145">
        <v>6360551.9049459994</v>
      </c>
      <c r="L12" s="144">
        <v>389950.77762598172</v>
      </c>
      <c r="M12" s="145">
        <v>156470.39330199998</v>
      </c>
      <c r="N12" s="145">
        <v>9491251.6236793399</v>
      </c>
      <c r="O12" s="144">
        <v>0</v>
      </c>
      <c r="P12" s="145">
        <v>3143.884</v>
      </c>
      <c r="Q12" s="148">
        <v>1908546.30013645</v>
      </c>
      <c r="R12" s="16"/>
    </row>
    <row r="13" spans="2:18" ht="18" customHeight="1" x14ac:dyDescent="0.25">
      <c r="B13" s="228" t="s">
        <v>154</v>
      </c>
      <c r="C13" s="144">
        <v>12992289.070342001</v>
      </c>
      <c r="D13" s="96">
        <v>4586.5870000000004</v>
      </c>
      <c r="E13" s="96">
        <v>106499.75199999998</v>
      </c>
      <c r="F13" s="96">
        <v>0</v>
      </c>
      <c r="G13" s="96">
        <v>0</v>
      </c>
      <c r="H13" s="96">
        <v>1518.2989999999991</v>
      </c>
      <c r="I13" s="96">
        <v>0</v>
      </c>
      <c r="J13" s="96">
        <v>165327.01410160001</v>
      </c>
      <c r="K13" s="145">
        <v>6587414.1825594008</v>
      </c>
      <c r="L13" s="144">
        <v>225951.4817665552</v>
      </c>
      <c r="M13" s="145">
        <v>72858.249517999997</v>
      </c>
      <c r="N13" s="145">
        <v>10118.0703165944</v>
      </c>
      <c r="O13" s="144">
        <v>20483.899119999998</v>
      </c>
      <c r="P13" s="145">
        <v>2453717.645637</v>
      </c>
      <c r="Q13" s="148">
        <v>19815534.562778547</v>
      </c>
      <c r="R13" s="16"/>
    </row>
    <row r="14" spans="2:18" ht="18" customHeight="1" x14ac:dyDescent="0.25">
      <c r="B14" s="228" t="s">
        <v>187</v>
      </c>
      <c r="C14" s="144">
        <v>548099.01640600001</v>
      </c>
      <c r="D14" s="96">
        <v>50545.58542000001</v>
      </c>
      <c r="E14" s="96">
        <v>34343.023527841819</v>
      </c>
      <c r="F14" s="96">
        <v>0</v>
      </c>
      <c r="G14" s="96">
        <v>1555</v>
      </c>
      <c r="H14" s="96">
        <v>227141.65199999997</v>
      </c>
      <c r="I14" s="96">
        <v>12523.7024358</v>
      </c>
      <c r="J14" s="96">
        <v>373896.26021601027</v>
      </c>
      <c r="K14" s="145">
        <v>103863.33258399999</v>
      </c>
      <c r="L14" s="144">
        <v>993609.52733105386</v>
      </c>
      <c r="M14" s="145">
        <v>148251.62068599998</v>
      </c>
      <c r="N14" s="145">
        <v>818110.96940168878</v>
      </c>
      <c r="O14" s="144">
        <v>129055.639</v>
      </c>
      <c r="P14" s="145">
        <v>691463.39813565055</v>
      </c>
      <c r="Q14" s="148">
        <v>6700563.2315859012</v>
      </c>
      <c r="R14" s="16"/>
    </row>
    <row r="15" spans="2:18" ht="18" customHeight="1" x14ac:dyDescent="0.25">
      <c r="B15" s="228" t="s">
        <v>206</v>
      </c>
      <c r="C15" s="144">
        <v>199.16899999999998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16836.568890000002</v>
      </c>
      <c r="K15" s="145">
        <v>4.2430000000000003</v>
      </c>
      <c r="L15" s="144">
        <v>174697.50425077707</v>
      </c>
      <c r="M15" s="145">
        <v>5504.4549999999999</v>
      </c>
      <c r="N15" s="145">
        <v>1723620.4494169701</v>
      </c>
      <c r="O15" s="144">
        <v>0</v>
      </c>
      <c r="P15" s="145">
        <v>0</v>
      </c>
      <c r="Q15" s="148"/>
      <c r="R15" s="16"/>
    </row>
    <row r="16" spans="2:18" ht="18" customHeight="1" x14ac:dyDescent="0.25">
      <c r="B16" s="228" t="s">
        <v>207</v>
      </c>
      <c r="C16" s="144">
        <v>64562.578000000009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145">
        <v>91.50405606999999</v>
      </c>
      <c r="L16" s="144">
        <v>0</v>
      </c>
      <c r="M16" s="145">
        <v>0</v>
      </c>
      <c r="N16" s="145">
        <v>0</v>
      </c>
      <c r="O16" s="144">
        <v>0</v>
      </c>
      <c r="P16" s="145">
        <v>0</v>
      </c>
      <c r="Q16" s="148">
        <v>2066.6669999999831</v>
      </c>
      <c r="R16" s="16"/>
    </row>
    <row r="17" spans="2:18" ht="18" customHeight="1" x14ac:dyDescent="0.25">
      <c r="B17" s="228" t="s">
        <v>208</v>
      </c>
      <c r="C17" s="144">
        <v>1265762.9734190002</v>
      </c>
      <c r="D17" s="96">
        <v>12131.857000000002</v>
      </c>
      <c r="E17" s="96">
        <v>6950.6419999999998</v>
      </c>
      <c r="F17" s="96">
        <v>0</v>
      </c>
      <c r="G17" s="96">
        <v>7460.6919999999991</v>
      </c>
      <c r="H17" s="96">
        <v>10012.796000000004</v>
      </c>
      <c r="I17" s="96">
        <v>1170.0089847238071</v>
      </c>
      <c r="J17" s="96">
        <v>274545.78996859695</v>
      </c>
      <c r="K17" s="145">
        <v>624270.03100093186</v>
      </c>
      <c r="L17" s="144">
        <v>8894575.8976426683</v>
      </c>
      <c r="M17" s="145">
        <v>4305415.9037839994</v>
      </c>
      <c r="N17" s="145">
        <v>112356.59106244796</v>
      </c>
      <c r="O17" s="144">
        <v>0</v>
      </c>
      <c r="P17" s="145">
        <v>1994614.4724327519</v>
      </c>
      <c r="Q17" s="148">
        <v>2090156.4331820763</v>
      </c>
      <c r="R17" s="16"/>
    </row>
    <row r="18" spans="2:18" ht="18" customHeight="1" x14ac:dyDescent="0.25">
      <c r="B18" s="228" t="s">
        <v>161</v>
      </c>
      <c r="C18" s="144">
        <v>1104830.9744559997</v>
      </c>
      <c r="D18" s="96">
        <v>13065.266</v>
      </c>
      <c r="E18" s="96">
        <v>17516.214</v>
      </c>
      <c r="F18" s="96">
        <v>0</v>
      </c>
      <c r="G18" s="96">
        <v>0</v>
      </c>
      <c r="H18" s="96">
        <v>0</v>
      </c>
      <c r="I18" s="96">
        <v>130.14500999999998</v>
      </c>
      <c r="J18" s="96">
        <v>55209.221215111575</v>
      </c>
      <c r="K18" s="145">
        <v>110160.486</v>
      </c>
      <c r="L18" s="144">
        <v>9475189.026822621</v>
      </c>
      <c r="M18" s="145">
        <v>19900437.004565999</v>
      </c>
      <c r="N18" s="145">
        <v>11833981.697515832</v>
      </c>
      <c r="O18" s="144">
        <v>0</v>
      </c>
      <c r="P18" s="145">
        <v>2859424.8410000005</v>
      </c>
      <c r="Q18" s="148"/>
      <c r="R18" s="16"/>
    </row>
    <row r="19" spans="2:18" ht="18" customHeight="1" x14ac:dyDescent="0.2">
      <c r="B19" s="99" t="s">
        <v>159</v>
      </c>
      <c r="C19" s="142">
        <f t="shared" ref="C19:Q19" si="1">C20+C21+C22+C23+C24+C25+C26+C27+C28+C29</f>
        <v>36679463.636791997</v>
      </c>
      <c r="D19" s="98">
        <f t="shared" si="1"/>
        <v>283687.00242000003</v>
      </c>
      <c r="E19" s="98">
        <f t="shared" si="1"/>
        <v>552950.37559800001</v>
      </c>
      <c r="F19" s="98">
        <f t="shared" si="1"/>
        <v>0</v>
      </c>
      <c r="G19" s="98">
        <f t="shared" si="1"/>
        <v>601309.55900000001</v>
      </c>
      <c r="H19" s="98">
        <f t="shared" si="1"/>
        <v>649644.45499999996</v>
      </c>
      <c r="I19" s="98">
        <f t="shared" si="1"/>
        <v>41385.350100206982</v>
      </c>
      <c r="J19" s="98">
        <f t="shared" si="1"/>
        <v>2363360.5783409434</v>
      </c>
      <c r="K19" s="143">
        <f t="shared" si="1"/>
        <v>16768687.623119401</v>
      </c>
      <c r="L19" s="142">
        <f t="shared" si="1"/>
        <v>26675345.503101889</v>
      </c>
      <c r="M19" s="143">
        <f t="shared" si="1"/>
        <v>26055543.934504446</v>
      </c>
      <c r="N19" s="143">
        <f t="shared" si="1"/>
        <v>15582169.869791906</v>
      </c>
      <c r="O19" s="142">
        <f t="shared" si="1"/>
        <v>990250.47695133591</v>
      </c>
      <c r="P19" s="143">
        <f t="shared" si="1"/>
        <v>55866642.205458112</v>
      </c>
      <c r="Q19" s="147">
        <f t="shared" si="1"/>
        <v>5682795.6310612801</v>
      </c>
      <c r="R19" s="16"/>
    </row>
    <row r="20" spans="2:18" ht="18" customHeight="1" x14ac:dyDescent="0.25">
      <c r="B20" s="228" t="s">
        <v>155</v>
      </c>
      <c r="C20" s="144">
        <v>23951078.905999999</v>
      </c>
      <c r="D20" s="96">
        <v>243.98999999999978</v>
      </c>
      <c r="E20" s="96">
        <v>532.41700000000003</v>
      </c>
      <c r="F20" s="96">
        <v>0</v>
      </c>
      <c r="G20" s="96">
        <v>0</v>
      </c>
      <c r="H20" s="96">
        <v>0</v>
      </c>
      <c r="I20" s="96">
        <v>0</v>
      </c>
      <c r="J20" s="96">
        <v>1201.3052489999998</v>
      </c>
      <c r="K20" s="145">
        <v>12649917.418073399</v>
      </c>
      <c r="L20" s="144">
        <v>285515.74660526612</v>
      </c>
      <c r="M20" s="145">
        <v>1198436.1703650001</v>
      </c>
      <c r="N20" s="145">
        <v>0</v>
      </c>
      <c r="O20" s="144">
        <v>175752.77721270299</v>
      </c>
      <c r="P20" s="145">
        <v>1646224.5724187724</v>
      </c>
      <c r="Q20" s="148">
        <v>518456.70705023926</v>
      </c>
      <c r="R20" s="16"/>
    </row>
    <row r="21" spans="2:18" ht="18" customHeight="1" x14ac:dyDescent="0.25">
      <c r="B21" s="228" t="s">
        <v>186</v>
      </c>
      <c r="C21" s="144">
        <v>116076.60299999999</v>
      </c>
      <c r="D21" s="96">
        <v>0</v>
      </c>
      <c r="E21" s="96">
        <v>64636.465790000002</v>
      </c>
      <c r="F21" s="96">
        <v>0</v>
      </c>
      <c r="G21" s="96">
        <v>0</v>
      </c>
      <c r="H21" s="96">
        <v>0</v>
      </c>
      <c r="I21" s="96">
        <v>0</v>
      </c>
      <c r="J21" s="96">
        <v>882.02699999999993</v>
      </c>
      <c r="K21" s="145">
        <v>0</v>
      </c>
      <c r="L21" s="144">
        <v>430160.29815024982</v>
      </c>
      <c r="M21" s="145">
        <v>497198.5539290001</v>
      </c>
      <c r="N21" s="145">
        <v>0</v>
      </c>
      <c r="O21" s="144">
        <v>78.920503632910311</v>
      </c>
      <c r="P21" s="145">
        <v>36549317.321116775</v>
      </c>
      <c r="Q21" s="148">
        <v>44337.538555566898</v>
      </c>
      <c r="R21" s="16"/>
    </row>
    <row r="22" spans="2:18" ht="18" customHeight="1" x14ac:dyDescent="0.25">
      <c r="B22" s="228" t="s">
        <v>154</v>
      </c>
      <c r="C22" s="144">
        <v>7636787.8048829995</v>
      </c>
      <c r="D22" s="96">
        <v>28407.523000000001</v>
      </c>
      <c r="E22" s="96">
        <v>93171.793999999994</v>
      </c>
      <c r="F22" s="96">
        <v>0</v>
      </c>
      <c r="G22" s="96">
        <v>0.26500000000000001</v>
      </c>
      <c r="H22" s="96">
        <v>54.716000000000001</v>
      </c>
      <c r="I22" s="96">
        <v>0</v>
      </c>
      <c r="J22" s="96">
        <v>5270.8849999999993</v>
      </c>
      <c r="K22" s="145">
        <v>530000</v>
      </c>
      <c r="L22" s="144">
        <v>9393245.1390006784</v>
      </c>
      <c r="M22" s="145">
        <v>6373940.582775224</v>
      </c>
      <c r="N22" s="145">
        <v>2028043.2246626145</v>
      </c>
      <c r="O22" s="144">
        <v>814418.77923500002</v>
      </c>
      <c r="P22" s="145">
        <v>15973618.115432763</v>
      </c>
      <c r="Q22" s="148">
        <v>0</v>
      </c>
      <c r="R22" s="16"/>
    </row>
    <row r="23" spans="2:18" ht="18" customHeight="1" x14ac:dyDescent="0.25">
      <c r="B23" s="228" t="s">
        <v>187</v>
      </c>
      <c r="C23" s="144">
        <v>691207.25879999995</v>
      </c>
      <c r="D23" s="96">
        <v>29804.349030000005</v>
      </c>
      <c r="E23" s="96">
        <v>54725.65251900001</v>
      </c>
      <c r="F23" s="96">
        <v>0</v>
      </c>
      <c r="G23" s="96">
        <v>560337.11400000006</v>
      </c>
      <c r="H23" s="96">
        <v>589198.21699999995</v>
      </c>
      <c r="I23" s="96">
        <v>33800.330759652148</v>
      </c>
      <c r="J23" s="96">
        <v>60117.671651648896</v>
      </c>
      <c r="K23" s="145">
        <v>100000</v>
      </c>
      <c r="L23" s="144">
        <v>7781962.6333039142</v>
      </c>
      <c r="M23" s="145">
        <v>770424.09105390008</v>
      </c>
      <c r="N23" s="145">
        <v>0</v>
      </c>
      <c r="O23" s="144">
        <v>0</v>
      </c>
      <c r="P23" s="145">
        <v>0</v>
      </c>
      <c r="Q23" s="148">
        <v>412476.38212882006</v>
      </c>
      <c r="R23" s="16"/>
    </row>
    <row r="24" spans="2:18" ht="18" customHeight="1" x14ac:dyDescent="0.25">
      <c r="B24" s="228" t="s">
        <v>206</v>
      </c>
      <c r="C24" s="144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345.21347155000001</v>
      </c>
      <c r="J24" s="96">
        <v>2054140.1206892109</v>
      </c>
      <c r="K24" s="145">
        <v>0</v>
      </c>
      <c r="L24" s="144">
        <v>0</v>
      </c>
      <c r="M24" s="145">
        <v>0</v>
      </c>
      <c r="N24" s="145">
        <v>0</v>
      </c>
      <c r="O24" s="144">
        <v>0</v>
      </c>
      <c r="P24" s="145">
        <v>0</v>
      </c>
      <c r="Q24" s="148"/>
      <c r="R24" s="16"/>
    </row>
    <row r="25" spans="2:18" ht="18" customHeight="1" x14ac:dyDescent="0.25">
      <c r="B25" s="228" t="s">
        <v>207</v>
      </c>
      <c r="C25" s="144">
        <v>59614.497999999978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145">
        <v>926914.09650999994</v>
      </c>
      <c r="L25" s="144">
        <v>0</v>
      </c>
      <c r="M25" s="145">
        <v>0</v>
      </c>
      <c r="N25" s="145">
        <v>0</v>
      </c>
      <c r="O25" s="144">
        <v>0</v>
      </c>
      <c r="P25" s="145">
        <v>0</v>
      </c>
      <c r="Q25" s="148">
        <v>1252.4562474950285</v>
      </c>
      <c r="R25" s="16"/>
    </row>
    <row r="26" spans="2:18" ht="18" customHeight="1" x14ac:dyDescent="0.25">
      <c r="B26" s="228" t="s">
        <v>211</v>
      </c>
      <c r="C26" s="144">
        <v>2731797.7587779998</v>
      </c>
      <c r="D26" s="96">
        <v>200889.09746476999</v>
      </c>
      <c r="E26" s="96">
        <v>325130.90328900004</v>
      </c>
      <c r="F26" s="96">
        <v>0</v>
      </c>
      <c r="G26" s="96">
        <v>3612.788</v>
      </c>
      <c r="H26" s="96">
        <v>17330.283999999996</v>
      </c>
      <c r="I26" s="96">
        <v>665.08235872483579</v>
      </c>
      <c r="J26" s="96">
        <v>84278.552382974885</v>
      </c>
      <c r="K26" s="145">
        <v>213125.27453600004</v>
      </c>
      <c r="L26" s="144">
        <v>6150797.7267660359</v>
      </c>
      <c r="M26" s="145">
        <v>9820408.6388949994</v>
      </c>
      <c r="N26" s="145">
        <v>555421.75455362815</v>
      </c>
      <c r="O26" s="144">
        <v>0</v>
      </c>
      <c r="P26" s="145">
        <v>1595460.0224898024</v>
      </c>
      <c r="Q26" s="148">
        <v>1663863.3240998392</v>
      </c>
      <c r="R26" s="16"/>
    </row>
    <row r="27" spans="2:18" ht="18" customHeight="1" x14ac:dyDescent="0.25">
      <c r="B27" s="228" t="s">
        <v>156</v>
      </c>
      <c r="C27" s="144">
        <v>1410014.0824319927</v>
      </c>
      <c r="D27" s="96">
        <v>21997.319000000003</v>
      </c>
      <c r="E27" s="96">
        <v>12317.29</v>
      </c>
      <c r="F27" s="96">
        <v>0</v>
      </c>
      <c r="G27" s="96">
        <v>37857.316999999995</v>
      </c>
      <c r="H27" s="96">
        <v>48084.966</v>
      </c>
      <c r="I27" s="96">
        <v>7543.5287828099999</v>
      </c>
      <c r="J27" s="96">
        <v>152907.18129210852</v>
      </c>
      <c r="K27" s="145">
        <v>586511.47100000002</v>
      </c>
      <c r="L27" s="144">
        <v>2623242.6040132311</v>
      </c>
      <c r="M27" s="145">
        <v>6135079.4944863217</v>
      </c>
      <c r="N27" s="145">
        <v>12998704.890575664</v>
      </c>
      <c r="O27" s="144">
        <v>0</v>
      </c>
      <c r="P27" s="145">
        <v>102025.23999999999</v>
      </c>
      <c r="Q27" s="148">
        <v>3042409.2229793202</v>
      </c>
      <c r="R27" s="16"/>
    </row>
    <row r="28" spans="2:18" ht="18" customHeight="1" x14ac:dyDescent="0.25">
      <c r="B28" s="228" t="s">
        <v>157</v>
      </c>
      <c r="C28" s="144">
        <v>82886.724898999993</v>
      </c>
      <c r="D28" s="96">
        <v>2344.7239252300187</v>
      </c>
      <c r="E28" s="96">
        <v>2435.8530000000001</v>
      </c>
      <c r="F28" s="96">
        <v>0</v>
      </c>
      <c r="G28" s="96">
        <v>-497.92499999999927</v>
      </c>
      <c r="H28" s="96">
        <v>-5023.728000000001</v>
      </c>
      <c r="I28" s="96">
        <v>-968.80527253000002</v>
      </c>
      <c r="J28" s="96">
        <v>4562.8350759999994</v>
      </c>
      <c r="K28" s="145">
        <v>964813.42</v>
      </c>
      <c r="L28" s="144">
        <v>10421.355262515201</v>
      </c>
      <c r="M28" s="145">
        <v>1260056.4029999999</v>
      </c>
      <c r="N28" s="145">
        <v>0</v>
      </c>
      <c r="O28" s="144">
        <v>0</v>
      </c>
      <c r="P28" s="145">
        <v>-3.0659999999999998</v>
      </c>
      <c r="Q28" s="148">
        <v>0</v>
      </c>
      <c r="R28" s="16"/>
    </row>
    <row r="29" spans="2:18" ht="18" customHeight="1" thickBot="1" x14ac:dyDescent="0.3">
      <c r="B29" s="229" t="s">
        <v>158</v>
      </c>
      <c r="C29" s="200">
        <v>0</v>
      </c>
      <c r="D29" s="201">
        <v>0</v>
      </c>
      <c r="E29" s="201">
        <v>0</v>
      </c>
      <c r="F29" s="201">
        <v>0</v>
      </c>
      <c r="G29" s="201">
        <v>0</v>
      </c>
      <c r="H29" s="201">
        <v>0</v>
      </c>
      <c r="I29" s="201">
        <v>0</v>
      </c>
      <c r="J29" s="201">
        <v>0</v>
      </c>
      <c r="K29" s="202">
        <v>797405.94299999997</v>
      </c>
      <c r="L29" s="200">
        <v>0</v>
      </c>
      <c r="M29" s="202">
        <v>0</v>
      </c>
      <c r="N29" s="202">
        <v>0</v>
      </c>
      <c r="O29" s="200">
        <v>0</v>
      </c>
      <c r="P29" s="202">
        <v>0</v>
      </c>
      <c r="Q29" s="203">
        <v>0</v>
      </c>
      <c r="R29" s="16"/>
    </row>
    <row r="30" spans="2:18" ht="13.5" x14ac:dyDescent="0.2">
      <c r="B30" s="169" t="s">
        <v>209</v>
      </c>
    </row>
    <row r="31" spans="2:18" ht="13.5" x14ac:dyDescent="0.2">
      <c r="B31" s="169"/>
    </row>
    <row r="32" spans="2:18" x14ac:dyDescent="0.2">
      <c r="B32" s="48" t="s">
        <v>162</v>
      </c>
    </row>
    <row r="33" spans="2:2" ht="13.5" x14ac:dyDescent="0.25">
      <c r="B33" s="49" t="s">
        <v>214</v>
      </c>
    </row>
    <row r="34" spans="2:2" ht="13.5" x14ac:dyDescent="0.25">
      <c r="B34" s="49" t="s">
        <v>215</v>
      </c>
    </row>
    <row r="35" spans="2:2" ht="13.5" x14ac:dyDescent="0.25">
      <c r="B35" s="49" t="s">
        <v>216</v>
      </c>
    </row>
    <row r="36" spans="2:2" ht="13.5" x14ac:dyDescent="0.25">
      <c r="B36" s="49" t="s">
        <v>218</v>
      </c>
    </row>
  </sheetData>
  <mergeCells count="7">
    <mergeCell ref="Q6:Q8"/>
    <mergeCell ref="O6:P7"/>
    <mergeCell ref="B6:B8"/>
    <mergeCell ref="C7:K7"/>
    <mergeCell ref="C6:K6"/>
    <mergeCell ref="L6:N6"/>
    <mergeCell ref="L7:M7"/>
  </mergeCells>
  <hyperlinks>
    <hyperlink ref="Q2" location="Contents!A1" display="Back"/>
  </hyperlinks>
  <pageMargins left="0.3" right="0.2" top="0.25" bottom="0.25" header="0.3" footer="0.3"/>
  <pageSetup scale="5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Contents</vt:lpstr>
      <vt:lpstr>Financial_AC</vt:lpstr>
      <vt:lpstr>Capital_AC</vt:lpstr>
      <vt:lpstr>Matrix</vt:lpstr>
      <vt:lpstr>FoFs</vt:lpstr>
      <vt:lpstr>Positions</vt:lpstr>
      <vt:lpstr>Capital_AC!Print_Area</vt:lpstr>
      <vt:lpstr>Financial_AC!Print_Area</vt:lpstr>
      <vt:lpstr>FoFs!Print_Area</vt:lpstr>
      <vt:lpstr>Matrix!Print_Area</vt:lpstr>
      <vt:lpstr>Positions!Print_Area</vt:lpstr>
      <vt:lpstr>Financial_AC!Print_Titles</vt:lpstr>
      <vt:lpstr>FoFs!Print_Titles</vt:lpstr>
      <vt:lpstr>Matrix!Print_Titles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2024-09-09T07:40:45Z</dcterms:modified>
</cp:coreProperties>
</file>