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smail9114\Desktop\"/>
    </mc:Choice>
  </mc:AlternateContent>
  <bookViews>
    <workbookView xWindow="240" yWindow="408" windowWidth="15072" windowHeight="7692" activeTab="2"/>
  </bookViews>
  <sheets>
    <sheet name="upto March06" sheetId="4" r:id="rId1"/>
    <sheet name="from June06" sheetId="1" r:id="rId2"/>
    <sheet name="Enhanced Coverage from Mar 2010" sheetId="5" r:id="rId3"/>
  </sheets>
  <definedNames>
    <definedName name="_xlnm.Print_Area" localSheetId="2">'Enhanced Coverage from Mar 2010'!$A$1:$Z$92</definedName>
    <definedName name="_xlnm.Print_Titles" localSheetId="2">'Enhanced Coverage from Mar 2010'!$A:$A</definedName>
    <definedName name="_xlnm.Print_Titles" localSheetId="1">'from June06'!$B:$C</definedName>
    <definedName name="_xlnm.Print_Titles" localSheetId="0">'upto March06'!$A:$D</definedName>
  </definedNames>
  <calcPr calcId="162913" fullCalcOnLoad="1"/>
</workbook>
</file>

<file path=xl/calcChain.xml><?xml version="1.0" encoding="utf-8"?>
<calcChain xmlns="http://schemas.openxmlformats.org/spreadsheetml/2006/main">
  <c r="B7" i="5" l="1"/>
  <c r="AA54" i="5"/>
  <c r="AA53" i="5"/>
  <c r="AA51" i="5"/>
  <c r="Z54" i="5"/>
  <c r="Z53" i="5"/>
  <c r="Z51" i="5"/>
  <c r="Y54" i="5"/>
  <c r="Y53" i="5"/>
  <c r="Y51" i="5"/>
  <c r="X54" i="5"/>
  <c r="X53" i="5"/>
  <c r="X51" i="5"/>
  <c r="W54" i="5"/>
  <c r="W53" i="5"/>
  <c r="W51" i="5"/>
  <c r="Z45" i="5"/>
  <c r="Z41" i="5"/>
  <c r="Z40" i="5"/>
  <c r="AA45" i="5"/>
  <c r="AA41" i="5"/>
  <c r="AA40" i="5"/>
  <c r="AA61" i="5"/>
  <c r="AA71" i="5"/>
  <c r="X45" i="5"/>
  <c r="X41" i="5"/>
  <c r="X40" i="5"/>
  <c r="Y45" i="5"/>
  <c r="Y41" i="5"/>
  <c r="Y40" i="5"/>
  <c r="AA37" i="5"/>
  <c r="Z37" i="5"/>
  <c r="X37" i="5"/>
  <c r="Y37" i="5"/>
  <c r="AA31" i="5"/>
  <c r="AA30" i="5"/>
  <c r="Z31" i="5"/>
  <c r="Y31" i="5"/>
  <c r="X31" i="5"/>
  <c r="X30" i="5"/>
  <c r="AA24" i="5"/>
  <c r="X24" i="5"/>
  <c r="Y24" i="5"/>
  <c r="Z24" i="5"/>
  <c r="AA21" i="5"/>
  <c r="Z21" i="5"/>
  <c r="Y21" i="5"/>
  <c r="X21" i="5"/>
  <c r="Z17" i="5"/>
  <c r="AA17" i="5"/>
  <c r="Y17" i="5"/>
  <c r="X17" i="5"/>
  <c r="AA7" i="5"/>
  <c r="AA6" i="5"/>
  <c r="Z7" i="5"/>
  <c r="Z6" i="5"/>
  <c r="Y7" i="5"/>
  <c r="X7" i="5"/>
  <c r="X6" i="5"/>
  <c r="X63" i="5"/>
  <c r="X69" i="5"/>
  <c r="W66" i="5"/>
  <c r="V54" i="5"/>
  <c r="V53" i="5"/>
  <c r="V51" i="5"/>
  <c r="U54" i="5"/>
  <c r="U53" i="5"/>
  <c r="U51" i="5"/>
  <c r="T54" i="5"/>
  <c r="T53" i="5"/>
  <c r="T51" i="5"/>
  <c r="W48" i="5"/>
  <c r="V48" i="5"/>
  <c r="U48" i="5"/>
  <c r="T48" i="5"/>
  <c r="W45" i="5"/>
  <c r="V45" i="5"/>
  <c r="U45" i="5"/>
  <c r="T45" i="5"/>
  <c r="W42" i="5"/>
  <c r="V42" i="5"/>
  <c r="V41" i="5"/>
  <c r="V40" i="5"/>
  <c r="U42" i="5"/>
  <c r="U41" i="5"/>
  <c r="U40" i="5"/>
  <c r="T42" i="5"/>
  <c r="T41" i="5"/>
  <c r="T40" i="5"/>
  <c r="W41" i="5"/>
  <c r="W40" i="5"/>
  <c r="W37" i="5"/>
  <c r="V37" i="5"/>
  <c r="U37" i="5"/>
  <c r="U30" i="5"/>
  <c r="T37" i="5"/>
  <c r="W31" i="5"/>
  <c r="W30" i="5"/>
  <c r="V31" i="5"/>
  <c r="V30" i="5"/>
  <c r="U31" i="5"/>
  <c r="T31" i="5"/>
  <c r="W24" i="5"/>
  <c r="V24" i="5"/>
  <c r="U24" i="5"/>
  <c r="T24" i="5"/>
  <c r="W21" i="5"/>
  <c r="V21" i="5"/>
  <c r="U21" i="5"/>
  <c r="T21" i="5"/>
  <c r="W17" i="5"/>
  <c r="V17" i="5"/>
  <c r="U17" i="5"/>
  <c r="T17" i="5"/>
  <c r="T6" i="5"/>
  <c r="W7" i="5"/>
  <c r="W6" i="5"/>
  <c r="W5" i="5"/>
  <c r="W68" i="5"/>
  <c r="V7" i="5"/>
  <c r="V6" i="5"/>
  <c r="U7" i="5"/>
  <c r="U6" i="5"/>
  <c r="T7" i="5"/>
  <c r="U66" i="5"/>
  <c r="V66" i="5"/>
  <c r="T66" i="5"/>
  <c r="O66" i="5"/>
  <c r="N66" i="5"/>
  <c r="M66" i="5"/>
  <c r="L66" i="5"/>
  <c r="S66" i="5"/>
  <c r="R66" i="5"/>
  <c r="Q66" i="5"/>
  <c r="P66" i="5"/>
  <c r="I66" i="5"/>
  <c r="J66" i="5"/>
  <c r="K66" i="5"/>
  <c r="H66" i="5"/>
  <c r="E66" i="5"/>
  <c r="F66" i="5"/>
  <c r="G66" i="5"/>
  <c r="D66" i="5"/>
  <c r="B72" i="5"/>
  <c r="B66" i="5"/>
  <c r="C66" i="5"/>
  <c r="L70" i="5"/>
  <c r="S7" i="5"/>
  <c r="S31" i="5"/>
  <c r="S30" i="5"/>
  <c r="O17" i="5"/>
  <c r="P31" i="5"/>
  <c r="N31" i="5"/>
  <c r="S54" i="5"/>
  <c r="S53" i="5"/>
  <c r="S51" i="5"/>
  <c r="S61" i="5"/>
  <c r="S71" i="5"/>
  <c r="S48" i="5"/>
  <c r="S45" i="5"/>
  <c r="S42" i="5"/>
  <c r="S41" i="5"/>
  <c r="S40" i="5"/>
  <c r="S37" i="5"/>
  <c r="S24" i="5"/>
  <c r="S21" i="5"/>
  <c r="S17" i="5"/>
  <c r="Q31" i="5"/>
  <c r="R31" i="5"/>
  <c r="N54" i="5"/>
  <c r="N53" i="5"/>
  <c r="N51" i="5"/>
  <c r="N48" i="5"/>
  <c r="N45" i="5"/>
  <c r="N42" i="5"/>
  <c r="N41" i="5"/>
  <c r="N40" i="5"/>
  <c r="N24" i="5"/>
  <c r="N21" i="5"/>
  <c r="N17" i="5"/>
  <c r="N7" i="5"/>
  <c r="N6" i="5"/>
  <c r="O54" i="5"/>
  <c r="O53" i="5"/>
  <c r="O51" i="5"/>
  <c r="R54" i="5"/>
  <c r="R53" i="5"/>
  <c r="R51" i="5"/>
  <c r="Q54" i="5"/>
  <c r="P54" i="5"/>
  <c r="P53" i="5"/>
  <c r="P51" i="5"/>
  <c r="M54" i="5"/>
  <c r="M53" i="5"/>
  <c r="M51" i="5"/>
  <c r="R48" i="5"/>
  <c r="Q48" i="5"/>
  <c r="P48" i="5"/>
  <c r="P40" i="5"/>
  <c r="M48" i="5"/>
  <c r="Q45" i="5"/>
  <c r="P45" i="5"/>
  <c r="O45" i="5"/>
  <c r="O41" i="5"/>
  <c r="O40" i="5"/>
  <c r="O61" i="5"/>
  <c r="O71" i="5"/>
  <c r="R45" i="5"/>
  <c r="R41" i="5"/>
  <c r="M45" i="5"/>
  <c r="R42" i="5"/>
  <c r="Q42" i="5"/>
  <c r="Q41" i="5"/>
  <c r="Q40" i="5"/>
  <c r="P42" i="5"/>
  <c r="O42" i="5"/>
  <c r="M42" i="5"/>
  <c r="Q37" i="5"/>
  <c r="R37" i="5"/>
  <c r="P37" i="5"/>
  <c r="P30" i="5"/>
  <c r="O37" i="5"/>
  <c r="O30" i="5"/>
  <c r="M37" i="5"/>
  <c r="O31" i="5"/>
  <c r="M31" i="5"/>
  <c r="M30" i="5"/>
  <c r="R24" i="5"/>
  <c r="Q24" i="5"/>
  <c r="Q5" i="5"/>
  <c r="Q68" i="5"/>
  <c r="P24" i="5"/>
  <c r="O24" i="5"/>
  <c r="M24" i="5"/>
  <c r="R21" i="5"/>
  <c r="Q21" i="5"/>
  <c r="P21" i="5"/>
  <c r="O21" i="5"/>
  <c r="M21" i="5"/>
  <c r="R17" i="5"/>
  <c r="Q17" i="5"/>
  <c r="P17" i="5"/>
  <c r="M17" i="5"/>
  <c r="M6" i="5"/>
  <c r="M63" i="5"/>
  <c r="M69" i="5"/>
  <c r="Q7" i="5"/>
  <c r="Q6" i="5"/>
  <c r="O7" i="5"/>
  <c r="R7" i="5"/>
  <c r="R6" i="5"/>
  <c r="P7" i="5"/>
  <c r="P6" i="5"/>
  <c r="M7" i="5"/>
  <c r="C17" i="5"/>
  <c r="D17" i="5"/>
  <c r="E17" i="5"/>
  <c r="E6" i="5"/>
  <c r="E64" i="5"/>
  <c r="E70" i="5"/>
  <c r="F17" i="5"/>
  <c r="G17" i="5"/>
  <c r="H17" i="5"/>
  <c r="I17" i="5"/>
  <c r="J17" i="5"/>
  <c r="K17" i="5"/>
  <c r="K6" i="5"/>
  <c r="L17" i="5"/>
  <c r="L6" i="5"/>
  <c r="L61" i="5"/>
  <c r="L71" i="5"/>
  <c r="B17" i="5"/>
  <c r="B6" i="5"/>
  <c r="L54" i="5"/>
  <c r="L53" i="5"/>
  <c r="L51" i="5"/>
  <c r="L48" i="5"/>
  <c r="L45" i="5"/>
  <c r="L42" i="5"/>
  <c r="L37" i="5"/>
  <c r="L31" i="5"/>
  <c r="L30" i="5"/>
  <c r="L24" i="5"/>
  <c r="L21" i="5"/>
  <c r="L7" i="5"/>
  <c r="K42" i="5"/>
  <c r="K41" i="5"/>
  <c r="K40" i="5"/>
  <c r="K45" i="5"/>
  <c r="K54" i="5"/>
  <c r="K53" i="5"/>
  <c r="K51" i="5"/>
  <c r="K48" i="5"/>
  <c r="K37" i="5"/>
  <c r="K31" i="5"/>
  <c r="K30" i="5"/>
  <c r="K24" i="5"/>
  <c r="K21" i="5"/>
  <c r="K7" i="5"/>
  <c r="D42" i="5"/>
  <c r="D41" i="5"/>
  <c r="E42" i="5"/>
  <c r="E41" i="5"/>
  <c r="E40" i="5"/>
  <c r="F42" i="5"/>
  <c r="F41" i="5"/>
  <c r="F40" i="5"/>
  <c r="G42" i="5"/>
  <c r="H42" i="5"/>
  <c r="H41" i="5"/>
  <c r="I42" i="5"/>
  <c r="I41" i="5"/>
  <c r="I40" i="5"/>
  <c r="J42" i="5"/>
  <c r="J54" i="5"/>
  <c r="J53" i="5"/>
  <c r="J51" i="5"/>
  <c r="I54" i="5"/>
  <c r="I53" i="5"/>
  <c r="I51" i="5"/>
  <c r="H54" i="5"/>
  <c r="H53" i="5"/>
  <c r="H51" i="5"/>
  <c r="G54" i="5"/>
  <c r="G53" i="5"/>
  <c r="G51" i="5"/>
  <c r="F54" i="5"/>
  <c r="F53" i="5"/>
  <c r="F51" i="5"/>
  <c r="E54" i="5"/>
  <c r="E53" i="5"/>
  <c r="E51" i="5"/>
  <c r="D54" i="5"/>
  <c r="D53" i="5"/>
  <c r="D51" i="5"/>
  <c r="C54" i="5"/>
  <c r="C53" i="5"/>
  <c r="C51" i="5"/>
  <c r="B54" i="5"/>
  <c r="B53" i="5"/>
  <c r="B51" i="5"/>
  <c r="J48" i="5"/>
  <c r="I48" i="5"/>
  <c r="H48" i="5"/>
  <c r="H40" i="5"/>
  <c r="G48" i="5"/>
  <c r="F48" i="5"/>
  <c r="E48" i="5"/>
  <c r="D48" i="5"/>
  <c r="C48" i="5"/>
  <c r="B48" i="5"/>
  <c r="J45" i="5"/>
  <c r="J41" i="5"/>
  <c r="J40" i="5"/>
  <c r="I45" i="5"/>
  <c r="H45" i="5"/>
  <c r="G45" i="5"/>
  <c r="F45" i="5"/>
  <c r="E45" i="5"/>
  <c r="D45" i="5"/>
  <c r="C45" i="5"/>
  <c r="C41" i="5"/>
  <c r="C40" i="5"/>
  <c r="B45" i="5"/>
  <c r="C42" i="5"/>
  <c r="B42" i="5"/>
  <c r="B41" i="5"/>
  <c r="B40" i="5"/>
  <c r="J37" i="5"/>
  <c r="J30" i="5"/>
  <c r="I37" i="5"/>
  <c r="H37" i="5"/>
  <c r="G37" i="5"/>
  <c r="F37" i="5"/>
  <c r="E37" i="5"/>
  <c r="D37" i="5"/>
  <c r="C37" i="5"/>
  <c r="C30" i="5"/>
  <c r="B37" i="5"/>
  <c r="J31" i="5"/>
  <c r="I31" i="5"/>
  <c r="H31" i="5"/>
  <c r="H30" i="5"/>
  <c r="G31" i="5"/>
  <c r="F31" i="5"/>
  <c r="F30" i="5"/>
  <c r="E31" i="5"/>
  <c r="E30" i="5"/>
  <c r="D31" i="5"/>
  <c r="C31" i="5"/>
  <c r="B31" i="5"/>
  <c r="J24" i="5"/>
  <c r="I24" i="5"/>
  <c r="H24" i="5"/>
  <c r="G24" i="5"/>
  <c r="F24" i="5"/>
  <c r="E24" i="5"/>
  <c r="D24" i="5"/>
  <c r="C24" i="5"/>
  <c r="B24" i="5"/>
  <c r="J21" i="5"/>
  <c r="I21" i="5"/>
  <c r="H21" i="5"/>
  <c r="G21" i="5"/>
  <c r="F21" i="5"/>
  <c r="E21" i="5"/>
  <c r="D21" i="5"/>
  <c r="C21" i="5"/>
  <c r="B21" i="5"/>
  <c r="J7" i="5"/>
  <c r="J6" i="5"/>
  <c r="I7" i="5"/>
  <c r="H7" i="5"/>
  <c r="H6" i="5"/>
  <c r="G7" i="5"/>
  <c r="F7" i="5"/>
  <c r="F6" i="5"/>
  <c r="F63" i="5"/>
  <c r="F69" i="5"/>
  <c r="E7" i="5"/>
  <c r="D7" i="5"/>
  <c r="D6" i="5"/>
  <c r="C7" i="5"/>
  <c r="C6" i="5"/>
  <c r="D42" i="1"/>
  <c r="E42" i="1"/>
  <c r="F42" i="1"/>
  <c r="G42" i="1"/>
  <c r="H42" i="1"/>
  <c r="I42" i="1"/>
  <c r="J42" i="1"/>
  <c r="K42" i="1"/>
  <c r="L42" i="1"/>
  <c r="M42" i="1"/>
  <c r="N42" i="1"/>
  <c r="O42" i="1"/>
  <c r="P42" i="1"/>
  <c r="Q42" i="1"/>
  <c r="R42" i="1"/>
  <c r="D18" i="1"/>
  <c r="E18" i="1"/>
  <c r="F18" i="1"/>
  <c r="G18" i="1"/>
  <c r="H18" i="1"/>
  <c r="I18" i="1"/>
  <c r="J18" i="1"/>
  <c r="K18" i="1"/>
  <c r="L18" i="1"/>
  <c r="M18" i="1"/>
  <c r="N18" i="1"/>
  <c r="O18" i="1"/>
  <c r="P18" i="1"/>
  <c r="Q18" i="1"/>
  <c r="R18" i="1"/>
  <c r="R7" i="1"/>
  <c r="R6" i="1"/>
  <c r="R46" i="1"/>
  <c r="E38" i="1"/>
  <c r="F38" i="1"/>
  <c r="G38" i="1"/>
  <c r="H38" i="1"/>
  <c r="I38" i="1"/>
  <c r="J38" i="1"/>
  <c r="K38" i="1"/>
  <c r="L38" i="1"/>
  <c r="M38" i="1"/>
  <c r="N38" i="1"/>
  <c r="O38" i="1"/>
  <c r="P38" i="1"/>
  <c r="Q38" i="1"/>
  <c r="R38" i="1"/>
  <c r="E35" i="1"/>
  <c r="F35" i="1"/>
  <c r="G35" i="1"/>
  <c r="H35" i="1"/>
  <c r="I35" i="1"/>
  <c r="J35" i="1"/>
  <c r="K35" i="1"/>
  <c r="L35" i="1"/>
  <c r="M35" i="1"/>
  <c r="N35" i="1"/>
  <c r="O35" i="1"/>
  <c r="P35" i="1"/>
  <c r="Q35" i="1"/>
  <c r="R35" i="1"/>
  <c r="E29" i="1"/>
  <c r="F29" i="1"/>
  <c r="G29" i="1"/>
  <c r="H29" i="1"/>
  <c r="I29" i="1"/>
  <c r="J29" i="1"/>
  <c r="K29" i="1"/>
  <c r="L29" i="1"/>
  <c r="M29" i="1"/>
  <c r="N29" i="1"/>
  <c r="O29" i="1"/>
  <c r="P29" i="1"/>
  <c r="Q29" i="1"/>
  <c r="R29" i="1"/>
  <c r="E24" i="1"/>
  <c r="F24" i="1"/>
  <c r="G24" i="1"/>
  <c r="H24" i="1"/>
  <c r="I24" i="1"/>
  <c r="J24" i="1"/>
  <c r="K24" i="1"/>
  <c r="L24" i="1"/>
  <c r="M24" i="1"/>
  <c r="N24" i="1"/>
  <c r="O24" i="1"/>
  <c r="P24" i="1"/>
  <c r="Q24" i="1"/>
  <c r="R24" i="1"/>
  <c r="E21" i="1"/>
  <c r="F21" i="1"/>
  <c r="G21" i="1"/>
  <c r="H21" i="1"/>
  <c r="I21" i="1"/>
  <c r="J21" i="1"/>
  <c r="K21" i="1"/>
  <c r="L21" i="1"/>
  <c r="M21" i="1"/>
  <c r="N21" i="1"/>
  <c r="O21" i="1"/>
  <c r="P21" i="1"/>
  <c r="Q21" i="1"/>
  <c r="R21" i="1"/>
  <c r="E8" i="1"/>
  <c r="E7" i="1"/>
  <c r="E6" i="1"/>
  <c r="E46" i="1"/>
  <c r="F8" i="1"/>
  <c r="F7" i="1"/>
  <c r="F6" i="1"/>
  <c r="F46" i="1"/>
  <c r="G8" i="1"/>
  <c r="G7" i="1"/>
  <c r="H8" i="1"/>
  <c r="H7" i="1"/>
  <c r="H6" i="1"/>
  <c r="H46" i="1"/>
  <c r="I8" i="1"/>
  <c r="J8" i="1"/>
  <c r="J7" i="1"/>
  <c r="J6" i="1"/>
  <c r="J46" i="1"/>
  <c r="K8" i="1"/>
  <c r="K7" i="1"/>
  <c r="L8" i="1"/>
  <c r="L7" i="1"/>
  <c r="L6" i="1"/>
  <c r="L46" i="1"/>
  <c r="M8" i="1"/>
  <c r="N8" i="1"/>
  <c r="N7" i="1"/>
  <c r="O8" i="1"/>
  <c r="O7" i="1"/>
  <c r="O6" i="1"/>
  <c r="O46" i="1"/>
  <c r="P8" i="1"/>
  <c r="P7" i="1"/>
  <c r="P6" i="1"/>
  <c r="P46" i="1"/>
  <c r="Q8" i="1"/>
  <c r="Q7" i="1"/>
  <c r="Q6" i="1"/>
  <c r="Q46" i="1"/>
  <c r="R8" i="1"/>
  <c r="D38" i="1"/>
  <c r="D35" i="1"/>
  <c r="D29" i="1"/>
  <c r="D24" i="1"/>
  <c r="D21" i="1"/>
  <c r="D8" i="1"/>
  <c r="D7" i="1"/>
  <c r="D6" i="1"/>
  <c r="D46" i="1"/>
  <c r="N6" i="1"/>
  <c r="N46" i="1"/>
  <c r="O48" i="5"/>
  <c r="N37" i="5"/>
  <c r="N30" i="5"/>
  <c r="S6" i="5"/>
  <c r="S64" i="5"/>
  <c r="S70" i="5"/>
  <c r="Q53" i="5"/>
  <c r="Q51" i="5"/>
  <c r="K63" i="5"/>
  <c r="K69" i="5"/>
  <c r="I30" i="5"/>
  <c r="D30" i="5"/>
  <c r="O6" i="5"/>
  <c r="O63" i="5"/>
  <c r="O69" i="5"/>
  <c r="R40" i="5"/>
  <c r="T30" i="5"/>
  <c r="T5" i="5"/>
  <c r="T68" i="5"/>
  <c r="B30" i="5"/>
  <c r="L41" i="5"/>
  <c r="L40" i="5"/>
  <c r="M41" i="5"/>
  <c r="M40" i="5"/>
  <c r="AA63" i="5"/>
  <c r="AA69" i="5"/>
  <c r="K5" i="5"/>
  <c r="K68" i="5"/>
  <c r="P41" i="5"/>
  <c r="G6" i="5"/>
  <c r="Y6" i="5"/>
  <c r="Y64" i="5"/>
  <c r="Y70" i="5"/>
  <c r="Y30" i="5"/>
  <c r="Z30" i="5"/>
  <c r="Z64" i="5"/>
  <c r="Z70" i="5"/>
  <c r="K64" i="5"/>
  <c r="K70" i="5"/>
  <c r="G5" i="5"/>
  <c r="G68" i="5"/>
  <c r="V63" i="5"/>
  <c r="V69" i="5"/>
  <c r="V5" i="5"/>
  <c r="V68" i="5"/>
  <c r="C5" i="5"/>
  <c r="C68" i="5"/>
  <c r="C63" i="5"/>
  <c r="C69" i="5"/>
  <c r="C64" i="5"/>
  <c r="C70" i="5"/>
  <c r="J63" i="5"/>
  <c r="J64" i="5"/>
  <c r="J70" i="5"/>
  <c r="B64" i="5"/>
  <c r="B70" i="5"/>
  <c r="Z5" i="5"/>
  <c r="Z68" i="5"/>
  <c r="Z63" i="5"/>
  <c r="Z69" i="5"/>
  <c r="W61" i="5"/>
  <c r="W71" i="5"/>
  <c r="W63" i="5"/>
  <c r="W69" i="5"/>
  <c r="N64" i="5"/>
  <c r="N70" i="5"/>
  <c r="E63" i="5"/>
  <c r="E69" i="5"/>
  <c r="Q63" i="5"/>
  <c r="Q69" i="5"/>
  <c r="X64" i="5"/>
  <c r="X70" i="5"/>
  <c r="R63" i="5"/>
  <c r="R69" i="5"/>
  <c r="O5" i="5"/>
  <c r="O68" i="5"/>
  <c r="L63" i="5"/>
  <c r="L69" i="5"/>
  <c r="F61" i="5"/>
  <c r="F71" i="5"/>
  <c r="G63" i="5"/>
  <c r="G69" i="5"/>
  <c r="O64" i="5"/>
  <c r="O70" i="5"/>
  <c r="P63" i="5"/>
  <c r="P69" i="5"/>
  <c r="P61" i="5"/>
  <c r="P71" i="5"/>
  <c r="P5" i="5"/>
  <c r="P68" i="5"/>
  <c r="D64" i="5"/>
  <c r="D70" i="5"/>
  <c r="D5" i="5"/>
  <c r="D68" i="5"/>
  <c r="D63" i="5"/>
  <c r="D69" i="5"/>
  <c r="D61" i="5"/>
  <c r="D71" i="5"/>
  <c r="U64" i="5"/>
  <c r="U70" i="5"/>
  <c r="U61" i="5"/>
  <c r="U71" i="5"/>
  <c r="P64" i="5"/>
  <c r="P70" i="5"/>
  <c r="H63" i="5"/>
  <c r="H69" i="5"/>
  <c r="H64" i="5"/>
  <c r="H70" i="5"/>
  <c r="H61" i="5"/>
  <c r="H71" i="5"/>
  <c r="H5" i="5"/>
  <c r="H68" i="5"/>
  <c r="E5" i="5"/>
  <c r="E68" i="5"/>
  <c r="E61" i="5"/>
  <c r="E71" i="5"/>
  <c r="R5" i="5"/>
  <c r="R68" i="5"/>
  <c r="R61" i="5"/>
  <c r="R71" i="5"/>
  <c r="B61" i="5"/>
  <c r="B71" i="5"/>
  <c r="C61" i="5"/>
  <c r="C71" i="5"/>
  <c r="X61" i="5"/>
  <c r="X71" i="5"/>
  <c r="F64" i="5"/>
  <c r="F70" i="5"/>
  <c r="N5" i="5"/>
  <c r="N68" i="5"/>
  <c r="N63" i="5"/>
  <c r="N69" i="5"/>
  <c r="I6" i="5"/>
  <c r="L5" i="5"/>
  <c r="L68" i="5"/>
  <c r="M61" i="5"/>
  <c r="M71" i="5"/>
  <c r="X5" i="5"/>
  <c r="X68" i="5"/>
  <c r="N61" i="5"/>
  <c r="N71" i="5"/>
  <c r="W64" i="5"/>
  <c r="W70" i="5"/>
  <c r="J69" i="5"/>
  <c r="M5" i="5"/>
  <c r="M68" i="5"/>
  <c r="M7" i="1"/>
  <c r="M6" i="1"/>
  <c r="M46" i="1"/>
  <c r="K6" i="1"/>
  <c r="K46" i="1"/>
  <c r="I7" i="1"/>
  <c r="I6" i="1"/>
  <c r="I46" i="1"/>
  <c r="G6" i="1"/>
  <c r="G46" i="1"/>
  <c r="J61" i="5"/>
  <c r="J71" i="5"/>
  <c r="J5" i="5"/>
  <c r="J68" i="5"/>
  <c r="K61" i="5"/>
  <c r="K71" i="5"/>
  <c r="M64" i="5"/>
  <c r="M70" i="5"/>
  <c r="R30" i="5"/>
  <c r="R64" i="5"/>
  <c r="R70" i="5"/>
  <c r="U63" i="5"/>
  <c r="U69" i="5"/>
  <c r="U5" i="5"/>
  <c r="U68" i="5"/>
  <c r="T64" i="5"/>
  <c r="T70" i="5"/>
  <c r="T63" i="5"/>
  <c r="T69" i="5"/>
  <c r="T61" i="5"/>
  <c r="T71" i="5"/>
  <c r="Z61" i="5"/>
  <c r="Z71" i="5"/>
  <c r="Y61" i="5"/>
  <c r="Y71" i="5"/>
  <c r="Y63" i="5"/>
  <c r="Y69" i="5"/>
  <c r="S5" i="5"/>
  <c r="S68" i="5"/>
  <c r="S63" i="5"/>
  <c r="S69" i="5"/>
  <c r="D40" i="5"/>
  <c r="Y5" i="5"/>
  <c r="Y68" i="5"/>
  <c r="F5" i="5"/>
  <c r="F68" i="5"/>
  <c r="B5" i="5"/>
  <c r="B68" i="5"/>
  <c r="B63" i="5"/>
  <c r="B69" i="5"/>
  <c r="G30" i="5"/>
  <c r="G41" i="5"/>
  <c r="G40" i="5"/>
  <c r="Q30" i="5"/>
  <c r="V61" i="5"/>
  <c r="V71" i="5"/>
  <c r="V64" i="5"/>
  <c r="V70" i="5"/>
  <c r="AA5" i="5"/>
  <c r="AA68" i="5"/>
  <c r="AA64" i="5"/>
  <c r="AA70" i="5"/>
  <c r="Q61" i="5"/>
  <c r="Q71" i="5"/>
  <c r="Q64" i="5"/>
  <c r="Q70" i="5"/>
  <c r="G64" i="5"/>
  <c r="G70" i="5"/>
  <c r="G61" i="5"/>
  <c r="G71" i="5"/>
  <c r="I61" i="5"/>
  <c r="I71" i="5"/>
  <c r="I64" i="5"/>
  <c r="I70" i="5"/>
  <c r="I5" i="5"/>
  <c r="I68" i="5"/>
  <c r="I63" i="5"/>
  <c r="I69" i="5"/>
</calcChain>
</file>

<file path=xl/sharedStrings.xml><?xml version="1.0" encoding="utf-8"?>
<sst xmlns="http://schemas.openxmlformats.org/spreadsheetml/2006/main" count="203" uniqueCount="155">
  <si>
    <t>Pakistan's External Debt and Liabilities</t>
  </si>
  <si>
    <t>(Million US$)</t>
  </si>
  <si>
    <t>ITEM</t>
  </si>
  <si>
    <t>30/06/06</t>
  </si>
  <si>
    <t>30/09/06</t>
  </si>
  <si>
    <t>31/12/06</t>
  </si>
  <si>
    <t>31/03/07</t>
  </si>
  <si>
    <t>30/06/07</t>
  </si>
  <si>
    <t>30/09/07</t>
  </si>
  <si>
    <t>31/12/07</t>
  </si>
  <si>
    <t>31/03/08</t>
  </si>
  <si>
    <t>30/06/08</t>
  </si>
  <si>
    <t>30/09/08</t>
  </si>
  <si>
    <t>31/12/08</t>
  </si>
  <si>
    <t>31/03/09</t>
  </si>
  <si>
    <t>30/06/09</t>
  </si>
  <si>
    <t>1) Public debt (a+b+c)</t>
  </si>
  <si>
    <t>a) Government Debt</t>
  </si>
  <si>
    <t>Paris club</t>
  </si>
  <si>
    <t>Multilateral</t>
  </si>
  <si>
    <t>Other bilateral</t>
  </si>
  <si>
    <t>Euro/Sukuk global bonds</t>
  </si>
  <si>
    <t>Military debt</t>
  </si>
  <si>
    <t>Commercial loans/credits</t>
  </si>
  <si>
    <t>Saudi fund for development. (SFD)</t>
  </si>
  <si>
    <t>NBP/BOC deposits</t>
  </si>
  <si>
    <t>ii). Short term (&lt;1 year)</t>
  </si>
  <si>
    <t>b. From IMF</t>
  </si>
  <si>
    <t>i) Federal government</t>
  </si>
  <si>
    <t>ii) Central bank</t>
  </si>
  <si>
    <t>c. Foreign exchange liabilities</t>
  </si>
  <si>
    <t>i)  Central bank deposits</t>
  </si>
  <si>
    <t>ii) Foreign currency bonds (NHA / NC)</t>
  </si>
  <si>
    <t>iii) Other liabilities (SWAP)</t>
  </si>
  <si>
    <t>2. PSE guaranteed debt</t>
  </si>
  <si>
    <t>5. Private guaranteed debt</t>
  </si>
  <si>
    <t>Source:  For 1.a except bonds,2 and b(i) Economic Affairs Division,for rest State Bank of Pakistan</t>
  </si>
  <si>
    <t>Table No. 15</t>
  </si>
  <si>
    <t>1. Public and Publically Guaranteed debt</t>
  </si>
  <si>
    <t>A. Medium and long term(&gt;1 year)</t>
  </si>
  <si>
    <t>Euro bonds/Saindak Bonds</t>
  </si>
  <si>
    <t>Commercial Loans/credits</t>
  </si>
  <si>
    <t>B. Short Term (&lt;1 year)</t>
  </si>
  <si>
    <t>IDB</t>
  </si>
  <si>
    <t xml:space="preserve">2.Banks' Debt </t>
  </si>
  <si>
    <t>3. Private Non_guaranteed Debts (M&amp;LT:&gt;1 yr)</t>
  </si>
  <si>
    <t>4. IMF</t>
  </si>
  <si>
    <t>Total External Debt (1 through 4)</t>
  </si>
  <si>
    <t>5. Foreign Exchange Liabilities</t>
  </si>
  <si>
    <t>Foreign Currency Accounts</t>
  </si>
  <si>
    <t>FE - 45</t>
  </si>
  <si>
    <t>FE-13/For 01:FE25CRR w/SBP</t>
  </si>
  <si>
    <t>FE - 31 deposits (incremental)</t>
  </si>
  <si>
    <t>Foreign Currency Bonds (NHA / NC)</t>
  </si>
  <si>
    <t>National Debt Retirement Program</t>
  </si>
  <si>
    <t>Central Bank Deposits</t>
  </si>
  <si>
    <t>NBP/BOC Deposits</t>
  </si>
  <si>
    <t>Other Liabilities (SWAP)</t>
  </si>
  <si>
    <t>Total External Debt &amp;  Liabilities (1 through 5)</t>
  </si>
  <si>
    <r>
      <t xml:space="preserve">Official Liquid Reserves </t>
    </r>
    <r>
      <rPr>
        <b/>
        <vertAlign val="superscript"/>
        <sz val="8"/>
        <rFont val="Arial"/>
        <family val="2"/>
      </rPr>
      <t>3</t>
    </r>
  </si>
  <si>
    <t>Source:State Bank of Pakistan</t>
  </si>
  <si>
    <t>30/09/09</t>
  </si>
  <si>
    <t>31/12/09</t>
  </si>
  <si>
    <t>NHA-National    Highway Authority, NC-National Construction, RBI-Reserve Bank of India</t>
  </si>
  <si>
    <t>R : Revised</t>
  </si>
  <si>
    <t>Commercial loans</t>
  </si>
  <si>
    <t>Sandak metal bonds</t>
  </si>
  <si>
    <t>ii)Short term (&lt;1 year)</t>
  </si>
  <si>
    <t>Pakistan's External Debt and Liabilities - Outstanding (Archive)</t>
  </si>
  <si>
    <t>Total external debt (1+2+3+4+5+6+7)</t>
  </si>
  <si>
    <t>6. Private non-guaranteed debt</t>
  </si>
  <si>
    <t xml:space="preserve">      IDB*</t>
  </si>
  <si>
    <r>
      <t xml:space="preserve"> Local Currency Securities (PIBs)</t>
    </r>
    <r>
      <rPr>
        <vertAlign val="superscript"/>
        <sz val="10"/>
        <rFont val="Times New Roman"/>
        <family val="1"/>
      </rPr>
      <t>1</t>
    </r>
  </si>
  <si>
    <r>
      <t>Local Currency Securities (TBills)</t>
    </r>
    <r>
      <rPr>
        <vertAlign val="superscript"/>
        <sz val="10"/>
        <rFont val="Times New Roman"/>
        <family val="1"/>
      </rPr>
      <t>1</t>
    </r>
  </si>
  <si>
    <r>
      <t>iv) Allocation of SDR</t>
    </r>
    <r>
      <rPr>
        <vertAlign val="superscript"/>
        <sz val="10"/>
        <rFont val="Times New Roman"/>
        <family val="1"/>
      </rPr>
      <t>2</t>
    </r>
  </si>
  <si>
    <r>
      <t>3. PSE non-guaranteed debt</t>
    </r>
    <r>
      <rPr>
        <b/>
        <vertAlign val="superscript"/>
        <sz val="10"/>
        <rFont val="Times New Roman"/>
        <family val="1"/>
      </rPr>
      <t>3</t>
    </r>
  </si>
  <si>
    <r>
      <t>4.Scheduled banks' borrowing</t>
    </r>
    <r>
      <rPr>
        <b/>
        <vertAlign val="superscript"/>
        <sz val="10"/>
        <rFont val="Times New Roman"/>
        <family val="1"/>
      </rPr>
      <t>4</t>
    </r>
  </si>
  <si>
    <r>
      <t>ii)Short term (&lt;1 year)</t>
    </r>
    <r>
      <rPr>
        <vertAlign val="superscript"/>
        <sz val="10"/>
        <rFont val="Times New Roman"/>
        <family val="1"/>
      </rPr>
      <t>5</t>
    </r>
  </si>
  <si>
    <r>
      <t>7. Private non-guaranteed bonds</t>
    </r>
    <r>
      <rPr>
        <b/>
        <vertAlign val="superscript"/>
        <sz val="10"/>
        <rFont val="Times New Roman"/>
        <family val="1"/>
      </rPr>
      <t>1</t>
    </r>
  </si>
  <si>
    <r>
      <t>Official liquid reserves</t>
    </r>
    <r>
      <rPr>
        <b/>
        <vertAlign val="superscript"/>
        <sz val="10"/>
        <rFont val="Times New Roman"/>
        <family val="1"/>
      </rPr>
      <t>6</t>
    </r>
  </si>
  <si>
    <t>4 Scheduled banks' borrowing captured from Sep 09 .</t>
  </si>
  <si>
    <t>5 The stock of short term borrowings by banks as on June 30th, 2011 and onwards has been obtained from banks for each currency of transaction and converted into equivalent US$. Previously, it was captured from data being reported by banks in equivalent Pak rupees.</t>
  </si>
  <si>
    <r>
      <rPr>
        <vertAlign val="superscript"/>
        <sz val="9"/>
        <rFont val="Times New Roman"/>
        <family val="1"/>
      </rPr>
      <t>P</t>
    </r>
    <r>
      <rPr>
        <sz val="9"/>
        <rFont val="Times New Roman"/>
        <family val="1"/>
      </rPr>
      <t>Provisional</t>
    </r>
  </si>
  <si>
    <r>
      <rPr>
        <vertAlign val="superscript"/>
        <sz val="9"/>
        <rFont val="Times New Roman"/>
        <family val="1"/>
      </rPr>
      <t>1</t>
    </r>
    <r>
      <rPr>
        <sz val="9"/>
        <rFont val="Times New Roman"/>
        <family val="1"/>
      </rPr>
      <t>Local currency bonds of public sector and private non-guaranteed bonds have been captured from third and fourth quarter of FY07 respectively.</t>
    </r>
  </si>
  <si>
    <r>
      <rPr>
        <vertAlign val="superscript"/>
        <sz val="9"/>
        <rFont val="Times New Roman"/>
        <family val="1"/>
      </rPr>
      <t>2</t>
    </r>
    <r>
      <rPr>
        <sz val="9"/>
        <rFont val="Times New Roman"/>
        <family val="1"/>
      </rPr>
      <t>Since June 2010 and onwards, Allocations of SDRs are recorded as foreign liability as per BPM6.</t>
    </r>
  </si>
  <si>
    <r>
      <rPr>
        <vertAlign val="superscript"/>
        <sz val="9"/>
        <rFont val="Times New Roman"/>
        <family val="1"/>
      </rPr>
      <t>3</t>
    </r>
    <r>
      <rPr>
        <sz val="9"/>
        <rFont val="Times New Roman"/>
        <family val="1"/>
      </rPr>
      <t>Data revised from Sep09 due to enhanced coverage of PSEs.</t>
    </r>
  </si>
  <si>
    <r>
      <rPr>
        <vertAlign val="superscript"/>
        <sz val="9"/>
        <rFont val="Times New Roman"/>
        <family val="1"/>
      </rPr>
      <t>6</t>
    </r>
    <r>
      <rPr>
        <sz val="9"/>
        <rFont val="Times New Roman"/>
        <family val="1"/>
      </rPr>
      <t>Includes sinking fund and cash foreign currency. Excludes CRR and unsettled cliams on RBI.</t>
    </r>
  </si>
  <si>
    <t>i). Long term(&gt;1 year)</t>
  </si>
  <si>
    <t>i) Long term(&gt;1 year)</t>
  </si>
  <si>
    <t>*: The amount of short term debt from IDB rolled over in Dec 2011 for more than one year has been reclassified under the category of Long term government debt from multilateral donors.</t>
  </si>
  <si>
    <t xml:space="preserve"> Local Currency Securities (PIBs)</t>
  </si>
  <si>
    <t>ii) Short term (&lt;1 year)</t>
  </si>
  <si>
    <t xml:space="preserve">  Local Currency Securities (TBills)</t>
  </si>
  <si>
    <t>2. From IMF</t>
  </si>
  <si>
    <t>3. Foreign exchange liabilities</t>
  </si>
  <si>
    <t>i) Central bank deposits</t>
  </si>
  <si>
    <r>
      <t>iv) Allocation of SDR</t>
    </r>
    <r>
      <rPr>
        <vertAlign val="superscript"/>
        <sz val="9"/>
        <rFont val="Times New Roman"/>
        <family val="1"/>
      </rPr>
      <t>1</t>
    </r>
  </si>
  <si>
    <t>v) Nonresident LCY deposits with central bank</t>
  </si>
  <si>
    <t>a. Guaranteed debt</t>
  </si>
  <si>
    <t>b. Non guaranteed debt</t>
  </si>
  <si>
    <t>a. Borrowing</t>
  </si>
  <si>
    <t>i) Public sector</t>
  </si>
  <si>
    <t>ii) Private sector</t>
  </si>
  <si>
    <r>
      <t>ii) Short term (&lt;1 year)</t>
    </r>
    <r>
      <rPr>
        <b/>
        <vertAlign val="superscript"/>
        <sz val="9"/>
        <rFont val="Times New Roman"/>
        <family val="1"/>
      </rPr>
      <t>2</t>
    </r>
  </si>
  <si>
    <t>b. Nonresident deposits (LCY &amp; FCY)</t>
  </si>
  <si>
    <t>i). Loans</t>
  </si>
  <si>
    <t>ii) non-guaranteed bonds</t>
  </si>
  <si>
    <t>iii) Trade credits</t>
  </si>
  <si>
    <r>
      <t>iv) Other debt liabilities</t>
    </r>
    <r>
      <rPr>
        <b/>
        <vertAlign val="superscript"/>
        <sz val="9"/>
        <rFont val="Times New Roman"/>
        <family val="1"/>
      </rPr>
      <t>3</t>
    </r>
  </si>
  <si>
    <r>
      <t>Official liquid reserves</t>
    </r>
    <r>
      <rPr>
        <b/>
        <vertAlign val="superscript"/>
        <sz val="9"/>
        <rFont val="Times New Roman"/>
        <family val="1"/>
      </rPr>
      <t>4</t>
    </r>
  </si>
  <si>
    <r>
      <rPr>
        <vertAlign val="superscript"/>
        <sz val="9"/>
        <rFont val="Times New Roman"/>
        <family val="1"/>
      </rPr>
      <t>1</t>
    </r>
    <r>
      <rPr>
        <sz val="9"/>
        <rFont val="Times New Roman"/>
        <family val="1"/>
      </rPr>
      <t xml:space="preserve"> Since Mar 2010 and onwards, Allocations of SDRs are recorded as foreign liability as per BPM6.</t>
    </r>
  </si>
  <si>
    <r>
      <rPr>
        <vertAlign val="superscript"/>
        <sz val="9"/>
        <rFont val="Times New Roman"/>
        <family val="1"/>
      </rPr>
      <t>2</t>
    </r>
    <r>
      <rPr>
        <sz val="9"/>
        <rFont val="Times New Roman"/>
        <family val="1"/>
      </rPr>
      <t>The stock of short term borrowings by banks as on June 30th, 2011 and onwards has been obtained from banks for each currency of transaction and converted into equivalent US$. Previously, it was captured from data being reported by banks in equivalent Pak rupees.</t>
    </r>
  </si>
  <si>
    <r>
      <rPr>
        <vertAlign val="superscript"/>
        <sz val="9"/>
        <rFont val="Times New Roman"/>
        <family val="1"/>
      </rPr>
      <t>3</t>
    </r>
    <r>
      <rPr>
        <sz val="9"/>
        <rFont val="Times New Roman"/>
        <family val="1"/>
      </rPr>
      <t>Other debt liabilities of others sector in IIP statement.</t>
    </r>
  </si>
  <si>
    <t>http://www.sbp.org.pk/ecodata/Revision-EDS.pdf</t>
  </si>
  <si>
    <t>B. Public sector enterprises (PSEs)</t>
  </si>
  <si>
    <t>D. Private Sector</t>
  </si>
  <si>
    <t>E. Debt liabilities to direct investors - Intercompany debt</t>
  </si>
  <si>
    <t>Total external debt (A+B+C+D+E)</t>
  </si>
  <si>
    <t>Notes:</t>
  </si>
  <si>
    <t>C. Banks</t>
  </si>
  <si>
    <t xml:space="preserve">1. SBP enhanced the coverage and quality of external debt statistics w.e.f March 31, 2010. For revision study, see link : </t>
  </si>
  <si>
    <t>31-Dec-11</t>
  </si>
  <si>
    <t>31-Mar-12</t>
  </si>
  <si>
    <t>30-Jun-12</t>
  </si>
  <si>
    <t>Source:  For A.1 except local currency securities ( PIBs &amp; Tbills), A.2.i and B.a, Economic Affairs Division,for rest State Bank of Pakistan.</t>
  </si>
  <si>
    <t>30-Sep-12</t>
  </si>
  <si>
    <r>
      <rPr>
        <vertAlign val="superscript"/>
        <sz val="9"/>
        <rFont val="Times New Roman"/>
        <family val="1"/>
      </rPr>
      <t>4</t>
    </r>
    <r>
      <rPr>
        <sz val="9"/>
        <rFont val="Times New Roman"/>
        <family val="1"/>
      </rPr>
      <t>Includes cash foreign currency and excludes CRR.</t>
    </r>
  </si>
  <si>
    <t xml:space="preserve">  Multilateral*</t>
  </si>
  <si>
    <t>Memorandum Items</t>
  </si>
  <si>
    <t>GDP (Current Market Price)</t>
  </si>
  <si>
    <t>US$ last day weigjhted avg. exchange rate</t>
  </si>
  <si>
    <t>As percent of GDP</t>
  </si>
  <si>
    <r>
      <rPr>
        <vertAlign val="superscript"/>
        <sz val="9"/>
        <rFont val="Times New Roman"/>
        <family val="1"/>
      </rPr>
      <t>P</t>
    </r>
    <r>
      <rPr>
        <sz val="9"/>
        <rFont val="Times New Roman"/>
        <family val="1"/>
      </rPr>
      <t xml:space="preserve">Provisional; </t>
    </r>
    <r>
      <rPr>
        <vertAlign val="superscript"/>
        <sz val="9"/>
        <rFont val="Times New Roman"/>
        <family val="1"/>
      </rPr>
      <t>R</t>
    </r>
    <r>
      <rPr>
        <sz val="9"/>
        <rFont val="Times New Roman"/>
        <family val="1"/>
      </rPr>
      <t>Revised</t>
    </r>
  </si>
  <si>
    <t>A. Public external debt (1+2+3)</t>
  </si>
  <si>
    <t>1. Government external debt</t>
  </si>
  <si>
    <t>Public external debt including PSEs (A+B+C.a.i.i+C.a.ii.i+C.b.i)</t>
  </si>
  <si>
    <t>Public external debt</t>
  </si>
  <si>
    <t>Public external debt including PSEs</t>
  </si>
  <si>
    <t>External debt &amp; liabilities</t>
  </si>
  <si>
    <t xml:space="preserve"> Commercial loans/credits</t>
  </si>
  <si>
    <t>Public external debt - excluding foreign exchange liabilities (A.1+A.2 Excl. TBills &amp; PIBs)</t>
  </si>
  <si>
    <t>3. External debt statistics is revised w.e.f  Sept, 2014 by incorporating the transaction made through offshore accounts. Detail of changes are available at following link:</t>
  </si>
  <si>
    <t>http://www.sbp.org.pk/departments/stats/Notice/Rev-Study-External-Sector.pdf</t>
  </si>
  <si>
    <t>P</t>
  </si>
  <si>
    <t>Note:  TBs-Treasury Bills, PIBs-Pakistan Investment Bonds.</t>
  </si>
  <si>
    <t>2. TBills-Treasury Bills, PIBs-Pakistan Investment Bonds, NHA-National Highway Authority, NC-National Construction, LCY= Local Currency, FCY=Foreign Currency</t>
  </si>
  <si>
    <t>`</t>
  </si>
  <si>
    <t>**:Pakistan Banao Certificates (PBC) PBC issued by Government of Pakistan for overseas Pakistanis, effective from 4 February 2019.</t>
  </si>
  <si>
    <t>NBP/BOC deposits/PBC **</t>
  </si>
  <si>
    <t>Contact Person : Shamsul Arifeen ,Additional Director</t>
  </si>
  <si>
    <t>Email: shamsul.arifeen@sbp.org.pk</t>
  </si>
  <si>
    <t>For Feedback: http://www.sbp.org.pk/stats/survey/index.asp</t>
  </si>
  <si>
    <t>Phone No.. 021-99221113</t>
  </si>
  <si>
    <t>R</t>
  </si>
  <si>
    <t>4: As part of annual revision of IIP,data from 31-Dec-2018 to 31-Dec-2019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</si>
</sst>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5" formatCode="_(* #,##0_);_(* \(#,##0\);_(* &quot;-&quot;??_);_(@_)"/>
    <numFmt numFmtId="167" formatCode="[$-409]mmm\-yy;@"/>
    <numFmt numFmtId="168" formatCode="[$-409]dd\-mmm\-yy;@"/>
    <numFmt numFmtId="170" formatCode="[$-409]d\-mmm\-yy;@"/>
    <numFmt numFmtId="173" formatCode="#,##0.0"/>
    <numFmt numFmtId="178" formatCode="_(* #,##0.0_);_(* \(#,##0.0\);_(* &quot;-&quot;??_);_(@_)"/>
  </numFmts>
  <fonts count="35" x14ac:knownFonts="1">
    <font>
      <sz val="11"/>
      <color theme="1"/>
      <name val="Calibri"/>
      <family val="2"/>
      <scheme val="minor"/>
    </font>
    <font>
      <b/>
      <u/>
      <sz val="12"/>
      <name val="Times New Roman"/>
      <family val="1"/>
    </font>
    <font>
      <b/>
      <sz val="12"/>
      <name val="Times New Roman"/>
      <family val="1"/>
    </font>
    <font>
      <b/>
      <sz val="10"/>
      <name val="Times New Roman"/>
      <family val="1"/>
    </font>
    <font>
      <b/>
      <vertAlign val="superscript"/>
      <sz val="10"/>
      <name val="Times New Roman"/>
      <family val="1"/>
    </font>
    <font>
      <sz val="10"/>
      <name val="Times New Roman"/>
      <family val="1"/>
    </font>
    <font>
      <u/>
      <sz val="10"/>
      <name val="Times New Roman"/>
      <family val="1"/>
    </font>
    <font>
      <vertAlign val="superscript"/>
      <sz val="10"/>
      <name val="Times New Roman"/>
      <family val="1"/>
    </font>
    <font>
      <b/>
      <sz val="11"/>
      <name val="Times New Roman"/>
      <family val="1"/>
    </font>
    <font>
      <b/>
      <u/>
      <sz val="10"/>
      <name val="Times New Roman"/>
      <family val="1"/>
    </font>
    <font>
      <sz val="9"/>
      <name val="Times New Roman"/>
      <family val="1"/>
    </font>
    <font>
      <sz val="9"/>
      <name val="Arial"/>
      <family val="2"/>
    </font>
    <font>
      <u/>
      <sz val="9"/>
      <color indexed="56"/>
      <name val="Times New Roman"/>
      <family val="1"/>
    </font>
    <font>
      <b/>
      <sz val="13"/>
      <name val="Arial"/>
      <family val="2"/>
    </font>
    <font>
      <sz val="10"/>
      <name val="Arial"/>
      <family val="2"/>
    </font>
    <font>
      <b/>
      <sz val="8"/>
      <name val="Arial"/>
      <family val="2"/>
    </font>
    <font>
      <sz val="8"/>
      <name val="Arial"/>
      <family val="2"/>
    </font>
    <font>
      <vertAlign val="superscript"/>
      <sz val="8"/>
      <name val="Arial"/>
      <family val="2"/>
    </font>
    <font>
      <b/>
      <vertAlign val="superscript"/>
      <sz val="8"/>
      <name val="Arial"/>
      <family val="2"/>
    </font>
    <font>
      <vertAlign val="superscript"/>
      <sz val="9"/>
      <name val="Times New Roman"/>
      <family val="1"/>
    </font>
    <font>
      <b/>
      <sz val="8"/>
      <name val="Times New Roman"/>
      <family val="1"/>
    </font>
    <font>
      <b/>
      <sz val="9"/>
      <name val="Times New Roman"/>
      <family val="1"/>
    </font>
    <font>
      <b/>
      <vertAlign val="superscript"/>
      <sz val="9"/>
      <name val="Times New Roman"/>
      <family val="1"/>
    </font>
    <font>
      <u/>
      <sz val="9"/>
      <name val="Calibri"/>
      <family val="2"/>
    </font>
    <font>
      <u/>
      <sz val="11"/>
      <name val="Calibri"/>
      <family val="2"/>
    </font>
    <font>
      <sz val="11"/>
      <color theme="1"/>
      <name val="Calibri"/>
      <family val="2"/>
      <scheme val="minor"/>
    </font>
    <font>
      <u/>
      <sz val="11"/>
      <color theme="10"/>
      <name val="Calibri"/>
      <family val="2"/>
    </font>
    <font>
      <b/>
      <sz val="11"/>
      <color theme="1"/>
      <name val="Calibri"/>
      <family val="2"/>
      <scheme val="minor"/>
    </font>
    <font>
      <sz val="9"/>
      <color theme="1"/>
      <name val="Times New Roman"/>
      <family val="1"/>
    </font>
    <font>
      <b/>
      <sz val="11"/>
      <color theme="1"/>
      <name val="Times New Roman"/>
      <family val="1"/>
    </font>
    <font>
      <sz val="11"/>
      <color theme="1"/>
      <name val="Times New Roman"/>
      <family val="1"/>
    </font>
    <font>
      <sz val="10"/>
      <color theme="1"/>
      <name val="Times New Roman"/>
      <family val="1"/>
    </font>
    <font>
      <sz val="11"/>
      <name val="Calibri"/>
      <family val="2"/>
      <scheme val="minor"/>
    </font>
    <font>
      <sz val="6"/>
      <name val="Calibri"/>
      <family val="2"/>
      <scheme val="minor"/>
    </font>
    <font>
      <sz val="8"/>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43" fontId="25" fillId="0" borderId="0" applyFont="0" applyFill="0" applyBorder="0" applyAlignment="0" applyProtection="0"/>
    <xf numFmtId="43" fontId="2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6" fillId="0" borderId="0" applyNumberFormat="0" applyFill="0" applyBorder="0" applyAlignment="0" applyProtection="0">
      <alignment vertical="top"/>
      <protection locked="0"/>
    </xf>
    <xf numFmtId="0" fontId="25" fillId="0" borderId="0"/>
    <xf numFmtId="0" fontId="25" fillId="0" borderId="0"/>
    <xf numFmtId="0" fontId="25" fillId="0" borderId="0"/>
  </cellStyleXfs>
  <cellXfs count="223">
    <xf numFmtId="0" fontId="0" fillId="0" borderId="0" xfId="0"/>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5" fillId="0" borderId="0" xfId="0" applyFont="1"/>
    <xf numFmtId="0" fontId="3" fillId="0" borderId="0" xfId="0" applyFont="1" applyAlignment="1">
      <alignment horizontal="left"/>
    </xf>
    <xf numFmtId="0" fontId="13" fillId="2" borderId="0" xfId="0" applyFont="1" applyFill="1" applyBorder="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3" fontId="15" fillId="2" borderId="0" xfId="0" applyNumberFormat="1" applyFont="1" applyFill="1" applyBorder="1" applyAlignment="1">
      <alignment vertical="center"/>
    </xf>
    <xf numFmtId="0" fontId="16" fillId="2" borderId="0" xfId="0" applyFont="1" applyFill="1" applyBorder="1" applyAlignment="1">
      <alignment vertical="center"/>
    </xf>
    <xf numFmtId="3" fontId="16" fillId="2" borderId="0" xfId="0" applyNumberFormat="1" applyFont="1" applyFill="1" applyBorder="1" applyAlignment="1">
      <alignment vertical="center"/>
    </xf>
    <xf numFmtId="0" fontId="17" fillId="2" borderId="0" xfId="0" applyFont="1" applyFill="1" applyBorder="1" applyAlignment="1">
      <alignment horizontal="left" vertical="center"/>
    </xf>
    <xf numFmtId="3" fontId="15" fillId="2" borderId="4" xfId="0" applyNumberFormat="1" applyFont="1" applyFill="1" applyBorder="1" applyAlignment="1">
      <alignment vertical="center"/>
    </xf>
    <xf numFmtId="3" fontId="15" fillId="2" borderId="5" xfId="0" applyNumberFormat="1" applyFont="1" applyFill="1" applyBorder="1" applyAlignment="1">
      <alignment vertical="center"/>
    </xf>
    <xf numFmtId="3" fontId="15" fillId="2" borderId="6" xfId="0" applyNumberFormat="1" applyFont="1" applyFill="1" applyBorder="1" applyAlignment="1">
      <alignment vertical="center"/>
    </xf>
    <xf numFmtId="3" fontId="15" fillId="0" borderId="4" xfId="0" applyNumberFormat="1" applyFont="1" applyFill="1" applyBorder="1" applyAlignment="1">
      <alignment vertical="center"/>
    </xf>
    <xf numFmtId="0" fontId="15" fillId="2" borderId="4" xfId="0" applyFont="1" applyFill="1" applyBorder="1" applyAlignment="1">
      <alignment vertical="center"/>
    </xf>
    <xf numFmtId="0" fontId="15" fillId="2" borderId="5" xfId="0" applyFont="1" applyFill="1" applyBorder="1" applyAlignment="1">
      <alignment vertical="center"/>
    </xf>
    <xf numFmtId="0" fontId="15" fillId="2" borderId="7" xfId="0" applyFont="1" applyFill="1" applyBorder="1" applyAlignment="1">
      <alignment vertical="center"/>
    </xf>
    <xf numFmtId="0" fontId="15" fillId="2" borderId="6" xfId="0" applyFont="1" applyFill="1" applyBorder="1" applyAlignment="1">
      <alignment vertical="center"/>
    </xf>
    <xf numFmtId="0" fontId="3" fillId="0" borderId="0" xfId="0" applyFont="1"/>
    <xf numFmtId="0" fontId="5" fillId="0" borderId="0" xfId="0" applyFont="1" applyFill="1" applyBorder="1" applyAlignment="1">
      <alignment horizontal="left"/>
    </xf>
    <xf numFmtId="0" fontId="3" fillId="0" borderId="8" xfId="0" applyFont="1" applyFill="1" applyBorder="1" applyAlignment="1"/>
    <xf numFmtId="0" fontId="5" fillId="0" borderId="0" xfId="0" applyFont="1" applyFill="1" applyBorder="1" applyAlignment="1"/>
    <xf numFmtId="1" fontId="11" fillId="0" borderId="0" xfId="0" applyNumberFormat="1" applyFont="1" applyFill="1" applyBorder="1" applyAlignment="1"/>
    <xf numFmtId="0" fontId="5" fillId="0" borderId="0" xfId="0" applyFont="1" applyFill="1" applyBorder="1"/>
    <xf numFmtId="0" fontId="3" fillId="0" borderId="9" xfId="0" applyFont="1" applyFill="1" applyBorder="1" applyAlignment="1"/>
    <xf numFmtId="0" fontId="5" fillId="0" borderId="0" xfId="0" applyFont="1" applyFill="1" applyAlignment="1">
      <alignment horizontal="left"/>
    </xf>
    <xf numFmtId="0" fontId="3" fillId="0" borderId="2" xfId="0" applyFont="1" applyFill="1" applyBorder="1" applyAlignment="1"/>
    <xf numFmtId="0" fontId="3" fillId="0" borderId="10" xfId="0" applyFont="1" applyFill="1" applyBorder="1"/>
    <xf numFmtId="0" fontId="3" fillId="0" borderId="8" xfId="0" applyFont="1" applyFill="1" applyBorder="1"/>
    <xf numFmtId="0" fontId="5" fillId="0" borderId="8" xfId="0" applyFont="1" applyFill="1" applyBorder="1"/>
    <xf numFmtId="0" fontId="9" fillId="0" borderId="0" xfId="0" applyFont="1" applyFill="1" applyBorder="1"/>
    <xf numFmtId="0" fontId="5" fillId="0" borderId="0" xfId="0" applyFont="1" applyFill="1" applyBorder="1" applyAlignment="1">
      <alignment horizontal="left" indent="2"/>
    </xf>
    <xf numFmtId="0" fontId="8" fillId="0" borderId="8" xfId="0" applyFont="1" applyFill="1" applyBorder="1"/>
    <xf numFmtId="0" fontId="8" fillId="0" borderId="0" xfId="0" applyFont="1" applyFill="1" applyBorder="1"/>
    <xf numFmtId="0" fontId="6" fillId="0" borderId="8" xfId="0" applyFont="1" applyFill="1" applyBorder="1"/>
    <xf numFmtId="0" fontId="3" fillId="0" borderId="0" xfId="0" applyFont="1" applyFill="1" applyBorder="1"/>
    <xf numFmtId="1" fontId="5" fillId="0" borderId="0" xfId="0" applyNumberFormat="1" applyFont="1" applyFill="1" applyBorder="1" applyAlignment="1"/>
    <xf numFmtId="0" fontId="5" fillId="0" borderId="11" xfId="0" applyFont="1" applyFill="1" applyBorder="1" applyAlignment="1">
      <alignment horizontal="center"/>
    </xf>
    <xf numFmtId="1" fontId="3" fillId="0" borderId="0" xfId="0" applyNumberFormat="1" applyFont="1" applyFill="1" applyBorder="1" applyAlignment="1"/>
    <xf numFmtId="0" fontId="3" fillId="0" borderId="9" xfId="0" applyFont="1" applyFill="1" applyBorder="1" applyAlignment="1">
      <alignment horizontal="centerContinuous"/>
    </xf>
    <xf numFmtId="0" fontId="28" fillId="0" borderId="0" xfId="0" applyFont="1" applyFill="1"/>
    <xf numFmtId="37" fontId="3" fillId="0" borderId="12" xfId="0" applyNumberFormat="1" applyFont="1" applyFill="1" applyBorder="1" applyAlignment="1">
      <alignment horizontal="right"/>
    </xf>
    <xf numFmtId="37" fontId="3" fillId="0" borderId="13" xfId="0" applyNumberFormat="1" applyFont="1" applyFill="1" applyBorder="1" applyAlignment="1">
      <alignment horizontal="right"/>
    </xf>
    <xf numFmtId="37" fontId="3" fillId="0" borderId="14" xfId="0" applyNumberFormat="1" applyFont="1" applyFill="1" applyBorder="1" applyAlignment="1">
      <alignment horizontal="right"/>
    </xf>
    <xf numFmtId="37" fontId="3" fillId="0" borderId="14" xfId="1" applyNumberFormat="1" applyFont="1" applyFill="1" applyBorder="1" applyAlignment="1">
      <alignment horizontal="right"/>
    </xf>
    <xf numFmtId="37" fontId="5" fillId="0" borderId="14" xfId="0" applyNumberFormat="1" applyFont="1" applyFill="1" applyBorder="1" applyAlignment="1">
      <alignment horizontal="right"/>
    </xf>
    <xf numFmtId="37" fontId="5" fillId="0" borderId="0" xfId="0" applyNumberFormat="1" applyFont="1" applyFill="1" applyBorder="1" applyAlignment="1">
      <alignment horizontal="right"/>
    </xf>
    <xf numFmtId="37" fontId="5" fillId="0" borderId="13" xfId="0" applyNumberFormat="1" applyFont="1" applyFill="1" applyBorder="1" applyAlignment="1">
      <alignment horizontal="right"/>
    </xf>
    <xf numFmtId="37" fontId="5" fillId="0" borderId="14" xfId="0" quotePrefix="1" applyNumberFormat="1" applyFont="1" applyFill="1" applyBorder="1" applyAlignment="1">
      <alignment horizontal="right"/>
    </xf>
    <xf numFmtId="37" fontId="5" fillId="0" borderId="0" xfId="0" quotePrefix="1" applyNumberFormat="1" applyFont="1" applyFill="1" applyBorder="1" applyAlignment="1">
      <alignment horizontal="right"/>
    </xf>
    <xf numFmtId="37" fontId="5" fillId="0" borderId="13" xfId="0" quotePrefix="1" applyNumberFormat="1" applyFont="1" applyFill="1" applyBorder="1" applyAlignment="1">
      <alignment horizontal="right"/>
    </xf>
    <xf numFmtId="37" fontId="3" fillId="0" borderId="14" xfId="0" quotePrefix="1" applyNumberFormat="1" applyFont="1" applyFill="1" applyBorder="1" applyAlignment="1">
      <alignment horizontal="right"/>
    </xf>
    <xf numFmtId="37" fontId="3" fillId="0" borderId="0" xfId="0" applyNumberFormat="1" applyFont="1" applyFill="1" applyBorder="1" applyAlignment="1">
      <alignment horizontal="right"/>
    </xf>
    <xf numFmtId="37" fontId="3" fillId="0" borderId="8" xfId="0" quotePrefix="1" applyNumberFormat="1" applyFont="1" applyFill="1" applyBorder="1" applyAlignment="1">
      <alignment horizontal="right"/>
    </xf>
    <xf numFmtId="37" fontId="3" fillId="0" borderId="1" xfId="1" applyNumberFormat="1" applyFont="1" applyFill="1" applyBorder="1" applyAlignment="1">
      <alignment horizontal="right"/>
    </xf>
    <xf numFmtId="0" fontId="0" fillId="0" borderId="0" xfId="0" applyFill="1" applyAlignment="1"/>
    <xf numFmtId="1" fontId="0" fillId="0" borderId="0" xfId="0" applyNumberFormat="1" applyFill="1" applyAlignment="1"/>
    <xf numFmtId="0" fontId="0" fillId="0" borderId="0" xfId="0" applyFill="1" applyBorder="1" applyAlignment="1"/>
    <xf numFmtId="0" fontId="29" fillId="0" borderId="0" xfId="0" applyFont="1" applyFill="1" applyAlignment="1"/>
    <xf numFmtId="0" fontId="1" fillId="0" borderId="0" xfId="0" applyFont="1" applyFill="1" applyBorder="1" applyAlignment="1"/>
    <xf numFmtId="0" fontId="2" fillId="0" borderId="0" xfId="0" applyFont="1" applyFill="1" applyBorder="1" applyAlignment="1">
      <alignment horizontal="left"/>
    </xf>
    <xf numFmtId="0" fontId="2" fillId="0" borderId="0" xfId="0" applyFont="1" applyFill="1" applyBorder="1" applyAlignment="1"/>
    <xf numFmtId="0" fontId="3" fillId="0" borderId="15" xfId="0" applyFont="1" applyFill="1" applyBorder="1" applyAlignment="1">
      <alignment horizontal="center"/>
    </xf>
    <xf numFmtId="0" fontId="3" fillId="0" borderId="15" xfId="0" applyFont="1" applyFill="1" applyBorder="1" applyAlignment="1"/>
    <xf numFmtId="0" fontId="3" fillId="0" borderId="2" xfId="0" applyFont="1" applyFill="1" applyBorder="1" applyAlignment="1">
      <alignment horizontal="centerContinuous"/>
    </xf>
    <xf numFmtId="0" fontId="27" fillId="0" borderId="0" xfId="0" applyFont="1" applyFill="1" applyAlignment="1"/>
    <xf numFmtId="0" fontId="27" fillId="0" borderId="0" xfId="0" applyFont="1" applyFill="1" applyBorder="1" applyAlignment="1"/>
    <xf numFmtId="0" fontId="30" fillId="0" borderId="0" xfId="0" applyFont="1" applyFill="1" applyBorder="1" applyAlignment="1"/>
    <xf numFmtId="165" fontId="12" fillId="0" borderId="0" xfId="5" applyNumberFormat="1" applyFont="1" applyFill="1" applyAlignment="1" applyProtection="1"/>
    <xf numFmtId="0" fontId="12" fillId="0" borderId="0" xfId="5" applyFont="1" applyFill="1" applyAlignment="1" applyProtection="1"/>
    <xf numFmtId="0" fontId="28" fillId="0" borderId="0" xfId="0" applyFont="1" applyFill="1" applyBorder="1" applyAlignment="1"/>
    <xf numFmtId="0" fontId="0" fillId="0" borderId="0" xfId="0" applyFont="1" applyFill="1" applyBorder="1" applyAlignment="1"/>
    <xf numFmtId="1" fontId="30" fillId="0" borderId="0" xfId="0" applyNumberFormat="1" applyFont="1" applyFill="1" applyAlignment="1"/>
    <xf numFmtId="0" fontId="10" fillId="0" borderId="0" xfId="0" applyFont="1" applyFill="1" applyAlignment="1"/>
    <xf numFmtId="0" fontId="28" fillId="0" borderId="0" xfId="0" applyFont="1" applyFill="1" applyAlignment="1"/>
    <xf numFmtId="0" fontId="31" fillId="0" borderId="0" xfId="0" applyFont="1" applyFill="1" applyAlignment="1"/>
    <xf numFmtId="0" fontId="0" fillId="0" borderId="0" xfId="0" applyFont="1" applyFill="1" applyAlignment="1"/>
    <xf numFmtId="0" fontId="3" fillId="0" borderId="0" xfId="0" applyFont="1" applyFill="1" applyBorder="1" applyAlignment="1">
      <alignment horizontal="left"/>
    </xf>
    <xf numFmtId="0" fontId="26" fillId="0" borderId="0" xfId="5" applyAlignment="1" applyProtection="1">
      <alignment horizontal="left"/>
    </xf>
    <xf numFmtId="167" fontId="15" fillId="2" borderId="4" xfId="0" applyNumberFormat="1" applyFont="1" applyFill="1" applyBorder="1" applyAlignment="1">
      <alignment horizontal="center" vertical="center"/>
    </xf>
    <xf numFmtId="167" fontId="15" fillId="0" borderId="4" xfId="0" applyNumberFormat="1" applyFont="1" applyFill="1" applyBorder="1" applyAlignment="1">
      <alignment horizontal="center" vertical="center"/>
    </xf>
    <xf numFmtId="17" fontId="15" fillId="2" borderId="6" xfId="0" applyNumberFormat="1" applyFont="1" applyFill="1" applyBorder="1" applyAlignment="1">
      <alignment horizontal="right" vertical="center"/>
    </xf>
    <xf numFmtId="17" fontId="15" fillId="2" borderId="4" xfId="0" applyNumberFormat="1" applyFont="1" applyFill="1" applyBorder="1" applyAlignment="1">
      <alignment horizontal="right" vertical="center"/>
    </xf>
    <xf numFmtId="17" fontId="15" fillId="0" borderId="4" xfId="0" applyNumberFormat="1" applyFont="1" applyFill="1" applyBorder="1" applyAlignment="1">
      <alignment horizontal="right" vertical="center"/>
    </xf>
    <xf numFmtId="0" fontId="27" fillId="0" borderId="0" xfId="0" applyFont="1"/>
    <xf numFmtId="0" fontId="5" fillId="0" borderId="0" xfId="0" applyFont="1" applyAlignment="1">
      <alignment horizontal="left"/>
    </xf>
    <xf numFmtId="1" fontId="5" fillId="0" borderId="0" xfId="0" applyNumberFormat="1" applyFont="1" applyAlignment="1">
      <alignment horizontal="left"/>
    </xf>
    <xf numFmtId="0" fontId="5" fillId="0" borderId="0" xfId="0" applyFont="1" applyAlignment="1">
      <alignment horizontal="right"/>
    </xf>
    <xf numFmtId="165" fontId="3" fillId="0" borderId="0" xfId="0" applyNumberFormat="1" applyFont="1" applyFill="1" applyBorder="1" applyAlignment="1">
      <alignment horizontal="right"/>
    </xf>
    <xf numFmtId="1" fontId="5" fillId="0" borderId="0" xfId="0" applyNumberFormat="1" applyFont="1" applyFill="1" applyBorder="1" applyAlignment="1">
      <alignment wrapText="1"/>
    </xf>
    <xf numFmtId="0" fontId="5" fillId="0" borderId="0" xfId="0" applyFont="1" applyFill="1" applyBorder="1" applyAlignment="1">
      <alignment horizontal="left" indent="1"/>
    </xf>
    <xf numFmtId="1" fontId="10" fillId="0" borderId="0" xfId="0" applyNumberFormat="1" applyFont="1" applyFill="1" applyBorder="1" applyAlignment="1">
      <alignment horizontal="left"/>
    </xf>
    <xf numFmtId="0" fontId="3" fillId="0" borderId="8" xfId="0" applyFont="1" applyFill="1" applyBorder="1" applyAlignment="1">
      <alignment horizontal="left" indent="1"/>
    </xf>
    <xf numFmtId="0" fontId="3" fillId="0" borderId="4" xfId="0" applyFont="1" applyFill="1" applyBorder="1" applyAlignment="1">
      <alignment horizontal="center"/>
    </xf>
    <xf numFmtId="3" fontId="10" fillId="0" borderId="16" xfId="0" applyNumberFormat="1" applyFont="1" applyFill="1" applyBorder="1" applyAlignment="1"/>
    <xf numFmtId="3" fontId="21" fillId="0" borderId="16" xfId="0" applyNumberFormat="1" applyFont="1" applyFill="1" applyBorder="1" applyAlignment="1"/>
    <xf numFmtId="3" fontId="21" fillId="0" borderId="4" xfId="1" applyNumberFormat="1" applyFont="1" applyFill="1" applyBorder="1" applyAlignment="1">
      <alignment horizontal="right"/>
    </xf>
    <xf numFmtId="3" fontId="21" fillId="0" borderId="17" xfId="0" applyNumberFormat="1" applyFont="1" applyFill="1" applyBorder="1" applyAlignment="1"/>
    <xf numFmtId="0" fontId="32" fillId="0" borderId="0" xfId="0" applyFont="1" applyFill="1"/>
    <xf numFmtId="168" fontId="21" fillId="0" borderId="4" xfId="0" applyNumberFormat="1" applyFont="1" applyFill="1" applyBorder="1" applyAlignment="1">
      <alignment horizontal="center"/>
    </xf>
    <xf numFmtId="37" fontId="3" fillId="0" borderId="1" xfId="0" applyNumberFormat="1" applyFont="1" applyFill="1" applyBorder="1" applyAlignment="1">
      <alignment horizontal="right"/>
    </xf>
    <xf numFmtId="3" fontId="32" fillId="0" borderId="0" xfId="0" applyNumberFormat="1" applyFont="1" applyFill="1"/>
    <xf numFmtId="0" fontId="32" fillId="0" borderId="0" xfId="0" applyFont="1" applyFill="1" applyAlignment="1"/>
    <xf numFmtId="0" fontId="21" fillId="0" borderId="0" xfId="0" applyFont="1" applyFill="1" applyBorder="1" applyAlignment="1"/>
    <xf numFmtId="3" fontId="21" fillId="0" borderId="18" xfId="1" applyNumberFormat="1" applyFont="1" applyFill="1" applyBorder="1" applyAlignment="1">
      <alignment horizontal="right"/>
    </xf>
    <xf numFmtId="49" fontId="10" fillId="0" borderId="0" xfId="0" applyNumberFormat="1" applyFont="1" applyFill="1" applyBorder="1" applyAlignment="1"/>
    <xf numFmtId="49" fontId="21" fillId="0" borderId="4" xfId="0" applyNumberFormat="1" applyFont="1" applyFill="1" applyBorder="1" applyAlignment="1">
      <alignment horizontal="center"/>
    </xf>
    <xf numFmtId="0" fontId="20" fillId="0" borderId="19" xfId="0" applyFont="1" applyFill="1" applyBorder="1" applyAlignment="1"/>
    <xf numFmtId="1" fontId="10" fillId="0" borderId="0" xfId="0" applyNumberFormat="1" applyFont="1" applyFill="1" applyBorder="1" applyAlignment="1">
      <alignment wrapText="1"/>
    </xf>
    <xf numFmtId="0" fontId="10" fillId="0" borderId="0" xfId="0" applyFont="1" applyFill="1" applyBorder="1" applyAlignment="1">
      <alignment wrapText="1"/>
    </xf>
    <xf numFmtId="3" fontId="32" fillId="0" borderId="0" xfId="0" applyNumberFormat="1" applyFont="1" applyFill="1" applyAlignment="1"/>
    <xf numFmtId="1" fontId="10" fillId="0" borderId="20" xfId="0" applyNumberFormat="1" applyFont="1" applyFill="1" applyBorder="1" applyAlignment="1">
      <alignment wrapText="1"/>
    </xf>
    <xf numFmtId="0" fontId="10" fillId="0" borderId="20" xfId="0" applyFont="1" applyFill="1" applyBorder="1" applyAlignment="1">
      <alignment wrapText="1"/>
    </xf>
    <xf numFmtId="49" fontId="10" fillId="0" borderId="0" xfId="0" applyNumberFormat="1" applyFont="1" applyFill="1" applyBorder="1" applyAlignment="1">
      <alignment wrapText="1"/>
    </xf>
    <xf numFmtId="0" fontId="10" fillId="0" borderId="0" xfId="0" applyFont="1" applyFill="1" applyAlignment="1">
      <alignment wrapText="1"/>
    </xf>
    <xf numFmtId="0" fontId="3" fillId="0" borderId="0" xfId="0" applyFont="1" applyFill="1" applyBorder="1" applyAlignment="1">
      <alignment vertical="center" wrapText="1"/>
    </xf>
    <xf numFmtId="0" fontId="32" fillId="0" borderId="0" xfId="0" applyFont="1" applyFill="1" applyBorder="1"/>
    <xf numFmtId="1" fontId="10" fillId="0" borderId="21" xfId="0" applyNumberFormat="1" applyFont="1" applyFill="1" applyBorder="1" applyAlignment="1">
      <alignment wrapText="1"/>
    </xf>
    <xf numFmtId="3" fontId="10" fillId="0" borderId="16" xfId="1" applyNumberFormat="1" applyFont="1" applyFill="1" applyBorder="1" applyAlignment="1"/>
    <xf numFmtId="0" fontId="10" fillId="0" borderId="20" xfId="0" applyFont="1" applyFill="1" applyBorder="1" applyAlignment="1"/>
    <xf numFmtId="3" fontId="21" fillId="0" borderId="16" xfId="1" applyNumberFormat="1" applyFont="1" applyFill="1" applyBorder="1" applyAlignment="1"/>
    <xf numFmtId="49" fontId="10" fillId="0" borderId="0" xfId="0" applyNumberFormat="1" applyFont="1" applyFill="1" applyAlignment="1"/>
    <xf numFmtId="3" fontId="10" fillId="0" borderId="0" xfId="0" applyNumberFormat="1" applyFont="1" applyFill="1" applyBorder="1" applyAlignment="1"/>
    <xf numFmtId="3" fontId="21" fillId="0" borderId="17" xfId="1" applyNumberFormat="1" applyFont="1" applyFill="1" applyBorder="1" applyAlignment="1"/>
    <xf numFmtId="3" fontId="21" fillId="0" borderId="18" xfId="2" applyNumberFormat="1" applyFont="1" applyFill="1" applyBorder="1" applyAlignment="1">
      <alignment horizontal="right"/>
    </xf>
    <xf numFmtId="3" fontId="10" fillId="0" borderId="16" xfId="2" applyNumberFormat="1" applyFont="1" applyFill="1" applyBorder="1" applyAlignment="1"/>
    <xf numFmtId="3" fontId="21" fillId="0" borderId="16" xfId="2" applyNumberFormat="1" applyFont="1" applyFill="1" applyBorder="1" applyAlignment="1"/>
    <xf numFmtId="49" fontId="23" fillId="0" borderId="0" xfId="5" applyNumberFormat="1" applyFont="1" applyFill="1" applyBorder="1" applyAlignment="1" applyProtection="1"/>
    <xf numFmtId="0" fontId="32" fillId="0" borderId="0" xfId="0" applyFont="1" applyFill="1" applyBorder="1" applyAlignment="1"/>
    <xf numFmtId="170" fontId="21" fillId="0" borderId="4" xfId="8" applyNumberFormat="1" applyFont="1" applyFill="1" applyBorder="1" applyAlignment="1">
      <alignment horizontal="center"/>
    </xf>
    <xf numFmtId="4" fontId="32" fillId="0" borderId="0" xfId="0" applyNumberFormat="1" applyFont="1" applyFill="1" applyBorder="1"/>
    <xf numFmtId="3" fontId="21" fillId="0" borderId="17" xfId="2" applyNumberFormat="1" applyFont="1" applyFill="1" applyBorder="1" applyAlignment="1"/>
    <xf numFmtId="4" fontId="10" fillId="0" borderId="0" xfId="0" applyNumberFormat="1" applyFont="1" applyFill="1" applyBorder="1" applyAlignment="1">
      <alignment wrapText="1"/>
    </xf>
    <xf numFmtId="3" fontId="10" fillId="0" borderId="0" xfId="0" applyNumberFormat="1" applyFont="1" applyFill="1" applyBorder="1" applyAlignment="1">
      <alignment wrapText="1"/>
    </xf>
    <xf numFmtId="43" fontId="32" fillId="0" borderId="0" xfId="0" applyNumberFormat="1" applyFont="1" applyFill="1"/>
    <xf numFmtId="0" fontId="21" fillId="0" borderId="4" xfId="0" applyFont="1" applyFill="1" applyBorder="1" applyAlignment="1">
      <alignment horizontal="left"/>
    </xf>
    <xf numFmtId="0" fontId="21" fillId="0" borderId="0" xfId="0" applyFont="1" applyFill="1" applyBorder="1" applyAlignment="1">
      <alignment horizontal="left"/>
    </xf>
    <xf numFmtId="3" fontId="21" fillId="0" borderId="0" xfId="1" applyNumberFormat="1" applyFont="1" applyFill="1" applyBorder="1" applyAlignment="1">
      <alignment horizontal="right"/>
    </xf>
    <xf numFmtId="173" fontId="21" fillId="0" borderId="4" xfId="1" applyNumberFormat="1" applyFont="1" applyFill="1" applyBorder="1" applyAlignment="1">
      <alignment horizontal="right"/>
    </xf>
    <xf numFmtId="3" fontId="21" fillId="0" borderId="18" xfId="0" applyNumberFormat="1" applyFont="1" applyFill="1" applyBorder="1"/>
    <xf numFmtId="3" fontId="21" fillId="0" borderId="16" xfId="0" applyNumberFormat="1" applyFont="1" applyFill="1" applyBorder="1" applyAlignment="1">
      <alignment horizontal="left" indent="1"/>
    </xf>
    <xf numFmtId="3" fontId="21" fillId="0" borderId="16" xfId="0" applyNumberFormat="1" applyFont="1" applyFill="1" applyBorder="1" applyAlignment="1">
      <alignment horizontal="left" indent="3"/>
    </xf>
    <xf numFmtId="3" fontId="10" fillId="0" borderId="16" xfId="0" applyNumberFormat="1" applyFont="1" applyFill="1" applyBorder="1" applyAlignment="1">
      <alignment horizontal="left" indent="4"/>
    </xf>
    <xf numFmtId="3" fontId="21" fillId="0" borderId="16" xfId="0" applyNumberFormat="1" applyFont="1" applyFill="1" applyBorder="1"/>
    <xf numFmtId="3" fontId="21" fillId="0" borderId="16" xfId="0" applyNumberFormat="1" applyFont="1" applyFill="1" applyBorder="1" applyAlignment="1">
      <alignment horizontal="left" indent="2"/>
    </xf>
    <xf numFmtId="3" fontId="10" fillId="0" borderId="16" xfId="0" applyNumberFormat="1" applyFont="1" applyFill="1" applyBorder="1" applyAlignment="1">
      <alignment horizontal="left" indent="5"/>
    </xf>
    <xf numFmtId="3" fontId="21" fillId="0" borderId="17" xfId="0" applyNumberFormat="1" applyFont="1" applyFill="1" applyBorder="1"/>
    <xf numFmtId="3" fontId="21" fillId="0" borderId="4" xfId="0" applyNumberFormat="1" applyFont="1" applyFill="1" applyBorder="1" applyAlignment="1">
      <alignment horizontal="center"/>
    </xf>
    <xf numFmtId="3" fontId="21" fillId="0" borderId="4" xfId="0" applyNumberFormat="1" applyFont="1" applyFill="1" applyBorder="1" applyAlignment="1">
      <alignment horizontal="left"/>
    </xf>
    <xf numFmtId="3" fontId="21" fillId="0" borderId="4" xfId="0" applyNumberFormat="1" applyFont="1" applyFill="1" applyBorder="1"/>
    <xf numFmtId="3" fontId="21" fillId="0" borderId="18" xfId="0" applyNumberFormat="1" applyFont="1" applyFill="1" applyBorder="1" applyAlignment="1">
      <alignment horizontal="left"/>
    </xf>
    <xf numFmtId="0" fontId="21" fillId="0" borderId="22" xfId="0" applyFont="1" applyFill="1" applyBorder="1" applyAlignment="1">
      <alignment horizontal="left"/>
    </xf>
    <xf numFmtId="3" fontId="21" fillId="0" borderId="18" xfId="1" applyNumberFormat="1" applyFont="1" applyFill="1" applyBorder="1" applyAlignment="1"/>
    <xf numFmtId="3" fontId="21" fillId="0" borderId="18" xfId="2" applyNumberFormat="1" applyFont="1" applyFill="1" applyBorder="1" applyAlignment="1"/>
    <xf numFmtId="3" fontId="10" fillId="0" borderId="16" xfId="4" applyNumberFormat="1" applyFont="1" applyFill="1" applyBorder="1" applyAlignment="1"/>
    <xf numFmtId="3" fontId="21" fillId="0" borderId="16" xfId="1" quotePrefix="1" applyNumberFormat="1" applyFont="1" applyFill="1" applyBorder="1" applyAlignment="1"/>
    <xf numFmtId="3" fontId="21" fillId="0" borderId="16" xfId="2" quotePrefix="1" applyNumberFormat="1" applyFont="1" applyFill="1" applyBorder="1" applyAlignment="1"/>
    <xf numFmtId="3" fontId="21" fillId="0" borderId="4" xfId="1" applyNumberFormat="1" applyFont="1" applyFill="1" applyBorder="1" applyAlignment="1"/>
    <xf numFmtId="3" fontId="21" fillId="0" borderId="16" xfId="2" applyNumberFormat="1" applyFont="1" applyFill="1" applyBorder="1" applyAlignment="1">
      <alignment horizontal="right"/>
    </xf>
    <xf numFmtId="3" fontId="10" fillId="0" borderId="16" xfId="2" applyNumberFormat="1" applyFont="1" applyFill="1" applyBorder="1" applyAlignment="1">
      <alignment horizontal="right"/>
    </xf>
    <xf numFmtId="3" fontId="10" fillId="0" borderId="16" xfId="4" applyNumberFormat="1" applyFont="1" applyFill="1" applyBorder="1" applyAlignment="1">
      <alignment horizontal="right"/>
    </xf>
    <xf numFmtId="3" fontId="10" fillId="0" borderId="20" xfId="4" applyNumberFormat="1" applyFont="1" applyFill="1" applyBorder="1" applyAlignment="1">
      <alignment horizontal="right"/>
    </xf>
    <xf numFmtId="3" fontId="10" fillId="0" borderId="20" xfId="4" applyNumberFormat="1" applyFont="1" applyFill="1" applyBorder="1" applyAlignment="1"/>
    <xf numFmtId="3" fontId="21" fillId="0" borderId="16" xfId="2" quotePrefix="1" applyNumberFormat="1" applyFont="1" applyFill="1" applyBorder="1" applyAlignment="1">
      <alignment horizontal="right"/>
    </xf>
    <xf numFmtId="3" fontId="21" fillId="0" borderId="16" xfId="4" applyNumberFormat="1" applyFont="1" applyFill="1" applyBorder="1" applyAlignment="1"/>
    <xf numFmtId="3" fontId="21" fillId="0" borderId="20" xfId="4" applyNumberFormat="1" applyFont="1" applyFill="1" applyBorder="1" applyAlignment="1"/>
    <xf numFmtId="3" fontId="21" fillId="0" borderId="4" xfId="4" applyNumberFormat="1" applyFont="1" applyFill="1" applyBorder="1" applyAlignment="1">
      <alignment horizontal="right"/>
    </xf>
    <xf numFmtId="49" fontId="24" fillId="0" borderId="0" xfId="5" applyNumberFormat="1" applyFont="1" applyFill="1" applyBorder="1" applyAlignment="1" applyProtection="1"/>
    <xf numFmtId="3" fontId="21" fillId="0" borderId="7" xfId="0" applyNumberFormat="1" applyFont="1" applyFill="1" applyBorder="1" applyAlignment="1"/>
    <xf numFmtId="1" fontId="10" fillId="0" borderId="20" xfId="0" applyNumberFormat="1" applyFont="1" applyFill="1" applyBorder="1" applyAlignment="1">
      <alignment horizontal="left"/>
    </xf>
    <xf numFmtId="0" fontId="10" fillId="0" borderId="20" xfId="0" applyFont="1" applyFill="1" applyBorder="1" applyAlignment="1">
      <alignment horizontal="left"/>
    </xf>
    <xf numFmtId="0" fontId="10" fillId="0" borderId="0" xfId="0" applyFont="1" applyFill="1" applyBorder="1" applyAlignment="1"/>
    <xf numFmtId="165" fontId="5" fillId="0" borderId="0" xfId="0" applyNumberFormat="1" applyFont="1" applyFill="1" applyBorder="1" applyAlignment="1">
      <alignment horizontal="right"/>
    </xf>
    <xf numFmtId="0" fontId="5" fillId="0" borderId="2" xfId="0" applyFont="1" applyFill="1" applyBorder="1" applyAlignment="1"/>
    <xf numFmtId="37" fontId="3" fillId="0" borderId="9" xfId="0" applyNumberFormat="1" applyFont="1" applyFill="1" applyBorder="1" applyAlignment="1">
      <alignment horizontal="right"/>
    </xf>
    <xf numFmtId="37" fontId="3" fillId="0" borderId="3" xfId="0" applyNumberFormat="1" applyFont="1" applyFill="1" applyBorder="1" applyAlignment="1">
      <alignment horizontal="right"/>
    </xf>
    <xf numFmtId="0" fontId="33" fillId="0" borderId="0" xfId="0" applyFont="1" applyFill="1" applyAlignment="1">
      <alignment horizontal="right"/>
    </xf>
    <xf numFmtId="0" fontId="32" fillId="0" borderId="20" xfId="0" applyFont="1" applyFill="1" applyBorder="1"/>
    <xf numFmtId="0" fontId="34" fillId="0" borderId="0" xfId="0" applyFont="1" applyFill="1" applyAlignment="1">
      <alignment horizontal="right"/>
    </xf>
    <xf numFmtId="165" fontId="3" fillId="0" borderId="0" xfId="1" applyNumberFormat="1" applyFont="1" applyFill="1" applyBorder="1" applyAlignment="1"/>
    <xf numFmtId="165" fontId="32" fillId="0" borderId="0" xfId="1" applyNumberFormat="1" applyFont="1" applyFill="1"/>
    <xf numFmtId="165" fontId="32" fillId="0" borderId="0" xfId="0" applyNumberFormat="1" applyFont="1" applyFill="1"/>
    <xf numFmtId="3" fontId="3" fillId="0" borderId="0" xfId="0" applyNumberFormat="1" applyFont="1" applyFill="1" applyBorder="1" applyAlignment="1">
      <alignment vertical="center"/>
    </xf>
    <xf numFmtId="3" fontId="21" fillId="0" borderId="18" xfId="4" applyNumberFormat="1" applyFont="1" applyFill="1" applyBorder="1" applyAlignment="1">
      <alignment horizontal="right"/>
    </xf>
    <xf numFmtId="3" fontId="21" fillId="0" borderId="16" xfId="4" applyNumberFormat="1" applyFont="1" applyFill="1" applyBorder="1" applyAlignment="1">
      <alignment horizontal="right"/>
    </xf>
    <xf numFmtId="165" fontId="10" fillId="0" borderId="16" xfId="1" applyNumberFormat="1" applyFont="1" applyFill="1" applyBorder="1" applyAlignment="1">
      <alignment horizontal="right"/>
    </xf>
    <xf numFmtId="3" fontId="21" fillId="0" borderId="16" xfId="4" quotePrefix="1" applyNumberFormat="1" applyFont="1" applyFill="1" applyBorder="1" applyAlignment="1">
      <alignment horizontal="right"/>
    </xf>
    <xf numFmtId="3" fontId="21" fillId="0" borderId="4" xfId="2" applyNumberFormat="1" applyFont="1" applyFill="1" applyBorder="1" applyAlignment="1">
      <alignment horizontal="right"/>
    </xf>
    <xf numFmtId="0" fontId="10" fillId="0" borderId="0" xfId="0" applyFont="1" applyFill="1" applyBorder="1" applyAlignment="1">
      <alignment vertical="top"/>
    </xf>
    <xf numFmtId="178" fontId="21" fillId="0" borderId="4" xfId="1" applyNumberFormat="1" applyFont="1" applyFill="1" applyBorder="1" applyAlignment="1">
      <alignment horizontal="right"/>
    </xf>
    <xf numFmtId="165" fontId="32" fillId="0" borderId="0" xfId="0" applyNumberFormat="1" applyFont="1" applyFill="1" applyBorder="1"/>
    <xf numFmtId="43" fontId="21" fillId="0" borderId="4" xfId="1" applyNumberFormat="1" applyFont="1" applyFill="1" applyBorder="1" applyAlignment="1">
      <alignment horizontal="right"/>
    </xf>
    <xf numFmtId="3" fontId="21" fillId="0" borderId="21" xfId="4" applyNumberFormat="1" applyFont="1" applyFill="1" applyBorder="1" applyAlignment="1">
      <alignment horizontal="right"/>
    </xf>
    <xf numFmtId="165" fontId="21" fillId="0" borderId="18" xfId="1" applyNumberFormat="1" applyFont="1" applyFill="1" applyBorder="1" applyAlignment="1">
      <alignment horizontal="right"/>
    </xf>
    <xf numFmtId="3" fontId="21" fillId="0" borderId="20" xfId="4" applyNumberFormat="1" applyFont="1" applyFill="1" applyBorder="1" applyAlignment="1">
      <alignment horizontal="right"/>
    </xf>
    <xf numFmtId="165" fontId="21" fillId="0" borderId="16" xfId="1" applyNumberFormat="1" applyFont="1" applyFill="1" applyBorder="1" applyAlignment="1">
      <alignment horizontal="right"/>
    </xf>
    <xf numFmtId="165" fontId="10" fillId="0" borderId="16" xfId="1" applyNumberFormat="1" applyFont="1" applyFill="1" applyBorder="1" applyAlignment="1"/>
    <xf numFmtId="1" fontId="5" fillId="0" borderId="0" xfId="6" applyNumberFormat="1" applyFont="1" applyFill="1"/>
    <xf numFmtId="165" fontId="5" fillId="0" borderId="16" xfId="1" applyNumberFormat="1" applyFont="1" applyFill="1" applyBorder="1"/>
    <xf numFmtId="165" fontId="10" fillId="0" borderId="20" xfId="1" applyNumberFormat="1" applyFont="1" applyFill="1" applyBorder="1" applyAlignment="1">
      <alignment horizontal="right"/>
    </xf>
    <xf numFmtId="3" fontId="21" fillId="0" borderId="20" xfId="4" quotePrefix="1" applyNumberFormat="1" applyFont="1" applyFill="1" applyBorder="1" applyAlignment="1">
      <alignment horizontal="right"/>
    </xf>
    <xf numFmtId="165" fontId="21" fillId="0" borderId="16" xfId="1" quotePrefix="1" applyNumberFormat="1" applyFont="1" applyFill="1" applyBorder="1" applyAlignment="1">
      <alignment horizontal="right"/>
    </xf>
    <xf numFmtId="165" fontId="21" fillId="0" borderId="16" xfId="1" applyNumberFormat="1" applyFont="1" applyFill="1" applyBorder="1" applyAlignment="1"/>
    <xf numFmtId="3" fontId="10" fillId="0" borderId="20" xfId="2" applyNumberFormat="1" applyFont="1" applyFill="1" applyBorder="1" applyAlignment="1"/>
    <xf numFmtId="3" fontId="21" fillId="0" borderId="22" xfId="2" applyNumberFormat="1" applyFont="1" applyFill="1" applyBorder="1" applyAlignment="1"/>
    <xf numFmtId="3" fontId="21" fillId="0" borderId="5" xfId="2" applyNumberFormat="1" applyFont="1" applyFill="1" applyBorder="1" applyAlignment="1">
      <alignment horizontal="right"/>
    </xf>
    <xf numFmtId="165" fontId="21" fillId="0" borderId="4" xfId="1" applyNumberFormat="1" applyFont="1" applyFill="1" applyBorder="1" applyAlignment="1">
      <alignment horizontal="right"/>
    </xf>
    <xf numFmtId="170" fontId="21" fillId="3" borderId="4" xfId="8" applyNumberFormat="1" applyFont="1" applyFill="1" applyBorder="1" applyAlignment="1">
      <alignment horizontal="center"/>
    </xf>
    <xf numFmtId="170" fontId="21" fillId="3" borderId="5" xfId="8" applyNumberFormat="1" applyFont="1" applyFill="1" applyBorder="1" applyAlignment="1">
      <alignment horizontal="center"/>
    </xf>
    <xf numFmtId="3" fontId="21" fillId="3" borderId="4" xfId="1" applyNumberFormat="1" applyFont="1" applyFill="1" applyBorder="1" applyAlignment="1">
      <alignment horizontal="right"/>
    </xf>
    <xf numFmtId="43" fontId="21" fillId="3" borderId="4" xfId="1" applyNumberFormat="1" applyFont="1" applyFill="1" applyBorder="1" applyAlignment="1">
      <alignment horizontal="right"/>
    </xf>
    <xf numFmtId="0" fontId="15" fillId="2" borderId="4"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7" xfId="0" applyFont="1" applyFill="1" applyBorder="1" applyAlignment="1">
      <alignment horizontal="left" vertical="center"/>
    </xf>
    <xf numFmtId="0" fontId="15" fillId="2" borderId="6" xfId="0" applyFont="1" applyFill="1" applyBorder="1" applyAlignment="1">
      <alignment horizontal="left" vertical="center"/>
    </xf>
    <xf numFmtId="1" fontId="10" fillId="0" borderId="0" xfId="0" applyNumberFormat="1" applyFont="1" applyFill="1" applyBorder="1" applyAlignment="1">
      <alignment horizontal="left" wrapText="1"/>
    </xf>
    <xf numFmtId="0" fontId="5" fillId="0" borderId="0" xfId="0" applyFont="1" applyFill="1" applyAlignment="1">
      <alignment horizontal="left" wrapText="1"/>
    </xf>
    <xf numFmtId="0" fontId="5" fillId="0" borderId="0" xfId="0" applyFont="1" applyFill="1" applyBorder="1" applyAlignment="1">
      <alignment horizontal="left" wrapText="1"/>
    </xf>
    <xf numFmtId="0" fontId="10" fillId="0" borderId="0" xfId="0" applyFont="1" applyFill="1" applyBorder="1" applyAlignment="1">
      <alignment horizontal="left" wrapText="1"/>
    </xf>
  </cellXfs>
  <cellStyles count="9">
    <cellStyle name="Comma" xfId="1" builtinId="3"/>
    <cellStyle name="Comma 10 3" xfId="2"/>
    <cellStyle name="Comma 2" xfId="3"/>
    <cellStyle name="Comma 2 2" xfId="4"/>
    <cellStyle name="Hyperlink" xfId="5" builtinId="8"/>
    <cellStyle name="Normal" xfId="0" builtinId="0"/>
    <cellStyle name="Normal 4" xfId="6"/>
    <cellStyle name="Normal 9" xfId="7"/>
    <cellStyle name="Normal 9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shaque.ahmed@sbp.org.pk" TargetMode="External"/><Relationship Id="rId2" Type="http://schemas.openxmlformats.org/officeDocument/2006/relationships/hyperlink" Target="http://www.sbp.org.pk/departments/stats/Notice/Rev-Study-External-Sector.pdf" TargetMode="External"/><Relationship Id="rId1" Type="http://schemas.openxmlformats.org/officeDocument/2006/relationships/hyperlink" Target="http://www.sbp.org.pk/ecodata/Revision-EDS.pd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A28" workbookViewId="0">
      <selection activeCell="J2" sqref="J2"/>
    </sheetView>
  </sheetViews>
  <sheetFormatPr defaultRowHeight="14.4" x14ac:dyDescent="0.3"/>
  <sheetData>
    <row r="1" spans="1:24" ht="16.8" x14ac:dyDescent="0.3">
      <c r="A1" s="6" t="s">
        <v>37</v>
      </c>
      <c r="B1" s="6"/>
      <c r="C1" s="6"/>
      <c r="D1" s="6"/>
      <c r="E1" s="6"/>
      <c r="F1" s="6"/>
      <c r="G1" s="6"/>
      <c r="H1" s="6"/>
      <c r="I1" s="6"/>
      <c r="J1" s="6"/>
      <c r="K1" s="6"/>
      <c r="L1" s="6"/>
      <c r="M1" s="6"/>
      <c r="N1" s="6"/>
      <c r="O1" s="6"/>
      <c r="P1" s="6"/>
      <c r="Q1" s="6"/>
      <c r="R1" s="6"/>
      <c r="S1" s="6"/>
      <c r="T1" s="6"/>
      <c r="U1" s="6"/>
      <c r="V1" s="6"/>
      <c r="W1" s="6"/>
      <c r="X1" s="6"/>
    </row>
    <row r="2" spans="1:24" x14ac:dyDescent="0.3">
      <c r="A2" s="7"/>
      <c r="B2" s="7"/>
      <c r="C2" s="7"/>
      <c r="D2" s="7"/>
      <c r="E2" s="7"/>
      <c r="F2" s="7"/>
      <c r="G2" s="7"/>
      <c r="H2" s="7"/>
      <c r="I2" s="7"/>
      <c r="J2" s="7"/>
      <c r="K2" s="7"/>
      <c r="L2" s="7"/>
      <c r="M2" s="7"/>
      <c r="N2" s="7"/>
      <c r="O2" s="7"/>
      <c r="P2" s="7"/>
      <c r="Q2" s="7"/>
      <c r="R2" s="7"/>
      <c r="S2" s="7"/>
      <c r="T2" s="7"/>
      <c r="U2" s="7"/>
      <c r="V2" s="7"/>
      <c r="W2" s="8"/>
      <c r="X2" s="8"/>
    </row>
    <row r="3" spans="1:24" ht="16.8" x14ac:dyDescent="0.3">
      <c r="A3" s="6" t="s">
        <v>0</v>
      </c>
      <c r="B3" s="6"/>
      <c r="C3" s="6"/>
      <c r="D3" s="6"/>
      <c r="E3" s="6"/>
      <c r="F3" s="6"/>
      <c r="G3" s="6"/>
      <c r="H3" s="6"/>
      <c r="I3" s="6"/>
      <c r="J3" s="6"/>
      <c r="K3" s="6"/>
      <c r="L3" s="6"/>
      <c r="M3" s="6"/>
      <c r="N3" s="6"/>
      <c r="O3" s="6"/>
      <c r="P3" s="6"/>
      <c r="Q3" s="6"/>
      <c r="R3" s="6"/>
      <c r="S3" s="6"/>
      <c r="T3" s="6"/>
      <c r="U3" s="6"/>
      <c r="V3" s="6"/>
      <c r="W3" s="6"/>
      <c r="X3" s="6"/>
    </row>
    <row r="5" spans="1:24" s="88" customFormat="1" x14ac:dyDescent="0.3">
      <c r="A5" s="215" t="s">
        <v>2</v>
      </c>
      <c r="B5" s="215"/>
      <c r="C5" s="215"/>
      <c r="D5" s="215"/>
      <c r="E5" s="83">
        <v>34851</v>
      </c>
      <c r="F5" s="83">
        <v>35218</v>
      </c>
      <c r="G5" s="83">
        <v>35585</v>
      </c>
      <c r="H5" s="83">
        <v>35952</v>
      </c>
      <c r="I5" s="84">
        <v>36319</v>
      </c>
      <c r="J5" s="83">
        <v>36686</v>
      </c>
      <c r="K5" s="83">
        <v>37053</v>
      </c>
      <c r="L5" s="83">
        <v>37420</v>
      </c>
      <c r="M5" s="83">
        <v>37787</v>
      </c>
      <c r="N5" s="85">
        <v>37865</v>
      </c>
      <c r="O5" s="86">
        <v>37956</v>
      </c>
      <c r="P5" s="86">
        <v>38047</v>
      </c>
      <c r="Q5" s="86">
        <v>38139</v>
      </c>
      <c r="R5" s="86">
        <v>38231</v>
      </c>
      <c r="S5" s="86">
        <v>38322</v>
      </c>
      <c r="T5" s="86">
        <v>38412</v>
      </c>
      <c r="U5" s="87">
        <v>38504</v>
      </c>
      <c r="V5" s="86">
        <v>38596</v>
      </c>
      <c r="W5" s="86">
        <v>38687</v>
      </c>
      <c r="X5" s="86">
        <v>38777</v>
      </c>
    </row>
    <row r="6" spans="1:24" x14ac:dyDescent="0.3">
      <c r="A6" s="9" t="s">
        <v>38</v>
      </c>
      <c r="B6" s="9"/>
      <c r="C6" s="9"/>
      <c r="D6" s="9"/>
      <c r="E6" s="10">
        <v>25754</v>
      </c>
      <c r="F6" s="10">
        <v>25857</v>
      </c>
      <c r="G6" s="10">
        <v>25508</v>
      </c>
      <c r="H6" s="10">
        <v>25876</v>
      </c>
      <c r="I6" s="10">
        <v>28347</v>
      </c>
      <c r="J6" s="10">
        <v>27804</v>
      </c>
      <c r="K6" s="10">
        <v>28165</v>
      </c>
      <c r="L6" s="10">
        <v>29235.27</v>
      </c>
      <c r="M6" s="10">
        <v>29232.07</v>
      </c>
      <c r="N6" s="10">
        <v>29482.52</v>
      </c>
      <c r="O6" s="10">
        <v>30407.9</v>
      </c>
      <c r="P6" s="10">
        <v>30176.28</v>
      </c>
      <c r="Q6" s="10">
        <v>29875.06</v>
      </c>
      <c r="R6" s="10">
        <v>29688</v>
      </c>
      <c r="S6" s="10">
        <v>31407.9</v>
      </c>
      <c r="T6" s="10">
        <v>31597.3</v>
      </c>
      <c r="U6" s="10">
        <v>31084</v>
      </c>
      <c r="V6" s="10">
        <v>30982</v>
      </c>
      <c r="W6" s="10">
        <v>30742</v>
      </c>
      <c r="X6" s="10">
        <v>31821</v>
      </c>
    </row>
    <row r="7" spans="1:24" x14ac:dyDescent="0.3">
      <c r="A7" s="9"/>
      <c r="B7" s="9" t="s">
        <v>39</v>
      </c>
      <c r="C7" s="9"/>
      <c r="D7" s="9"/>
      <c r="E7" s="10">
        <v>25625</v>
      </c>
      <c r="F7" s="10">
        <v>25665</v>
      </c>
      <c r="G7" s="10">
        <v>25217</v>
      </c>
      <c r="H7" s="10">
        <v>25703</v>
      </c>
      <c r="I7" s="10">
        <v>28195</v>
      </c>
      <c r="J7" s="10">
        <v>27674</v>
      </c>
      <c r="K7" s="10">
        <v>27908</v>
      </c>
      <c r="L7" s="10">
        <v>29052.27</v>
      </c>
      <c r="M7" s="10">
        <v>29045.07</v>
      </c>
      <c r="N7" s="10">
        <v>29332.52</v>
      </c>
      <c r="O7" s="10">
        <v>30312.9</v>
      </c>
      <c r="P7" s="10">
        <v>30123.279999999999</v>
      </c>
      <c r="Q7" s="10">
        <v>29853.06</v>
      </c>
      <c r="R7" s="10">
        <v>29569</v>
      </c>
      <c r="S7" s="10">
        <v>31296.9</v>
      </c>
      <c r="T7" s="10">
        <v>31363.9</v>
      </c>
      <c r="U7" s="10">
        <v>30813</v>
      </c>
      <c r="V7" s="10">
        <v>30645</v>
      </c>
      <c r="W7" s="10">
        <v>30399</v>
      </c>
      <c r="X7" s="10">
        <v>31613</v>
      </c>
    </row>
    <row r="8" spans="1:24" x14ac:dyDescent="0.3">
      <c r="A8" s="11"/>
      <c r="B8" s="11"/>
      <c r="C8" s="11" t="s">
        <v>18</v>
      </c>
      <c r="D8" s="11"/>
      <c r="E8" s="12">
        <v>10988</v>
      </c>
      <c r="F8" s="12">
        <v>10344</v>
      </c>
      <c r="G8" s="12">
        <v>9991</v>
      </c>
      <c r="H8" s="12">
        <v>10264</v>
      </c>
      <c r="I8" s="12">
        <v>11873</v>
      </c>
      <c r="J8" s="12">
        <v>12428</v>
      </c>
      <c r="K8" s="12">
        <v>11845</v>
      </c>
      <c r="L8" s="12">
        <v>12516.27</v>
      </c>
      <c r="M8" s="12">
        <v>12607.07</v>
      </c>
      <c r="N8" s="12">
        <v>12865.52</v>
      </c>
      <c r="O8" s="12">
        <v>13657.9</v>
      </c>
      <c r="P8" s="12">
        <v>14047.28</v>
      </c>
      <c r="Q8" s="12">
        <v>13558.06</v>
      </c>
      <c r="R8" s="12">
        <v>13038</v>
      </c>
      <c r="S8" s="12">
        <v>13991</v>
      </c>
      <c r="T8" s="12">
        <v>13437.5</v>
      </c>
      <c r="U8" s="12">
        <v>13014</v>
      </c>
      <c r="V8" s="12">
        <v>12760</v>
      </c>
      <c r="W8" s="12">
        <v>12473</v>
      </c>
      <c r="X8" s="12">
        <v>12596</v>
      </c>
    </row>
    <row r="9" spans="1:24" x14ac:dyDescent="0.3">
      <c r="A9" s="11"/>
      <c r="B9" s="11"/>
      <c r="C9" s="11" t="s">
        <v>19</v>
      </c>
      <c r="D9" s="11"/>
      <c r="E9" s="12">
        <v>10124</v>
      </c>
      <c r="F9" s="12">
        <v>10975</v>
      </c>
      <c r="G9" s="12">
        <v>11666</v>
      </c>
      <c r="H9" s="12">
        <v>11988</v>
      </c>
      <c r="I9" s="12">
        <v>12873</v>
      </c>
      <c r="J9" s="12">
        <v>12234</v>
      </c>
      <c r="K9" s="12">
        <v>13310</v>
      </c>
      <c r="L9" s="12">
        <v>14331</v>
      </c>
      <c r="M9" s="12">
        <v>14950</v>
      </c>
      <c r="N9" s="12">
        <v>15041</v>
      </c>
      <c r="O9" s="12">
        <v>15403</v>
      </c>
      <c r="P9" s="12">
        <v>14159</v>
      </c>
      <c r="Q9" s="12">
        <v>14349</v>
      </c>
      <c r="R9" s="12">
        <v>14589</v>
      </c>
      <c r="S9" s="12">
        <v>15507.5</v>
      </c>
      <c r="T9" s="12">
        <v>15478.7</v>
      </c>
      <c r="U9" s="12">
        <v>15359</v>
      </c>
      <c r="V9" s="12">
        <v>15465</v>
      </c>
      <c r="W9" s="12">
        <v>15672</v>
      </c>
      <c r="X9" s="12">
        <v>15876</v>
      </c>
    </row>
    <row r="10" spans="1:24" x14ac:dyDescent="0.3">
      <c r="A10" s="11"/>
      <c r="B10" s="11"/>
      <c r="C10" s="11" t="s">
        <v>20</v>
      </c>
      <c r="D10" s="11"/>
      <c r="E10" s="12">
        <v>1005</v>
      </c>
      <c r="F10" s="12">
        <v>973</v>
      </c>
      <c r="G10" s="12">
        <v>852</v>
      </c>
      <c r="H10" s="12">
        <v>592</v>
      </c>
      <c r="I10" s="12">
        <v>677</v>
      </c>
      <c r="J10" s="12">
        <v>639</v>
      </c>
      <c r="K10" s="12">
        <v>451</v>
      </c>
      <c r="L10" s="12">
        <v>429</v>
      </c>
      <c r="M10" s="12">
        <v>512</v>
      </c>
      <c r="N10" s="12">
        <v>521</v>
      </c>
      <c r="O10" s="12">
        <v>518</v>
      </c>
      <c r="P10" s="12">
        <v>684</v>
      </c>
      <c r="Q10" s="12">
        <v>720</v>
      </c>
      <c r="R10" s="12">
        <v>727</v>
      </c>
      <c r="S10" s="12">
        <v>754</v>
      </c>
      <c r="T10" s="12">
        <v>804.7</v>
      </c>
      <c r="U10" s="12">
        <v>805</v>
      </c>
      <c r="V10" s="12">
        <v>837</v>
      </c>
      <c r="W10" s="12">
        <v>842</v>
      </c>
      <c r="X10" s="12">
        <v>931</v>
      </c>
    </row>
    <row r="11" spans="1:24" x14ac:dyDescent="0.3">
      <c r="A11" s="11"/>
      <c r="B11" s="11"/>
      <c r="C11" s="11" t="s">
        <v>40</v>
      </c>
      <c r="D11" s="11"/>
      <c r="E11" s="12">
        <v>150</v>
      </c>
      <c r="F11" s="12">
        <v>300</v>
      </c>
      <c r="G11" s="12">
        <v>760</v>
      </c>
      <c r="H11" s="12">
        <v>628</v>
      </c>
      <c r="I11" s="12">
        <v>608</v>
      </c>
      <c r="J11" s="12">
        <v>620</v>
      </c>
      <c r="K11" s="12">
        <v>645</v>
      </c>
      <c r="L11" s="12">
        <v>643</v>
      </c>
      <c r="M11" s="12">
        <v>482</v>
      </c>
      <c r="N11" s="12">
        <v>480</v>
      </c>
      <c r="O11" s="12">
        <v>325</v>
      </c>
      <c r="P11" s="12">
        <v>824</v>
      </c>
      <c r="Q11" s="12">
        <v>824</v>
      </c>
      <c r="R11" s="12">
        <v>822</v>
      </c>
      <c r="S11" s="12">
        <v>667</v>
      </c>
      <c r="T11" s="12">
        <v>1265.5999999999999</v>
      </c>
      <c r="U11" s="12">
        <v>1265</v>
      </c>
      <c r="V11" s="12">
        <v>1264</v>
      </c>
      <c r="W11" s="12">
        <v>1109</v>
      </c>
      <c r="X11" s="12">
        <v>1908</v>
      </c>
    </row>
    <row r="12" spans="1:24" x14ac:dyDescent="0.3">
      <c r="A12" s="11"/>
      <c r="B12" s="11"/>
      <c r="C12" s="11" t="s">
        <v>22</v>
      </c>
      <c r="D12" s="11"/>
      <c r="E12" s="12">
        <v>2126</v>
      </c>
      <c r="F12" s="12">
        <v>1745</v>
      </c>
      <c r="G12" s="12">
        <v>1120</v>
      </c>
      <c r="H12" s="12">
        <v>1006</v>
      </c>
      <c r="I12" s="12">
        <v>1004</v>
      </c>
      <c r="J12" s="12">
        <v>653</v>
      </c>
      <c r="K12" s="12">
        <v>554</v>
      </c>
      <c r="L12" s="12">
        <v>819</v>
      </c>
      <c r="M12" s="12">
        <v>263</v>
      </c>
      <c r="N12" s="12">
        <v>211</v>
      </c>
      <c r="O12" s="12">
        <v>211</v>
      </c>
      <c r="P12" s="12">
        <v>211</v>
      </c>
      <c r="Q12" s="12">
        <v>204</v>
      </c>
      <c r="R12" s="12">
        <v>195</v>
      </c>
      <c r="S12" s="12">
        <v>195.3</v>
      </c>
      <c r="T12" s="12">
        <v>195.3</v>
      </c>
      <c r="U12" s="12">
        <v>188</v>
      </c>
      <c r="V12" s="12">
        <v>137</v>
      </c>
      <c r="W12" s="12">
        <v>137</v>
      </c>
      <c r="X12" s="12">
        <v>137</v>
      </c>
    </row>
    <row r="13" spans="1:24" x14ac:dyDescent="0.3">
      <c r="A13" s="11"/>
      <c r="B13" s="11"/>
      <c r="C13" s="11" t="s">
        <v>41</v>
      </c>
      <c r="D13" s="11"/>
      <c r="E13" s="12">
        <v>1232</v>
      </c>
      <c r="F13" s="12">
        <v>1328</v>
      </c>
      <c r="G13" s="12">
        <v>828</v>
      </c>
      <c r="H13" s="12">
        <v>1225</v>
      </c>
      <c r="I13" s="12">
        <v>1160</v>
      </c>
      <c r="J13" s="12">
        <v>1100</v>
      </c>
      <c r="K13" s="12">
        <v>1103</v>
      </c>
      <c r="L13" s="12">
        <v>314</v>
      </c>
      <c r="M13" s="12">
        <v>231</v>
      </c>
      <c r="N13" s="12">
        <v>214</v>
      </c>
      <c r="O13" s="12">
        <v>198</v>
      </c>
      <c r="P13" s="12">
        <v>198</v>
      </c>
      <c r="Q13" s="12">
        <v>198</v>
      </c>
      <c r="R13" s="12">
        <v>198</v>
      </c>
      <c r="S13" s="12">
        <v>182.1</v>
      </c>
      <c r="T13" s="12">
        <v>182.1</v>
      </c>
      <c r="U13" s="12">
        <v>182</v>
      </c>
      <c r="V13" s="12">
        <v>182</v>
      </c>
      <c r="W13" s="12">
        <v>166</v>
      </c>
      <c r="X13" s="12">
        <v>165</v>
      </c>
    </row>
    <row r="14" spans="1:24" x14ac:dyDescent="0.3">
      <c r="A14" s="9"/>
      <c r="B14" s="9" t="s">
        <v>42</v>
      </c>
      <c r="C14" s="9"/>
      <c r="D14" s="9"/>
      <c r="E14" s="10">
        <v>129</v>
      </c>
      <c r="F14" s="10">
        <v>192</v>
      </c>
      <c r="G14" s="10">
        <v>291</v>
      </c>
      <c r="H14" s="10">
        <v>173</v>
      </c>
      <c r="I14" s="10">
        <v>152</v>
      </c>
      <c r="J14" s="10">
        <v>130</v>
      </c>
      <c r="K14" s="10">
        <v>257</v>
      </c>
      <c r="L14" s="10">
        <v>183</v>
      </c>
      <c r="M14" s="10">
        <v>187</v>
      </c>
      <c r="N14" s="10">
        <v>150</v>
      </c>
      <c r="O14" s="10">
        <v>95</v>
      </c>
      <c r="P14" s="10">
        <v>53</v>
      </c>
      <c r="Q14" s="10">
        <v>22</v>
      </c>
      <c r="R14" s="10">
        <v>119</v>
      </c>
      <c r="S14" s="10">
        <v>111</v>
      </c>
      <c r="T14" s="10">
        <v>233.4</v>
      </c>
      <c r="U14" s="10">
        <v>271</v>
      </c>
      <c r="V14" s="10">
        <v>337</v>
      </c>
      <c r="W14" s="10">
        <v>343</v>
      </c>
      <c r="X14" s="10">
        <v>208</v>
      </c>
    </row>
    <row r="15" spans="1:24" x14ac:dyDescent="0.3">
      <c r="A15" s="11"/>
      <c r="B15" s="11"/>
      <c r="C15" s="11" t="s">
        <v>43</v>
      </c>
      <c r="D15" s="11"/>
      <c r="E15" s="12">
        <v>129</v>
      </c>
      <c r="F15" s="12">
        <v>192</v>
      </c>
      <c r="G15" s="12">
        <v>291</v>
      </c>
      <c r="H15" s="12">
        <v>173</v>
      </c>
      <c r="I15" s="12">
        <v>152</v>
      </c>
      <c r="J15" s="12">
        <v>130</v>
      </c>
      <c r="K15" s="12">
        <v>257</v>
      </c>
      <c r="L15" s="12">
        <v>183</v>
      </c>
      <c r="M15" s="12">
        <v>187</v>
      </c>
      <c r="N15" s="12">
        <v>150</v>
      </c>
      <c r="O15" s="12">
        <v>95</v>
      </c>
      <c r="P15" s="12">
        <v>53</v>
      </c>
      <c r="Q15" s="12">
        <v>22</v>
      </c>
      <c r="R15" s="12">
        <v>119</v>
      </c>
      <c r="S15" s="12">
        <v>110.7</v>
      </c>
      <c r="T15" s="12">
        <v>233.4</v>
      </c>
      <c r="U15" s="12">
        <v>271</v>
      </c>
      <c r="V15" s="12">
        <v>337</v>
      </c>
      <c r="W15" s="12">
        <v>343</v>
      </c>
      <c r="X15" s="12">
        <v>208</v>
      </c>
    </row>
    <row r="16" spans="1:24" x14ac:dyDescent="0.3">
      <c r="A16" s="9" t="s">
        <v>44</v>
      </c>
      <c r="B16" s="13">
        <v>2</v>
      </c>
      <c r="C16" s="11"/>
      <c r="D16" s="11"/>
      <c r="E16" s="12"/>
      <c r="F16" s="12"/>
      <c r="G16" s="12"/>
      <c r="H16" s="12"/>
      <c r="I16" s="12"/>
      <c r="J16" s="12"/>
      <c r="K16" s="12"/>
      <c r="L16" s="12"/>
      <c r="M16" s="12"/>
      <c r="N16" s="12"/>
      <c r="O16" s="12"/>
      <c r="P16" s="12"/>
      <c r="Q16" s="12"/>
      <c r="R16" s="12"/>
      <c r="S16" s="12"/>
      <c r="T16" s="12"/>
      <c r="U16" s="12"/>
      <c r="V16" s="12"/>
      <c r="W16" s="12"/>
      <c r="X16" s="12"/>
    </row>
    <row r="17" spans="1:24" x14ac:dyDescent="0.3">
      <c r="A17" s="9" t="s">
        <v>45</v>
      </c>
      <c r="B17" s="9"/>
      <c r="C17" s="9"/>
      <c r="D17" s="9"/>
      <c r="E17" s="10">
        <v>2017</v>
      </c>
      <c r="F17" s="10">
        <v>2405</v>
      </c>
      <c r="G17" s="10">
        <v>2706</v>
      </c>
      <c r="H17" s="10">
        <v>3127</v>
      </c>
      <c r="I17" s="10">
        <v>3435</v>
      </c>
      <c r="J17" s="10">
        <v>2842</v>
      </c>
      <c r="K17" s="10">
        <v>2450</v>
      </c>
      <c r="L17" s="10">
        <v>2226</v>
      </c>
      <c r="M17" s="10">
        <v>2028</v>
      </c>
      <c r="N17" s="10">
        <v>1924</v>
      </c>
      <c r="O17" s="10">
        <v>1619</v>
      </c>
      <c r="P17" s="10">
        <v>1731</v>
      </c>
      <c r="Q17" s="10">
        <v>1670</v>
      </c>
      <c r="R17" s="10">
        <v>1574</v>
      </c>
      <c r="S17" s="10">
        <v>1537.4</v>
      </c>
      <c r="T17" s="10">
        <v>1432.8</v>
      </c>
      <c r="U17" s="10">
        <v>1342</v>
      </c>
      <c r="V17" s="10">
        <v>1381</v>
      </c>
      <c r="W17" s="10">
        <v>1289</v>
      </c>
      <c r="X17" s="10">
        <v>1588</v>
      </c>
    </row>
    <row r="18" spans="1:24" x14ac:dyDescent="0.3">
      <c r="A18" s="9" t="s">
        <v>46</v>
      </c>
      <c r="B18" s="9"/>
      <c r="C18" s="9"/>
      <c r="D18" s="9"/>
      <c r="E18" s="10">
        <v>1630</v>
      </c>
      <c r="F18" s="10">
        <v>1535</v>
      </c>
      <c r="G18" s="10">
        <v>1316</v>
      </c>
      <c r="H18" s="10">
        <v>1415</v>
      </c>
      <c r="I18" s="10">
        <v>1825</v>
      </c>
      <c r="J18" s="10">
        <v>1550</v>
      </c>
      <c r="K18" s="10">
        <v>1529</v>
      </c>
      <c r="L18" s="10">
        <v>1939</v>
      </c>
      <c r="M18" s="10">
        <v>2092</v>
      </c>
      <c r="N18" s="10">
        <v>1968</v>
      </c>
      <c r="O18" s="10">
        <v>2117</v>
      </c>
      <c r="P18" s="10">
        <v>1912</v>
      </c>
      <c r="Q18" s="10">
        <v>1762</v>
      </c>
      <c r="R18" s="10">
        <v>1910</v>
      </c>
      <c r="S18" s="10">
        <v>1875.9</v>
      </c>
      <c r="T18" s="10">
        <v>1757.4</v>
      </c>
      <c r="U18" s="10">
        <v>1611</v>
      </c>
      <c r="V18" s="10">
        <v>1555</v>
      </c>
      <c r="W18" s="10">
        <v>1492</v>
      </c>
      <c r="X18" s="10">
        <v>1494</v>
      </c>
    </row>
    <row r="19" spans="1:24" x14ac:dyDescent="0.3">
      <c r="A19" s="9"/>
      <c r="B19" s="9"/>
      <c r="C19" s="9"/>
      <c r="D19" s="9"/>
      <c r="E19" s="10"/>
      <c r="F19" s="10"/>
      <c r="G19" s="10"/>
      <c r="H19" s="10"/>
      <c r="I19" s="10"/>
      <c r="J19" s="10"/>
      <c r="K19" s="10"/>
      <c r="L19" s="10"/>
      <c r="M19" s="10"/>
      <c r="N19" s="10"/>
      <c r="O19" s="10"/>
      <c r="P19" s="10"/>
      <c r="Q19" s="10"/>
      <c r="R19" s="10"/>
      <c r="S19" s="10"/>
      <c r="T19" s="10"/>
      <c r="U19" s="10"/>
      <c r="V19" s="10"/>
      <c r="W19" s="10"/>
      <c r="X19" s="10"/>
    </row>
    <row r="20" spans="1:24" s="88" customFormat="1" x14ac:dyDescent="0.3">
      <c r="A20" s="216" t="s">
        <v>47</v>
      </c>
      <c r="B20" s="217"/>
      <c r="C20" s="217"/>
      <c r="D20" s="218"/>
      <c r="E20" s="14">
        <v>29401</v>
      </c>
      <c r="F20" s="14">
        <v>29797</v>
      </c>
      <c r="G20" s="14">
        <v>29530</v>
      </c>
      <c r="H20" s="14">
        <v>30418</v>
      </c>
      <c r="I20" s="14">
        <v>33607</v>
      </c>
      <c r="J20" s="14">
        <v>32196</v>
      </c>
      <c r="K20" s="14">
        <v>32144</v>
      </c>
      <c r="L20" s="14">
        <v>33400.269999999997</v>
      </c>
      <c r="M20" s="15">
        <v>33352.07</v>
      </c>
      <c r="N20" s="16">
        <v>33374.519999999997</v>
      </c>
      <c r="O20" s="14">
        <v>34143.9</v>
      </c>
      <c r="P20" s="14">
        <v>33819.279999999999</v>
      </c>
      <c r="Q20" s="14">
        <v>33307.06</v>
      </c>
      <c r="R20" s="14">
        <v>33172</v>
      </c>
      <c r="S20" s="14">
        <v>34821.199999999997</v>
      </c>
      <c r="T20" s="14">
        <v>34787.5</v>
      </c>
      <c r="U20" s="17">
        <v>34037</v>
      </c>
      <c r="V20" s="14">
        <v>33918</v>
      </c>
      <c r="W20" s="14">
        <v>33523</v>
      </c>
      <c r="X20" s="14">
        <v>34903</v>
      </c>
    </row>
    <row r="21" spans="1:24" x14ac:dyDescent="0.3">
      <c r="A21" s="11"/>
      <c r="B21" s="11"/>
      <c r="C21" s="11"/>
      <c r="D21" s="11"/>
      <c r="E21" s="12"/>
      <c r="F21" s="12"/>
      <c r="G21" s="12"/>
      <c r="H21" s="12"/>
      <c r="I21" s="12"/>
      <c r="J21" s="12"/>
      <c r="K21" s="12"/>
      <c r="L21" s="12"/>
      <c r="M21" s="12"/>
      <c r="N21" s="12"/>
      <c r="O21" s="12"/>
      <c r="P21" s="12"/>
      <c r="Q21" s="12"/>
      <c r="R21" s="12"/>
      <c r="S21" s="12"/>
      <c r="T21" s="12"/>
      <c r="U21" s="12"/>
      <c r="V21" s="12"/>
      <c r="W21" s="12"/>
      <c r="X21" s="12"/>
    </row>
    <row r="22" spans="1:24" x14ac:dyDescent="0.3">
      <c r="A22" s="9" t="s">
        <v>48</v>
      </c>
      <c r="B22" s="9"/>
      <c r="C22" s="9"/>
      <c r="D22" s="9"/>
      <c r="E22" s="10">
        <v>2282</v>
      </c>
      <c r="F22" s="10">
        <v>3070</v>
      </c>
      <c r="G22" s="10">
        <v>4086</v>
      </c>
      <c r="H22" s="10">
        <v>3178</v>
      </c>
      <c r="I22" s="10">
        <v>4151</v>
      </c>
      <c r="J22" s="10">
        <v>4367</v>
      </c>
      <c r="K22" s="10">
        <v>3639</v>
      </c>
      <c r="L22" s="10">
        <v>2208</v>
      </c>
      <c r="M22" s="10">
        <v>1426</v>
      </c>
      <c r="N22" s="10">
        <v>1404</v>
      </c>
      <c r="O22" s="10">
        <v>1401</v>
      </c>
      <c r="P22" s="10">
        <v>1400</v>
      </c>
      <c r="Q22" s="10">
        <v>1399</v>
      </c>
      <c r="R22" s="10">
        <v>1376</v>
      </c>
      <c r="S22" s="10">
        <v>1376</v>
      </c>
      <c r="T22" s="10">
        <v>1376</v>
      </c>
      <c r="U22" s="10">
        <v>1376</v>
      </c>
      <c r="V22" s="10">
        <v>1354</v>
      </c>
      <c r="W22" s="10">
        <v>1354</v>
      </c>
      <c r="X22" s="10">
        <v>1354</v>
      </c>
    </row>
    <row r="23" spans="1:24" x14ac:dyDescent="0.3">
      <c r="A23" s="11"/>
      <c r="B23" s="11" t="s">
        <v>49</v>
      </c>
      <c r="C23" s="11"/>
      <c r="D23" s="11"/>
      <c r="E23" s="12">
        <v>1199</v>
      </c>
      <c r="F23" s="12">
        <v>2008</v>
      </c>
      <c r="G23" s="12">
        <v>2198</v>
      </c>
      <c r="H23" s="12">
        <v>1507</v>
      </c>
      <c r="I23" s="12">
        <v>1719</v>
      </c>
      <c r="J23" s="12">
        <v>1733</v>
      </c>
      <c r="K23" s="12">
        <v>1100</v>
      </c>
      <c r="L23" s="12">
        <v>406</v>
      </c>
      <c r="M23" s="12">
        <v>0</v>
      </c>
      <c r="N23" s="12">
        <v>0</v>
      </c>
      <c r="O23" s="12">
        <v>0</v>
      </c>
      <c r="P23" s="12">
        <v>0</v>
      </c>
      <c r="Q23" s="12">
        <v>0</v>
      </c>
      <c r="R23" s="12">
        <v>0</v>
      </c>
      <c r="S23" s="12">
        <v>0</v>
      </c>
      <c r="T23" s="12">
        <v>0</v>
      </c>
      <c r="U23" s="12">
        <v>0</v>
      </c>
      <c r="V23" s="12">
        <v>0</v>
      </c>
      <c r="W23" s="12">
        <v>0</v>
      </c>
      <c r="X23" s="12">
        <v>0</v>
      </c>
    </row>
    <row r="24" spans="1:24" x14ac:dyDescent="0.3">
      <c r="A24" s="11"/>
      <c r="B24" s="11"/>
      <c r="C24" s="11" t="s">
        <v>50</v>
      </c>
      <c r="D24" s="11"/>
      <c r="E24" s="12">
        <v>1199</v>
      </c>
      <c r="F24" s="12">
        <v>2008</v>
      </c>
      <c r="G24" s="12">
        <v>2198</v>
      </c>
      <c r="H24" s="12">
        <v>1507</v>
      </c>
      <c r="I24" s="12">
        <v>1380</v>
      </c>
      <c r="J24" s="12">
        <v>1072</v>
      </c>
      <c r="K24" s="12">
        <v>774</v>
      </c>
      <c r="L24" s="12">
        <v>234</v>
      </c>
      <c r="M24" s="12">
        <v>0</v>
      </c>
      <c r="N24" s="12">
        <v>0</v>
      </c>
      <c r="O24" s="12">
        <v>0</v>
      </c>
      <c r="P24" s="12">
        <v>0</v>
      </c>
      <c r="Q24" s="12">
        <v>0</v>
      </c>
      <c r="R24" s="12">
        <v>0</v>
      </c>
      <c r="S24" s="12">
        <v>0</v>
      </c>
      <c r="T24" s="12">
        <v>0</v>
      </c>
      <c r="U24" s="12">
        <v>0</v>
      </c>
      <c r="V24" s="12">
        <v>0</v>
      </c>
      <c r="W24" s="12">
        <v>0</v>
      </c>
      <c r="X24" s="12">
        <v>0</v>
      </c>
    </row>
    <row r="25" spans="1:24" x14ac:dyDescent="0.3">
      <c r="A25" s="11"/>
      <c r="B25" s="11"/>
      <c r="C25" s="11" t="s">
        <v>51</v>
      </c>
      <c r="D25" s="11"/>
      <c r="E25" s="12">
        <v>0</v>
      </c>
      <c r="F25" s="12">
        <v>0</v>
      </c>
      <c r="G25" s="12">
        <v>0</v>
      </c>
      <c r="H25" s="12">
        <v>0</v>
      </c>
      <c r="I25" s="12">
        <v>67</v>
      </c>
      <c r="J25" s="12">
        <v>361</v>
      </c>
      <c r="K25" s="12">
        <v>0</v>
      </c>
      <c r="L25" s="12">
        <v>0</v>
      </c>
      <c r="M25" s="12">
        <v>0</v>
      </c>
      <c r="N25" s="12">
        <v>0</v>
      </c>
      <c r="O25" s="12">
        <v>0</v>
      </c>
      <c r="P25" s="12">
        <v>0</v>
      </c>
      <c r="Q25" s="12">
        <v>0</v>
      </c>
      <c r="R25" s="12">
        <v>0</v>
      </c>
      <c r="S25" s="12">
        <v>0</v>
      </c>
      <c r="T25" s="12">
        <v>0</v>
      </c>
      <c r="U25" s="12">
        <v>0</v>
      </c>
      <c r="V25" s="12">
        <v>0</v>
      </c>
      <c r="W25" s="12">
        <v>0</v>
      </c>
      <c r="X25" s="12">
        <v>0</v>
      </c>
    </row>
    <row r="26" spans="1:24" x14ac:dyDescent="0.3">
      <c r="A26" s="11"/>
      <c r="B26" s="11"/>
      <c r="C26" s="11" t="s">
        <v>52</v>
      </c>
      <c r="D26" s="11"/>
      <c r="E26" s="12">
        <v>0</v>
      </c>
      <c r="F26" s="12">
        <v>0</v>
      </c>
      <c r="G26" s="12">
        <v>0</v>
      </c>
      <c r="H26" s="12">
        <v>0</v>
      </c>
      <c r="I26" s="12">
        <v>272</v>
      </c>
      <c r="J26" s="12">
        <v>300</v>
      </c>
      <c r="K26" s="12">
        <v>326</v>
      </c>
      <c r="L26" s="12">
        <v>172</v>
      </c>
      <c r="M26" s="12">
        <v>0</v>
      </c>
      <c r="N26" s="12">
        <v>0</v>
      </c>
      <c r="O26" s="12">
        <v>0</v>
      </c>
      <c r="P26" s="12">
        <v>0</v>
      </c>
      <c r="Q26" s="12">
        <v>0</v>
      </c>
      <c r="R26" s="12">
        <v>0</v>
      </c>
      <c r="S26" s="12">
        <v>0</v>
      </c>
      <c r="T26" s="12">
        <v>0</v>
      </c>
      <c r="U26" s="12">
        <v>0</v>
      </c>
      <c r="V26" s="12">
        <v>0</v>
      </c>
      <c r="W26" s="12">
        <v>0</v>
      </c>
      <c r="X26" s="12">
        <v>0</v>
      </c>
    </row>
    <row r="27" spans="1:24" x14ac:dyDescent="0.3">
      <c r="A27" s="11"/>
      <c r="B27" s="11" t="s">
        <v>53</v>
      </c>
      <c r="C27" s="11"/>
      <c r="D27" s="11"/>
      <c r="E27" s="12">
        <v>351</v>
      </c>
      <c r="F27" s="12">
        <v>329</v>
      </c>
      <c r="G27" s="12">
        <v>307</v>
      </c>
      <c r="H27" s="12">
        <v>285</v>
      </c>
      <c r="I27" s="12">
        <v>263</v>
      </c>
      <c r="J27" s="12">
        <v>241</v>
      </c>
      <c r="K27" s="12">
        <v>219</v>
      </c>
      <c r="L27" s="12">
        <v>197</v>
      </c>
      <c r="M27" s="12">
        <v>175</v>
      </c>
      <c r="N27" s="12">
        <v>153</v>
      </c>
      <c r="O27" s="12">
        <v>153</v>
      </c>
      <c r="P27" s="12">
        <v>153</v>
      </c>
      <c r="Q27" s="12">
        <v>153</v>
      </c>
      <c r="R27" s="12">
        <v>131</v>
      </c>
      <c r="S27" s="12">
        <v>131</v>
      </c>
      <c r="T27" s="12">
        <v>131</v>
      </c>
      <c r="U27" s="12">
        <v>131</v>
      </c>
      <c r="V27" s="12">
        <v>109</v>
      </c>
      <c r="W27" s="12">
        <v>109</v>
      </c>
      <c r="X27" s="12">
        <v>109</v>
      </c>
    </row>
    <row r="28" spans="1:24" x14ac:dyDescent="0.3">
      <c r="A28" s="11"/>
      <c r="B28" s="11" t="s">
        <v>54</v>
      </c>
      <c r="C28" s="11"/>
      <c r="D28" s="11"/>
      <c r="E28" s="12">
        <v>0</v>
      </c>
      <c r="F28" s="12">
        <v>0</v>
      </c>
      <c r="G28" s="12">
        <v>0</v>
      </c>
      <c r="H28" s="12">
        <v>0</v>
      </c>
      <c r="I28" s="12">
        <v>196</v>
      </c>
      <c r="J28" s="12">
        <v>156</v>
      </c>
      <c r="K28" s="12">
        <v>150</v>
      </c>
      <c r="L28" s="12">
        <v>75</v>
      </c>
      <c r="M28" s="12">
        <v>6</v>
      </c>
      <c r="N28" s="12">
        <v>6</v>
      </c>
      <c r="O28" s="12">
        <v>3</v>
      </c>
      <c r="P28" s="12">
        <v>2</v>
      </c>
      <c r="Q28" s="12">
        <v>1</v>
      </c>
      <c r="R28" s="12">
        <v>0</v>
      </c>
      <c r="S28" s="12">
        <v>0</v>
      </c>
      <c r="T28" s="12">
        <v>0</v>
      </c>
      <c r="U28" s="12">
        <v>0</v>
      </c>
      <c r="V28" s="12">
        <v>0</v>
      </c>
      <c r="W28" s="12">
        <v>0</v>
      </c>
      <c r="X28" s="12">
        <v>0</v>
      </c>
    </row>
    <row r="29" spans="1:24" x14ac:dyDescent="0.3">
      <c r="A29" s="11"/>
      <c r="B29" s="11" t="s">
        <v>55</v>
      </c>
      <c r="C29" s="11"/>
      <c r="D29" s="11"/>
      <c r="E29" s="12">
        <v>105</v>
      </c>
      <c r="F29" s="12">
        <v>19</v>
      </c>
      <c r="G29" s="12">
        <v>150</v>
      </c>
      <c r="H29" s="12">
        <v>450</v>
      </c>
      <c r="I29" s="12">
        <v>700</v>
      </c>
      <c r="J29" s="12">
        <v>700</v>
      </c>
      <c r="K29" s="12">
        <v>700</v>
      </c>
      <c r="L29" s="12">
        <v>750</v>
      </c>
      <c r="M29" s="12">
        <v>700</v>
      </c>
      <c r="N29" s="12">
        <v>700</v>
      </c>
      <c r="O29" s="12">
        <v>700</v>
      </c>
      <c r="P29" s="12">
        <v>700</v>
      </c>
      <c r="Q29" s="12">
        <v>700</v>
      </c>
      <c r="R29" s="12">
        <v>700</v>
      </c>
      <c r="S29" s="12">
        <v>700</v>
      </c>
      <c r="T29" s="12">
        <v>700</v>
      </c>
      <c r="U29" s="12">
        <v>700</v>
      </c>
      <c r="V29" s="12">
        <v>700</v>
      </c>
      <c r="W29" s="12">
        <v>700</v>
      </c>
      <c r="X29" s="12">
        <v>700</v>
      </c>
    </row>
    <row r="30" spans="1:24" x14ac:dyDescent="0.3">
      <c r="A30" s="11"/>
      <c r="B30" s="11" t="s">
        <v>56</v>
      </c>
      <c r="C30" s="11"/>
      <c r="D30" s="11"/>
      <c r="E30" s="12">
        <v>27</v>
      </c>
      <c r="F30" s="12">
        <v>214</v>
      </c>
      <c r="G30" s="12">
        <v>678</v>
      </c>
      <c r="H30" s="12">
        <v>683</v>
      </c>
      <c r="I30" s="12">
        <v>616</v>
      </c>
      <c r="J30" s="12">
        <v>781</v>
      </c>
      <c r="K30" s="12">
        <v>749</v>
      </c>
      <c r="L30" s="12">
        <v>500</v>
      </c>
      <c r="M30" s="12">
        <v>500</v>
      </c>
      <c r="N30" s="12">
        <v>500</v>
      </c>
      <c r="O30" s="12">
        <v>500</v>
      </c>
      <c r="P30" s="12">
        <v>500</v>
      </c>
      <c r="Q30" s="12">
        <v>500</v>
      </c>
      <c r="R30" s="12">
        <v>500</v>
      </c>
      <c r="S30" s="12">
        <v>500</v>
      </c>
      <c r="T30" s="12">
        <v>500</v>
      </c>
      <c r="U30" s="12">
        <v>500</v>
      </c>
      <c r="V30" s="12">
        <v>500</v>
      </c>
      <c r="W30" s="12">
        <v>500</v>
      </c>
      <c r="X30" s="12">
        <v>500</v>
      </c>
    </row>
    <row r="31" spans="1:24" x14ac:dyDescent="0.3">
      <c r="A31" s="11"/>
      <c r="B31" s="11" t="s">
        <v>57</v>
      </c>
      <c r="C31" s="11"/>
      <c r="D31" s="11"/>
      <c r="E31" s="12">
        <v>600</v>
      </c>
      <c r="F31" s="12">
        <v>500</v>
      </c>
      <c r="G31" s="12">
        <v>753</v>
      </c>
      <c r="H31" s="12">
        <v>253</v>
      </c>
      <c r="I31" s="12">
        <v>657</v>
      </c>
      <c r="J31" s="12">
        <v>756</v>
      </c>
      <c r="K31" s="12">
        <v>721</v>
      </c>
      <c r="L31" s="12">
        <v>280</v>
      </c>
      <c r="M31" s="12">
        <v>45</v>
      </c>
      <c r="N31" s="12">
        <v>45</v>
      </c>
      <c r="O31" s="12">
        <v>45</v>
      </c>
      <c r="P31" s="12">
        <v>45</v>
      </c>
      <c r="Q31" s="12">
        <v>45</v>
      </c>
      <c r="R31" s="12">
        <v>45</v>
      </c>
      <c r="S31" s="12">
        <v>45</v>
      </c>
      <c r="T31" s="12">
        <v>45</v>
      </c>
      <c r="U31" s="12">
        <v>45</v>
      </c>
      <c r="V31" s="12">
        <v>45</v>
      </c>
      <c r="W31" s="12">
        <v>45</v>
      </c>
      <c r="X31" s="12">
        <v>45</v>
      </c>
    </row>
    <row r="32" spans="1:24" s="88" customFormat="1" x14ac:dyDescent="0.3">
      <c r="A32" s="18" t="s">
        <v>58</v>
      </c>
      <c r="B32" s="18"/>
      <c r="C32" s="18"/>
      <c r="D32" s="18"/>
      <c r="E32" s="14">
        <v>31683</v>
      </c>
      <c r="F32" s="14">
        <v>32867</v>
      </c>
      <c r="G32" s="14">
        <v>33616</v>
      </c>
      <c r="H32" s="14">
        <v>33596</v>
      </c>
      <c r="I32" s="14">
        <v>37758</v>
      </c>
      <c r="J32" s="14">
        <v>36563</v>
      </c>
      <c r="K32" s="14">
        <v>35783</v>
      </c>
      <c r="L32" s="14">
        <v>35608.269999999997</v>
      </c>
      <c r="M32" s="14">
        <v>34778.07</v>
      </c>
      <c r="N32" s="14">
        <v>34778.519999999997</v>
      </c>
      <c r="O32" s="14">
        <v>35544.9</v>
      </c>
      <c r="P32" s="14">
        <v>35219.279999999999</v>
      </c>
      <c r="Q32" s="14">
        <v>34706.06</v>
      </c>
      <c r="R32" s="14">
        <v>34548</v>
      </c>
      <c r="S32" s="14">
        <v>36197.199999999997</v>
      </c>
      <c r="T32" s="14">
        <v>36163.5</v>
      </c>
      <c r="U32" s="14">
        <v>35413</v>
      </c>
      <c r="V32" s="14">
        <v>35272</v>
      </c>
      <c r="W32" s="14">
        <v>34877</v>
      </c>
      <c r="X32" s="14">
        <v>36257</v>
      </c>
    </row>
    <row r="33" spans="1:24" s="88" customFormat="1" x14ac:dyDescent="0.3">
      <c r="A33" s="19" t="s">
        <v>59</v>
      </c>
      <c r="B33" s="20"/>
      <c r="C33" s="20"/>
      <c r="D33" s="21"/>
      <c r="E33" s="14">
        <v>2745</v>
      </c>
      <c r="F33" s="14">
        <v>2055</v>
      </c>
      <c r="G33" s="14">
        <v>1143</v>
      </c>
      <c r="H33" s="14">
        <v>935</v>
      </c>
      <c r="I33" s="14">
        <v>1376</v>
      </c>
      <c r="J33" s="14">
        <v>997</v>
      </c>
      <c r="K33" s="14">
        <v>1689</v>
      </c>
      <c r="L33" s="14">
        <v>4337</v>
      </c>
      <c r="M33" s="14">
        <v>9529</v>
      </c>
      <c r="N33" s="16">
        <v>10019</v>
      </c>
      <c r="O33" s="14">
        <v>10525</v>
      </c>
      <c r="P33" s="14">
        <v>11001</v>
      </c>
      <c r="Q33" s="14">
        <v>10564</v>
      </c>
      <c r="R33" s="14">
        <v>10079</v>
      </c>
      <c r="S33" s="14">
        <v>9182</v>
      </c>
      <c r="T33" s="14">
        <v>10062</v>
      </c>
      <c r="U33" s="17">
        <v>9805</v>
      </c>
      <c r="V33" s="14">
        <v>9504</v>
      </c>
      <c r="W33" s="14">
        <v>9226</v>
      </c>
      <c r="X33" s="14">
        <v>10282</v>
      </c>
    </row>
    <row r="36" spans="1:24" x14ac:dyDescent="0.3">
      <c r="A36" s="89" t="s">
        <v>60</v>
      </c>
      <c r="B36" s="22"/>
      <c r="W36" s="4"/>
    </row>
    <row r="37" spans="1:24" x14ac:dyDescent="0.3">
      <c r="A37" s="89"/>
      <c r="B37" s="5"/>
      <c r="V37" s="4"/>
      <c r="W37" s="4"/>
    </row>
    <row r="38" spans="1:24" x14ac:dyDescent="0.3">
      <c r="A38" s="89"/>
      <c r="B38" s="22"/>
      <c r="V38" s="4"/>
    </row>
    <row r="39" spans="1:24" x14ac:dyDescent="0.3">
      <c r="A39" s="90"/>
      <c r="B39" s="82"/>
    </row>
    <row r="40" spans="1:24" x14ac:dyDescent="0.3">
      <c r="A40" s="91"/>
      <c r="B40" s="82"/>
    </row>
  </sheetData>
  <mergeCells count="2">
    <mergeCell ref="A5:D5"/>
    <mergeCell ref="A20:D20"/>
  </mergeCells>
  <pageMargins left="0.28000000000000003" right="0.23" top="0.49" bottom="0.43"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48" zoomScale="69" zoomScaleNormal="69" workbookViewId="0">
      <selection activeCell="B58" sqref="B58:C58"/>
    </sheetView>
  </sheetViews>
  <sheetFormatPr defaultRowHeight="14.4" x14ac:dyDescent="0.3"/>
  <cols>
    <col min="1" max="1" width="1.44140625" style="59" customWidth="1"/>
    <col min="2" max="2" width="16.6640625" style="59" customWidth="1"/>
    <col min="3" max="3" width="34.88671875" style="59" customWidth="1"/>
    <col min="4" max="4" width="11.44140625" style="59" customWidth="1"/>
    <col min="5" max="5" width="10.33203125" style="59" customWidth="1"/>
    <col min="6" max="18" width="10.6640625" style="59" customWidth="1"/>
    <col min="19" max="16384" width="8.88671875" style="61"/>
  </cols>
  <sheetData>
    <row r="1" spans="2:18" ht="5.4" hidden="1" customHeight="1" x14ac:dyDescent="0.3">
      <c r="D1" s="60"/>
      <c r="E1" s="60"/>
      <c r="F1" s="60"/>
      <c r="G1" s="60"/>
      <c r="H1" s="60"/>
      <c r="I1" s="60"/>
      <c r="J1" s="60"/>
      <c r="K1" s="60"/>
      <c r="L1" s="60"/>
      <c r="M1" s="60"/>
      <c r="N1" s="60"/>
      <c r="O1" s="60"/>
      <c r="P1" s="60"/>
      <c r="Q1" s="60"/>
      <c r="R1" s="60"/>
    </row>
    <row r="2" spans="2:18" ht="3" hidden="1" customHeight="1" x14ac:dyDescent="0.3">
      <c r="B2" s="62"/>
      <c r="C2" s="62"/>
      <c r="D2" s="62"/>
      <c r="E2" s="62"/>
      <c r="F2" s="62"/>
      <c r="G2" s="62"/>
      <c r="H2" s="62"/>
      <c r="I2" s="62"/>
      <c r="J2" s="62"/>
      <c r="K2" s="62"/>
      <c r="L2" s="62"/>
      <c r="M2" s="62"/>
      <c r="N2" s="62"/>
      <c r="O2" s="62"/>
      <c r="P2" s="62"/>
      <c r="Q2" s="62"/>
      <c r="R2" s="62"/>
    </row>
    <row r="3" spans="2:18" s="63" customFormat="1" ht="15.6" x14ac:dyDescent="0.3">
      <c r="B3" s="81" t="s">
        <v>68</v>
      </c>
      <c r="C3" s="64"/>
      <c r="D3" s="64"/>
      <c r="E3" s="65"/>
      <c r="F3" s="65"/>
      <c r="G3" s="65"/>
      <c r="H3" s="65"/>
      <c r="I3" s="65"/>
      <c r="J3" s="65"/>
      <c r="K3" s="65"/>
      <c r="L3" s="65"/>
      <c r="M3" s="65"/>
      <c r="N3" s="65"/>
      <c r="O3" s="65"/>
      <c r="P3" s="65"/>
      <c r="Q3" s="65"/>
      <c r="R3" s="65"/>
    </row>
    <row r="4" spans="2:18" ht="12.75" customHeight="1" thickBot="1" x14ac:dyDescent="0.35">
      <c r="C4" s="66" t="s">
        <v>1</v>
      </c>
      <c r="D4" s="67"/>
      <c r="E4" s="67"/>
      <c r="F4" s="67"/>
      <c r="G4" s="67"/>
      <c r="H4" s="67"/>
      <c r="I4" s="67"/>
      <c r="J4" s="67"/>
      <c r="K4" s="67"/>
      <c r="L4" s="67"/>
      <c r="M4" s="67"/>
      <c r="N4" s="67"/>
      <c r="O4" s="67"/>
      <c r="P4" s="67"/>
      <c r="Q4" s="67"/>
      <c r="R4" s="67"/>
    </row>
    <row r="5" spans="2:18" ht="19.649999999999999" customHeight="1" thickBot="1" x14ac:dyDescent="0.35">
      <c r="B5" s="43" t="s">
        <v>2</v>
      </c>
      <c r="C5" s="68"/>
      <c r="D5" s="1" t="s">
        <v>3</v>
      </c>
      <c r="E5" s="1" t="s">
        <v>4</v>
      </c>
      <c r="F5" s="1" t="s">
        <v>5</v>
      </c>
      <c r="G5" s="2" t="s">
        <v>6</v>
      </c>
      <c r="H5" s="1" t="s">
        <v>7</v>
      </c>
      <c r="I5" s="1" t="s">
        <v>8</v>
      </c>
      <c r="J5" s="1" t="s">
        <v>9</v>
      </c>
      <c r="K5" s="2" t="s">
        <v>10</v>
      </c>
      <c r="L5" s="1" t="s">
        <v>11</v>
      </c>
      <c r="M5" s="3" t="s">
        <v>12</v>
      </c>
      <c r="N5" s="1" t="s">
        <v>13</v>
      </c>
      <c r="O5" s="1" t="s">
        <v>14</v>
      </c>
      <c r="P5" s="3" t="s">
        <v>15</v>
      </c>
      <c r="Q5" s="3" t="s">
        <v>61</v>
      </c>
      <c r="R5" s="1" t="s">
        <v>62</v>
      </c>
    </row>
    <row r="6" spans="2:18" x14ac:dyDescent="0.3">
      <c r="B6" s="31" t="s">
        <v>16</v>
      </c>
      <c r="C6" s="41"/>
      <c r="D6" s="45">
        <f t="shared" ref="D6:R6" si="0">D7+D21+D24</f>
        <v>35348.79</v>
      </c>
      <c r="E6" s="45">
        <f t="shared" si="0"/>
        <v>35414.210000000006</v>
      </c>
      <c r="F6" s="45">
        <f t="shared" si="0"/>
        <v>36030.879999999997</v>
      </c>
      <c r="G6" s="45">
        <f t="shared" si="0"/>
        <v>36509.53</v>
      </c>
      <c r="H6" s="45">
        <f t="shared" si="0"/>
        <v>37833.17</v>
      </c>
      <c r="I6" s="45">
        <f t="shared" si="0"/>
        <v>39230.269999999997</v>
      </c>
      <c r="J6" s="45">
        <f t="shared" si="0"/>
        <v>40198.44</v>
      </c>
      <c r="K6" s="45">
        <f t="shared" si="0"/>
        <v>43089.01</v>
      </c>
      <c r="L6" s="45">
        <f t="shared" si="0"/>
        <v>43078.080000000002</v>
      </c>
      <c r="M6" s="45">
        <f t="shared" si="0"/>
        <v>42309.52</v>
      </c>
      <c r="N6" s="45">
        <f t="shared" si="0"/>
        <v>47390</v>
      </c>
      <c r="O6" s="45">
        <f t="shared" si="0"/>
        <v>46080</v>
      </c>
      <c r="P6" s="45">
        <f t="shared" si="0"/>
        <v>48835</v>
      </c>
      <c r="Q6" s="45">
        <f t="shared" si="0"/>
        <v>51625</v>
      </c>
      <c r="R6" s="45">
        <f t="shared" si="0"/>
        <v>52048.159999999996</v>
      </c>
    </row>
    <row r="7" spans="2:18" x14ac:dyDescent="0.3">
      <c r="B7" s="96" t="s">
        <v>17</v>
      </c>
      <c r="C7" s="27"/>
      <c r="D7" s="47">
        <f t="shared" ref="D7:R7" si="1">D8+D18</f>
        <v>33018.69</v>
      </c>
      <c r="E7" s="47">
        <f t="shared" si="1"/>
        <v>33119.050000000003</v>
      </c>
      <c r="F7" s="47">
        <f t="shared" si="1"/>
        <v>33751.039999999994</v>
      </c>
      <c r="G7" s="47">
        <f t="shared" si="1"/>
        <v>34234.79</v>
      </c>
      <c r="H7" s="47">
        <f t="shared" si="1"/>
        <v>35608.659999999996</v>
      </c>
      <c r="I7" s="47">
        <f t="shared" si="1"/>
        <v>36999.57</v>
      </c>
      <c r="J7" s="47">
        <f t="shared" si="1"/>
        <v>38021.440000000002</v>
      </c>
      <c r="K7" s="47">
        <f t="shared" si="1"/>
        <v>40879.01</v>
      </c>
      <c r="L7" s="47">
        <f t="shared" si="1"/>
        <v>40445.08</v>
      </c>
      <c r="M7" s="47">
        <f t="shared" si="1"/>
        <v>39796.519999999997</v>
      </c>
      <c r="N7" s="47">
        <f t="shared" si="1"/>
        <v>41764</v>
      </c>
      <c r="O7" s="47">
        <f t="shared" si="1"/>
        <v>40616</v>
      </c>
      <c r="P7" s="47">
        <f t="shared" si="1"/>
        <v>42413</v>
      </c>
      <c r="Q7" s="47">
        <f t="shared" si="1"/>
        <v>43961</v>
      </c>
      <c r="R7" s="47">
        <f t="shared" si="1"/>
        <v>43332.159999999996</v>
      </c>
    </row>
    <row r="8" spans="2:18" x14ac:dyDescent="0.3">
      <c r="B8" s="33"/>
      <c r="C8" s="34" t="s">
        <v>87</v>
      </c>
      <c r="D8" s="47">
        <f t="shared" ref="D8:R8" si="2">SUM(D9:D17)</f>
        <v>32849.69</v>
      </c>
      <c r="E8" s="47">
        <f t="shared" si="2"/>
        <v>33088.050000000003</v>
      </c>
      <c r="F8" s="47">
        <f t="shared" si="2"/>
        <v>33725.039999999994</v>
      </c>
      <c r="G8" s="47">
        <f t="shared" si="2"/>
        <v>34209.79</v>
      </c>
      <c r="H8" s="47">
        <f t="shared" si="2"/>
        <v>35537.699999999997</v>
      </c>
      <c r="I8" s="47">
        <f t="shared" si="2"/>
        <v>36793.980000000003</v>
      </c>
      <c r="J8" s="47">
        <f t="shared" si="2"/>
        <v>37420.44</v>
      </c>
      <c r="K8" s="47">
        <f t="shared" si="2"/>
        <v>40241.54</v>
      </c>
      <c r="L8" s="47">
        <f t="shared" si="2"/>
        <v>39721.68</v>
      </c>
      <c r="M8" s="47">
        <f t="shared" si="2"/>
        <v>39248</v>
      </c>
      <c r="N8" s="47">
        <f t="shared" si="2"/>
        <v>41101</v>
      </c>
      <c r="O8" s="47">
        <f t="shared" si="2"/>
        <v>39888</v>
      </c>
      <c r="P8" s="47">
        <f t="shared" si="2"/>
        <v>41761</v>
      </c>
      <c r="Q8" s="47">
        <f t="shared" si="2"/>
        <v>43372</v>
      </c>
      <c r="R8" s="47">
        <f t="shared" si="2"/>
        <v>43010.02</v>
      </c>
    </row>
    <row r="9" spans="2:18" x14ac:dyDescent="0.3">
      <c r="B9" s="33"/>
      <c r="C9" s="35" t="s">
        <v>18</v>
      </c>
      <c r="D9" s="49">
        <v>12789</v>
      </c>
      <c r="E9" s="50">
        <v>12818.259999999998</v>
      </c>
      <c r="F9" s="49">
        <v>12855.049999999997</v>
      </c>
      <c r="G9" s="49">
        <v>12864</v>
      </c>
      <c r="H9" s="49">
        <v>12691</v>
      </c>
      <c r="I9" s="49">
        <v>13310.54</v>
      </c>
      <c r="J9" s="49">
        <v>13430</v>
      </c>
      <c r="K9" s="49">
        <v>14527</v>
      </c>
      <c r="L9" s="49">
        <v>13928</v>
      </c>
      <c r="M9" s="49">
        <v>13687</v>
      </c>
      <c r="N9" s="49">
        <v>14523</v>
      </c>
      <c r="O9" s="49">
        <v>13655</v>
      </c>
      <c r="P9" s="51">
        <v>13998</v>
      </c>
      <c r="Q9" s="51">
        <v>14663</v>
      </c>
      <c r="R9" s="49">
        <v>14330</v>
      </c>
    </row>
    <row r="10" spans="2:18" x14ac:dyDescent="0.3">
      <c r="B10" s="33"/>
      <c r="C10" s="35" t="s">
        <v>19</v>
      </c>
      <c r="D10" s="49">
        <v>16631</v>
      </c>
      <c r="E10" s="50">
        <v>16783</v>
      </c>
      <c r="F10" s="49">
        <v>17381</v>
      </c>
      <c r="G10" s="49">
        <v>17836</v>
      </c>
      <c r="H10" s="49">
        <v>18532</v>
      </c>
      <c r="I10" s="49">
        <v>19289</v>
      </c>
      <c r="J10" s="49">
        <v>19768</v>
      </c>
      <c r="K10" s="49">
        <v>21378</v>
      </c>
      <c r="L10" s="49">
        <v>21449</v>
      </c>
      <c r="M10" s="49">
        <v>21339</v>
      </c>
      <c r="N10" s="49">
        <v>22094</v>
      </c>
      <c r="O10" s="49">
        <v>21725</v>
      </c>
      <c r="P10" s="51">
        <v>23000</v>
      </c>
      <c r="Q10" s="51">
        <v>24040</v>
      </c>
      <c r="R10" s="49">
        <v>23711</v>
      </c>
    </row>
    <row r="11" spans="2:18" x14ac:dyDescent="0.3">
      <c r="B11" s="33"/>
      <c r="C11" s="35" t="s">
        <v>20</v>
      </c>
      <c r="D11" s="49">
        <v>747</v>
      </c>
      <c r="E11" s="50">
        <v>844</v>
      </c>
      <c r="F11" s="49">
        <v>862</v>
      </c>
      <c r="G11" s="49">
        <v>883</v>
      </c>
      <c r="H11" s="49">
        <v>931</v>
      </c>
      <c r="I11" s="49">
        <v>954</v>
      </c>
      <c r="J11" s="49">
        <v>999</v>
      </c>
      <c r="K11" s="49">
        <v>1113</v>
      </c>
      <c r="L11" s="49">
        <v>1129</v>
      </c>
      <c r="M11" s="49">
        <v>1145</v>
      </c>
      <c r="N11" s="49">
        <v>1361</v>
      </c>
      <c r="O11" s="49">
        <v>1885</v>
      </c>
      <c r="P11" s="51">
        <v>1948</v>
      </c>
      <c r="Q11" s="51">
        <v>1954</v>
      </c>
      <c r="R11" s="49">
        <v>2217</v>
      </c>
    </row>
    <row r="12" spans="2:18" x14ac:dyDescent="0.3">
      <c r="B12" s="33"/>
      <c r="C12" s="35" t="s">
        <v>21</v>
      </c>
      <c r="D12" s="49">
        <v>1900</v>
      </c>
      <c r="E12" s="50">
        <v>1900</v>
      </c>
      <c r="F12" s="49">
        <v>1900</v>
      </c>
      <c r="G12" s="49">
        <v>1900</v>
      </c>
      <c r="H12" s="49">
        <v>2650</v>
      </c>
      <c r="I12" s="49">
        <v>2650</v>
      </c>
      <c r="J12" s="49">
        <v>2650</v>
      </c>
      <c r="K12" s="49">
        <v>2650</v>
      </c>
      <c r="L12" s="49">
        <v>2650</v>
      </c>
      <c r="M12" s="49">
        <v>2650</v>
      </c>
      <c r="N12" s="49">
        <v>2650</v>
      </c>
      <c r="O12" s="49">
        <v>2150</v>
      </c>
      <c r="P12" s="51">
        <v>2150</v>
      </c>
      <c r="Q12" s="51">
        <v>2150</v>
      </c>
      <c r="R12" s="49">
        <v>2150</v>
      </c>
    </row>
    <row r="13" spans="2:18" x14ac:dyDescent="0.3">
      <c r="B13" s="33"/>
      <c r="C13" s="35" t="s">
        <v>22</v>
      </c>
      <c r="D13" s="49">
        <v>129.69</v>
      </c>
      <c r="E13" s="50">
        <v>89.79</v>
      </c>
      <c r="F13" s="49">
        <v>89.99</v>
      </c>
      <c r="G13" s="49">
        <v>89.79</v>
      </c>
      <c r="H13" s="49">
        <v>82.7</v>
      </c>
      <c r="I13" s="49">
        <v>48.44</v>
      </c>
      <c r="J13" s="49">
        <v>48.44</v>
      </c>
      <c r="K13" s="49">
        <v>48.44</v>
      </c>
      <c r="L13" s="49">
        <v>41</v>
      </c>
      <c r="M13" s="49">
        <v>7</v>
      </c>
      <c r="N13" s="49">
        <v>7</v>
      </c>
      <c r="O13" s="49">
        <v>7</v>
      </c>
      <c r="P13" s="51">
        <v>199</v>
      </c>
      <c r="Q13" s="51">
        <v>199</v>
      </c>
      <c r="R13" s="49">
        <v>199</v>
      </c>
    </row>
    <row r="14" spans="2:18" x14ac:dyDescent="0.3">
      <c r="B14" s="33"/>
      <c r="C14" s="35" t="s">
        <v>23</v>
      </c>
      <c r="D14" s="49">
        <v>153</v>
      </c>
      <c r="E14" s="50">
        <v>153</v>
      </c>
      <c r="F14" s="49">
        <v>137</v>
      </c>
      <c r="G14" s="49">
        <v>137</v>
      </c>
      <c r="H14" s="49">
        <v>137</v>
      </c>
      <c r="I14" s="49">
        <v>137</v>
      </c>
      <c r="J14" s="49">
        <v>120</v>
      </c>
      <c r="K14" s="49">
        <v>120</v>
      </c>
      <c r="L14" s="49">
        <v>120</v>
      </c>
      <c r="M14" s="49">
        <v>120</v>
      </c>
      <c r="N14" s="49">
        <v>166</v>
      </c>
      <c r="O14" s="49">
        <v>166</v>
      </c>
      <c r="P14" s="51">
        <v>166</v>
      </c>
      <c r="Q14" s="51">
        <v>166</v>
      </c>
      <c r="R14" s="49">
        <v>0</v>
      </c>
    </row>
    <row r="15" spans="2:18" ht="16.2" x14ac:dyDescent="0.3">
      <c r="B15" s="33"/>
      <c r="C15" s="35" t="s">
        <v>72</v>
      </c>
      <c r="D15" s="49">
        <v>0</v>
      </c>
      <c r="E15" s="50">
        <v>0</v>
      </c>
      <c r="F15" s="49">
        <v>0</v>
      </c>
      <c r="G15" s="49">
        <v>0</v>
      </c>
      <c r="H15" s="49">
        <v>14</v>
      </c>
      <c r="I15" s="49">
        <v>5</v>
      </c>
      <c r="J15" s="49">
        <v>5</v>
      </c>
      <c r="K15" s="49">
        <v>5.0999999999999996</v>
      </c>
      <c r="L15" s="49">
        <v>4.68</v>
      </c>
      <c r="M15" s="49">
        <v>0</v>
      </c>
      <c r="N15" s="49">
        <v>0</v>
      </c>
      <c r="O15" s="49">
        <v>0</v>
      </c>
      <c r="P15" s="51">
        <v>0</v>
      </c>
      <c r="Q15" s="51">
        <v>0</v>
      </c>
      <c r="R15" s="49">
        <v>3.02</v>
      </c>
    </row>
    <row r="16" spans="2:18" x14ac:dyDescent="0.3">
      <c r="B16" s="33"/>
      <c r="C16" s="35" t="s">
        <v>24</v>
      </c>
      <c r="D16" s="52">
        <v>0</v>
      </c>
      <c r="E16" s="53">
        <v>0</v>
      </c>
      <c r="F16" s="52">
        <v>0</v>
      </c>
      <c r="G16" s="52">
        <v>0</v>
      </c>
      <c r="H16" s="52">
        <v>0</v>
      </c>
      <c r="I16" s="52">
        <v>0</v>
      </c>
      <c r="J16" s="52">
        <v>0</v>
      </c>
      <c r="K16" s="52">
        <v>0</v>
      </c>
      <c r="L16" s="52">
        <v>0</v>
      </c>
      <c r="M16" s="49">
        <v>0</v>
      </c>
      <c r="N16" s="49">
        <v>0</v>
      </c>
      <c r="O16" s="49">
        <v>0</v>
      </c>
      <c r="P16" s="54">
        <v>0</v>
      </c>
      <c r="Q16" s="54">
        <v>0</v>
      </c>
      <c r="R16" s="49">
        <v>200</v>
      </c>
    </row>
    <row r="17" spans="1:18" x14ac:dyDescent="0.3">
      <c r="B17" s="33"/>
      <c r="C17" s="35" t="s">
        <v>25</v>
      </c>
      <c r="D17" s="52">
        <v>500</v>
      </c>
      <c r="E17" s="53">
        <v>500</v>
      </c>
      <c r="F17" s="52">
        <v>500</v>
      </c>
      <c r="G17" s="52">
        <v>500</v>
      </c>
      <c r="H17" s="49">
        <v>500</v>
      </c>
      <c r="I17" s="49">
        <v>400</v>
      </c>
      <c r="J17" s="49">
        <v>400</v>
      </c>
      <c r="K17" s="49">
        <v>400</v>
      </c>
      <c r="L17" s="49">
        <v>400</v>
      </c>
      <c r="M17" s="49">
        <v>300</v>
      </c>
      <c r="N17" s="49">
        <v>300</v>
      </c>
      <c r="O17" s="49">
        <v>300</v>
      </c>
      <c r="P17" s="51">
        <v>300</v>
      </c>
      <c r="Q17" s="51">
        <v>200</v>
      </c>
      <c r="R17" s="49">
        <v>200</v>
      </c>
    </row>
    <row r="18" spans="1:18" s="70" customFormat="1" x14ac:dyDescent="0.3">
      <c r="A18" s="69"/>
      <c r="B18" s="36"/>
      <c r="C18" s="34" t="s">
        <v>26</v>
      </c>
      <c r="D18" s="47">
        <f t="shared" ref="D18:R18" si="3">D19+D20</f>
        <v>169</v>
      </c>
      <c r="E18" s="47">
        <f t="shared" si="3"/>
        <v>31</v>
      </c>
      <c r="F18" s="47">
        <f t="shared" si="3"/>
        <v>26</v>
      </c>
      <c r="G18" s="47">
        <f t="shared" si="3"/>
        <v>25</v>
      </c>
      <c r="H18" s="47">
        <f t="shared" si="3"/>
        <v>70.960000000000008</v>
      </c>
      <c r="I18" s="47">
        <f t="shared" si="3"/>
        <v>205.59</v>
      </c>
      <c r="J18" s="47">
        <f t="shared" si="3"/>
        <v>601</v>
      </c>
      <c r="K18" s="47">
        <f t="shared" si="3"/>
        <v>637.47</v>
      </c>
      <c r="L18" s="47">
        <f t="shared" si="3"/>
        <v>723.4</v>
      </c>
      <c r="M18" s="47">
        <f t="shared" si="3"/>
        <v>548.52</v>
      </c>
      <c r="N18" s="47">
        <f t="shared" si="3"/>
        <v>663</v>
      </c>
      <c r="O18" s="47">
        <f t="shared" si="3"/>
        <v>728</v>
      </c>
      <c r="P18" s="47">
        <f t="shared" si="3"/>
        <v>652</v>
      </c>
      <c r="Q18" s="47">
        <f t="shared" si="3"/>
        <v>589</v>
      </c>
      <c r="R18" s="47">
        <f t="shared" si="3"/>
        <v>322.14</v>
      </c>
    </row>
    <row r="19" spans="1:18" x14ac:dyDescent="0.3">
      <c r="B19" s="33"/>
      <c r="C19" s="25" t="s">
        <v>71</v>
      </c>
      <c r="D19" s="49">
        <v>169</v>
      </c>
      <c r="E19" s="50">
        <v>31</v>
      </c>
      <c r="F19" s="49">
        <v>26</v>
      </c>
      <c r="G19" s="49">
        <v>25</v>
      </c>
      <c r="H19" s="49">
        <v>25</v>
      </c>
      <c r="I19" s="49">
        <v>162.19</v>
      </c>
      <c r="J19" s="49">
        <v>601</v>
      </c>
      <c r="K19" s="49">
        <v>614</v>
      </c>
      <c r="L19" s="49">
        <v>713</v>
      </c>
      <c r="M19" s="49">
        <v>540</v>
      </c>
      <c r="N19" s="49">
        <v>663</v>
      </c>
      <c r="O19" s="49">
        <v>728</v>
      </c>
      <c r="P19" s="51">
        <v>652</v>
      </c>
      <c r="Q19" s="51">
        <v>589</v>
      </c>
      <c r="R19" s="49">
        <v>322</v>
      </c>
    </row>
    <row r="20" spans="1:18" ht="16.2" x14ac:dyDescent="0.3">
      <c r="B20" s="33"/>
      <c r="C20" s="94" t="s">
        <v>73</v>
      </c>
      <c r="D20" s="49">
        <v>0</v>
      </c>
      <c r="E20" s="50">
        <v>0</v>
      </c>
      <c r="F20" s="49">
        <v>0</v>
      </c>
      <c r="G20" s="49">
        <v>0</v>
      </c>
      <c r="H20" s="49">
        <v>45.96</v>
      </c>
      <c r="I20" s="49">
        <v>43.4</v>
      </c>
      <c r="J20" s="49">
        <v>0</v>
      </c>
      <c r="K20" s="49">
        <v>23.47</v>
      </c>
      <c r="L20" s="49">
        <v>10.4</v>
      </c>
      <c r="M20" s="49">
        <v>8.52</v>
      </c>
      <c r="N20" s="49">
        <v>0</v>
      </c>
      <c r="O20" s="49">
        <v>0</v>
      </c>
      <c r="P20" s="51">
        <v>0</v>
      </c>
      <c r="Q20" s="51">
        <v>0</v>
      </c>
      <c r="R20" s="49">
        <v>0.14000000000000001</v>
      </c>
    </row>
    <row r="21" spans="1:18" s="70" customFormat="1" ht="13.5" customHeight="1" x14ac:dyDescent="0.3">
      <c r="A21" s="69"/>
      <c r="B21" s="96" t="s">
        <v>27</v>
      </c>
      <c r="C21" s="37"/>
      <c r="D21" s="55">
        <f>D22+D23</f>
        <v>1491</v>
      </c>
      <c r="E21" s="55">
        <f t="shared" ref="E21:R21" si="4">E22+E23</f>
        <v>1477.9</v>
      </c>
      <c r="F21" s="55">
        <f t="shared" si="4"/>
        <v>1462.23</v>
      </c>
      <c r="G21" s="55">
        <f t="shared" si="4"/>
        <v>1457.13</v>
      </c>
      <c r="H21" s="55">
        <f t="shared" si="4"/>
        <v>1406.9</v>
      </c>
      <c r="I21" s="55">
        <f t="shared" si="4"/>
        <v>1435</v>
      </c>
      <c r="J21" s="55">
        <f t="shared" si="4"/>
        <v>1381</v>
      </c>
      <c r="K21" s="55">
        <f t="shared" si="4"/>
        <v>1414</v>
      </c>
      <c r="L21" s="55">
        <f t="shared" si="4"/>
        <v>1337</v>
      </c>
      <c r="M21" s="55">
        <f t="shared" si="4"/>
        <v>1239</v>
      </c>
      <c r="N21" s="55">
        <f t="shared" si="4"/>
        <v>4352</v>
      </c>
      <c r="O21" s="55">
        <f t="shared" si="4"/>
        <v>4190</v>
      </c>
      <c r="P21" s="55">
        <f t="shared" si="4"/>
        <v>5148</v>
      </c>
      <c r="Q21" s="55">
        <f t="shared" si="4"/>
        <v>6442</v>
      </c>
      <c r="R21" s="55">
        <f t="shared" si="4"/>
        <v>7494</v>
      </c>
    </row>
    <row r="22" spans="1:18" x14ac:dyDescent="0.3">
      <c r="B22" s="38"/>
      <c r="C22" s="27" t="s">
        <v>28</v>
      </c>
      <c r="D22" s="52">
        <v>0</v>
      </c>
      <c r="E22" s="53">
        <v>0</v>
      </c>
      <c r="F22" s="52">
        <v>0</v>
      </c>
      <c r="G22" s="52">
        <v>0</v>
      </c>
      <c r="H22" s="52">
        <v>0</v>
      </c>
      <c r="I22" s="52">
        <v>0</v>
      </c>
      <c r="J22" s="52">
        <v>0</v>
      </c>
      <c r="K22" s="52">
        <v>0</v>
      </c>
      <c r="L22" s="52">
        <v>0</v>
      </c>
      <c r="M22" s="52">
        <v>0</v>
      </c>
      <c r="N22" s="52">
        <v>0</v>
      </c>
      <c r="O22" s="52">
        <v>0</v>
      </c>
      <c r="P22" s="54">
        <v>0</v>
      </c>
      <c r="Q22" s="51">
        <v>753.52637200000004</v>
      </c>
      <c r="R22" s="49">
        <v>1118.3116615000001</v>
      </c>
    </row>
    <row r="23" spans="1:18" x14ac:dyDescent="0.3">
      <c r="B23" s="38"/>
      <c r="C23" s="27" t="s">
        <v>29</v>
      </c>
      <c r="D23" s="49">
        <v>1491</v>
      </c>
      <c r="E23" s="50">
        <v>1477.9</v>
      </c>
      <c r="F23" s="49">
        <v>1462.23</v>
      </c>
      <c r="G23" s="49">
        <v>1457.13</v>
      </c>
      <c r="H23" s="49">
        <v>1406.9</v>
      </c>
      <c r="I23" s="49">
        <v>1435</v>
      </c>
      <c r="J23" s="49">
        <v>1381</v>
      </c>
      <c r="K23" s="49">
        <v>1414</v>
      </c>
      <c r="L23" s="49">
        <v>1337</v>
      </c>
      <c r="M23" s="49">
        <v>1239</v>
      </c>
      <c r="N23" s="49">
        <v>4352</v>
      </c>
      <c r="O23" s="49">
        <v>4190</v>
      </c>
      <c r="P23" s="51">
        <v>5148</v>
      </c>
      <c r="Q23" s="51">
        <v>5688.4736279999997</v>
      </c>
      <c r="R23" s="49">
        <v>6375.6883385000001</v>
      </c>
    </row>
    <row r="24" spans="1:18" ht="12.75" customHeight="1" x14ac:dyDescent="0.3">
      <c r="B24" s="96" t="s">
        <v>30</v>
      </c>
      <c r="C24" s="27"/>
      <c r="D24" s="47">
        <f>SUM(D25:D28)</f>
        <v>839.1</v>
      </c>
      <c r="E24" s="47">
        <f t="shared" ref="E24:R24" si="5">SUM(E25:E28)</f>
        <v>817.26</v>
      </c>
      <c r="F24" s="47">
        <f t="shared" si="5"/>
        <v>817.61</v>
      </c>
      <c r="G24" s="47">
        <f t="shared" si="5"/>
        <v>817.61</v>
      </c>
      <c r="H24" s="47">
        <f t="shared" si="5"/>
        <v>817.61</v>
      </c>
      <c r="I24" s="47">
        <f t="shared" si="5"/>
        <v>795.7</v>
      </c>
      <c r="J24" s="47">
        <f t="shared" si="5"/>
        <v>796</v>
      </c>
      <c r="K24" s="47">
        <f t="shared" si="5"/>
        <v>796</v>
      </c>
      <c r="L24" s="47">
        <f t="shared" si="5"/>
        <v>1296</v>
      </c>
      <c r="M24" s="47">
        <f t="shared" si="5"/>
        <v>1274</v>
      </c>
      <c r="N24" s="47">
        <f t="shared" si="5"/>
        <v>1274</v>
      </c>
      <c r="O24" s="47">
        <f t="shared" si="5"/>
        <v>1274</v>
      </c>
      <c r="P24" s="47">
        <f t="shared" si="5"/>
        <v>1274</v>
      </c>
      <c r="Q24" s="47">
        <f t="shared" si="5"/>
        <v>1222</v>
      </c>
      <c r="R24" s="47">
        <f t="shared" si="5"/>
        <v>1222</v>
      </c>
    </row>
    <row r="25" spans="1:18" x14ac:dyDescent="0.3">
      <c r="B25" s="33"/>
      <c r="C25" s="27" t="s">
        <v>31</v>
      </c>
      <c r="D25" s="49">
        <v>700</v>
      </c>
      <c r="E25" s="49">
        <v>700</v>
      </c>
      <c r="F25" s="49">
        <v>700</v>
      </c>
      <c r="G25" s="50">
        <v>700</v>
      </c>
      <c r="H25" s="49">
        <v>700</v>
      </c>
      <c r="I25" s="49">
        <v>700</v>
      </c>
      <c r="J25" s="49">
        <v>700</v>
      </c>
      <c r="K25" s="49">
        <v>700</v>
      </c>
      <c r="L25" s="49">
        <v>1200</v>
      </c>
      <c r="M25" s="49">
        <v>1200</v>
      </c>
      <c r="N25" s="49">
        <v>1200</v>
      </c>
      <c r="O25" s="49">
        <v>1200</v>
      </c>
      <c r="P25" s="51">
        <v>1200</v>
      </c>
      <c r="Q25" s="51">
        <v>1200</v>
      </c>
      <c r="R25" s="49">
        <v>1200</v>
      </c>
    </row>
    <row r="26" spans="1:18" x14ac:dyDescent="0.3">
      <c r="B26" s="33"/>
      <c r="C26" s="27" t="s">
        <v>32</v>
      </c>
      <c r="D26" s="49">
        <v>109.1</v>
      </c>
      <c r="E26" s="49">
        <v>87.26</v>
      </c>
      <c r="F26" s="49">
        <v>87.61</v>
      </c>
      <c r="G26" s="50">
        <v>87.61</v>
      </c>
      <c r="H26" s="49">
        <v>87.61</v>
      </c>
      <c r="I26" s="49">
        <v>65.7</v>
      </c>
      <c r="J26" s="49">
        <v>66</v>
      </c>
      <c r="K26" s="49">
        <v>66</v>
      </c>
      <c r="L26" s="49">
        <v>66</v>
      </c>
      <c r="M26" s="49">
        <v>44</v>
      </c>
      <c r="N26" s="49">
        <v>44</v>
      </c>
      <c r="O26" s="49">
        <v>44</v>
      </c>
      <c r="P26" s="51">
        <v>44</v>
      </c>
      <c r="Q26" s="51">
        <v>22</v>
      </c>
      <c r="R26" s="49">
        <v>22</v>
      </c>
    </row>
    <row r="27" spans="1:18" x14ac:dyDescent="0.3">
      <c r="B27" s="33"/>
      <c r="C27" s="27" t="s">
        <v>33</v>
      </c>
      <c r="D27" s="49">
        <v>30</v>
      </c>
      <c r="E27" s="49">
        <v>30</v>
      </c>
      <c r="F27" s="49">
        <v>30</v>
      </c>
      <c r="G27" s="50">
        <v>30</v>
      </c>
      <c r="H27" s="49">
        <v>30</v>
      </c>
      <c r="I27" s="49">
        <v>30</v>
      </c>
      <c r="J27" s="49">
        <v>30</v>
      </c>
      <c r="K27" s="49">
        <v>30</v>
      </c>
      <c r="L27" s="49">
        <v>30</v>
      </c>
      <c r="M27" s="49">
        <v>30</v>
      </c>
      <c r="N27" s="49">
        <v>30</v>
      </c>
      <c r="O27" s="49">
        <v>30</v>
      </c>
      <c r="P27" s="51">
        <v>30</v>
      </c>
      <c r="Q27" s="51">
        <v>0</v>
      </c>
      <c r="R27" s="49">
        <v>0</v>
      </c>
    </row>
    <row r="28" spans="1:18" ht="16.2" x14ac:dyDescent="0.3">
      <c r="B28" s="33"/>
      <c r="C28" s="27" t="s">
        <v>74</v>
      </c>
      <c r="D28" s="49">
        <v>0</v>
      </c>
      <c r="E28" s="49">
        <v>0</v>
      </c>
      <c r="F28" s="49">
        <v>0</v>
      </c>
      <c r="G28" s="50">
        <v>0</v>
      </c>
      <c r="H28" s="49">
        <v>0</v>
      </c>
      <c r="I28" s="49">
        <v>0</v>
      </c>
      <c r="J28" s="49">
        <v>0</v>
      </c>
      <c r="K28" s="49">
        <v>0</v>
      </c>
      <c r="L28" s="49">
        <v>0</v>
      </c>
      <c r="M28" s="49">
        <v>0</v>
      </c>
      <c r="N28" s="49">
        <v>0</v>
      </c>
      <c r="O28" s="49">
        <v>0</v>
      </c>
      <c r="P28" s="51">
        <v>0</v>
      </c>
      <c r="Q28" s="51">
        <v>0</v>
      </c>
      <c r="R28" s="49">
        <v>0</v>
      </c>
    </row>
    <row r="29" spans="1:18" ht="12" customHeight="1" x14ac:dyDescent="0.3">
      <c r="B29" s="32" t="s">
        <v>34</v>
      </c>
      <c r="C29" s="27"/>
      <c r="D29" s="47">
        <f>SUM(D30:D34)</f>
        <v>295</v>
      </c>
      <c r="E29" s="47">
        <f t="shared" ref="E29:R29" si="6">SUM(E30:E34)</f>
        <v>309</v>
      </c>
      <c r="F29" s="47">
        <f t="shared" si="6"/>
        <v>264</v>
      </c>
      <c r="G29" s="47">
        <f t="shared" si="6"/>
        <v>257</v>
      </c>
      <c r="H29" s="47">
        <f t="shared" si="6"/>
        <v>239</v>
      </c>
      <c r="I29" s="47">
        <f t="shared" si="6"/>
        <v>233</v>
      </c>
      <c r="J29" s="47">
        <f t="shared" si="6"/>
        <v>215</v>
      </c>
      <c r="K29" s="47">
        <f t="shared" si="6"/>
        <v>213</v>
      </c>
      <c r="L29" s="47">
        <f t="shared" si="6"/>
        <v>196</v>
      </c>
      <c r="M29" s="47">
        <f t="shared" si="6"/>
        <v>180</v>
      </c>
      <c r="N29" s="47">
        <f t="shared" si="6"/>
        <v>163</v>
      </c>
      <c r="O29" s="47">
        <f t="shared" si="6"/>
        <v>160</v>
      </c>
      <c r="P29" s="47">
        <f t="shared" si="6"/>
        <v>152</v>
      </c>
      <c r="Q29" s="47">
        <f t="shared" si="6"/>
        <v>136</v>
      </c>
      <c r="R29" s="47">
        <f t="shared" si="6"/>
        <v>166</v>
      </c>
    </row>
    <row r="30" spans="1:18" x14ac:dyDescent="0.3">
      <c r="B30" s="32"/>
      <c r="C30" s="35" t="s">
        <v>18</v>
      </c>
      <c r="D30" s="49">
        <v>0</v>
      </c>
      <c r="E30" s="50">
        <v>0</v>
      </c>
      <c r="F30" s="49">
        <v>0</v>
      </c>
      <c r="G30" s="49">
        <v>0</v>
      </c>
      <c r="H30" s="49">
        <v>0</v>
      </c>
      <c r="I30" s="49">
        <v>0</v>
      </c>
      <c r="J30" s="49">
        <v>0</v>
      </c>
      <c r="K30" s="49">
        <v>0</v>
      </c>
      <c r="L30" s="49">
        <v>0</v>
      </c>
      <c r="M30" s="49">
        <v>0</v>
      </c>
      <c r="N30" s="49">
        <v>0</v>
      </c>
      <c r="O30" s="49">
        <v>0</v>
      </c>
      <c r="P30" s="51">
        <v>0</v>
      </c>
      <c r="Q30" s="51">
        <v>0</v>
      </c>
      <c r="R30" s="49">
        <v>0</v>
      </c>
    </row>
    <row r="31" spans="1:18" x14ac:dyDescent="0.3">
      <c r="B31" s="32"/>
      <c r="C31" s="35" t="s">
        <v>19</v>
      </c>
      <c r="D31" s="49">
        <v>190</v>
      </c>
      <c r="E31" s="50">
        <v>206</v>
      </c>
      <c r="F31" s="49">
        <v>172</v>
      </c>
      <c r="G31" s="49">
        <v>166</v>
      </c>
      <c r="H31" s="49">
        <v>155</v>
      </c>
      <c r="I31" s="49">
        <v>151</v>
      </c>
      <c r="J31" s="49">
        <v>144</v>
      </c>
      <c r="K31" s="49">
        <v>142</v>
      </c>
      <c r="L31" s="49">
        <v>132</v>
      </c>
      <c r="M31" s="49">
        <v>119</v>
      </c>
      <c r="N31" s="49">
        <v>113</v>
      </c>
      <c r="O31" s="49">
        <v>110</v>
      </c>
      <c r="P31" s="51">
        <v>102</v>
      </c>
      <c r="Q31" s="51">
        <v>94</v>
      </c>
      <c r="R31" s="49">
        <v>81</v>
      </c>
    </row>
    <row r="32" spans="1:18" x14ac:dyDescent="0.3">
      <c r="B32" s="32"/>
      <c r="C32" s="35" t="s">
        <v>20</v>
      </c>
      <c r="D32" s="49">
        <v>85</v>
      </c>
      <c r="E32" s="50">
        <v>85</v>
      </c>
      <c r="F32" s="49">
        <v>78</v>
      </c>
      <c r="G32" s="49">
        <v>78</v>
      </c>
      <c r="H32" s="49">
        <v>71</v>
      </c>
      <c r="I32" s="49">
        <v>71</v>
      </c>
      <c r="J32" s="49">
        <v>64</v>
      </c>
      <c r="K32" s="49">
        <v>64</v>
      </c>
      <c r="L32" s="49">
        <v>60</v>
      </c>
      <c r="M32" s="49">
        <v>57</v>
      </c>
      <c r="N32" s="49">
        <v>50</v>
      </c>
      <c r="O32" s="49">
        <v>50</v>
      </c>
      <c r="P32" s="51">
        <v>50</v>
      </c>
      <c r="Q32" s="51">
        <v>42</v>
      </c>
      <c r="R32" s="49">
        <v>35</v>
      </c>
    </row>
    <row r="33" spans="1:18" x14ac:dyDescent="0.3">
      <c r="B33" s="33"/>
      <c r="C33" s="35" t="s">
        <v>65</v>
      </c>
      <c r="D33" s="49">
        <v>12</v>
      </c>
      <c r="E33" s="50">
        <v>12</v>
      </c>
      <c r="F33" s="49">
        <v>8</v>
      </c>
      <c r="G33" s="49">
        <v>8</v>
      </c>
      <c r="H33" s="49">
        <v>8</v>
      </c>
      <c r="I33" s="49">
        <v>8</v>
      </c>
      <c r="J33" s="49">
        <v>4</v>
      </c>
      <c r="K33" s="49">
        <v>4</v>
      </c>
      <c r="L33" s="49">
        <v>4</v>
      </c>
      <c r="M33" s="49">
        <v>4</v>
      </c>
      <c r="N33" s="49">
        <v>0</v>
      </c>
      <c r="O33" s="49">
        <v>0</v>
      </c>
      <c r="P33" s="51">
        <v>0</v>
      </c>
      <c r="Q33" s="51">
        <v>0</v>
      </c>
      <c r="R33" s="49">
        <v>50</v>
      </c>
    </row>
    <row r="34" spans="1:18" x14ac:dyDescent="0.3">
      <c r="B34" s="33"/>
      <c r="C34" s="35" t="s">
        <v>66</v>
      </c>
      <c r="D34" s="49">
        <v>8</v>
      </c>
      <c r="E34" s="50">
        <v>6</v>
      </c>
      <c r="F34" s="49">
        <v>6</v>
      </c>
      <c r="G34" s="49">
        <v>5</v>
      </c>
      <c r="H34" s="49">
        <v>5</v>
      </c>
      <c r="I34" s="49">
        <v>3</v>
      </c>
      <c r="J34" s="49">
        <v>3</v>
      </c>
      <c r="K34" s="49">
        <v>3</v>
      </c>
      <c r="L34" s="49">
        <v>0</v>
      </c>
      <c r="M34" s="49">
        <v>0</v>
      </c>
      <c r="N34" s="49">
        <v>0</v>
      </c>
      <c r="O34" s="49">
        <v>0</v>
      </c>
      <c r="P34" s="51">
        <v>0</v>
      </c>
      <c r="Q34" s="54">
        <v>0</v>
      </c>
      <c r="R34" s="52">
        <v>0</v>
      </c>
    </row>
    <row r="35" spans="1:18" s="70" customFormat="1" ht="16.2" x14ac:dyDescent="0.3">
      <c r="A35" s="69"/>
      <c r="B35" s="24" t="s">
        <v>75</v>
      </c>
      <c r="C35" s="39"/>
      <c r="D35" s="47">
        <f>D36+D37</f>
        <v>633</v>
      </c>
      <c r="E35" s="47">
        <f t="shared" ref="E35:R35" si="7">E36+E37</f>
        <v>531.81299999999999</v>
      </c>
      <c r="F35" s="47">
        <f t="shared" si="7"/>
        <v>729.41</v>
      </c>
      <c r="G35" s="47">
        <f t="shared" si="7"/>
        <v>894.80600000000015</v>
      </c>
      <c r="H35" s="47">
        <f t="shared" si="7"/>
        <v>962</v>
      </c>
      <c r="I35" s="47">
        <f t="shared" si="7"/>
        <v>894.90000000000009</v>
      </c>
      <c r="J35" s="47">
        <f t="shared" si="7"/>
        <v>875.23400000000004</v>
      </c>
      <c r="K35" s="47">
        <f t="shared" si="7"/>
        <v>1030.6699999999998</v>
      </c>
      <c r="L35" s="47">
        <f t="shared" si="7"/>
        <v>1007</v>
      </c>
      <c r="M35" s="47">
        <f t="shared" si="7"/>
        <v>987.06099999999992</v>
      </c>
      <c r="N35" s="47">
        <f t="shared" si="7"/>
        <v>963.3900000000001</v>
      </c>
      <c r="O35" s="47">
        <f t="shared" si="7"/>
        <v>942.19</v>
      </c>
      <c r="P35" s="47">
        <f t="shared" si="7"/>
        <v>917</v>
      </c>
      <c r="Q35" s="47">
        <f t="shared" si="7"/>
        <v>1121.94</v>
      </c>
      <c r="R35" s="47">
        <f t="shared" si="7"/>
        <v>1081.55</v>
      </c>
    </row>
    <row r="36" spans="1:18" x14ac:dyDescent="0.3">
      <c r="B36" s="32"/>
      <c r="C36" s="23" t="s">
        <v>88</v>
      </c>
      <c r="D36" s="49">
        <v>633</v>
      </c>
      <c r="E36" s="50">
        <v>531.81299999999999</v>
      </c>
      <c r="F36" s="49">
        <v>729.41</v>
      </c>
      <c r="G36" s="49">
        <v>894.80600000000015</v>
      </c>
      <c r="H36" s="49">
        <v>962</v>
      </c>
      <c r="I36" s="49">
        <v>894.90000000000009</v>
      </c>
      <c r="J36" s="49">
        <v>875.23400000000004</v>
      </c>
      <c r="K36" s="49">
        <v>1030.6699999999998</v>
      </c>
      <c r="L36" s="49">
        <v>1007</v>
      </c>
      <c r="M36" s="49">
        <v>987.06099999999992</v>
      </c>
      <c r="N36" s="49">
        <v>963.3900000000001</v>
      </c>
      <c r="O36" s="49">
        <v>942.19</v>
      </c>
      <c r="P36" s="51">
        <v>917</v>
      </c>
      <c r="Q36" s="54">
        <v>1019.08</v>
      </c>
      <c r="R36" s="52">
        <v>981.67</v>
      </c>
    </row>
    <row r="37" spans="1:18" x14ac:dyDescent="0.3">
      <c r="B37" s="32"/>
      <c r="C37" s="23" t="s">
        <v>67</v>
      </c>
      <c r="D37" s="49">
        <v>0</v>
      </c>
      <c r="E37" s="50">
        <v>0</v>
      </c>
      <c r="F37" s="49">
        <v>0</v>
      </c>
      <c r="G37" s="49">
        <v>0</v>
      </c>
      <c r="H37" s="49">
        <v>0</v>
      </c>
      <c r="I37" s="49">
        <v>0</v>
      </c>
      <c r="J37" s="49">
        <v>0</v>
      </c>
      <c r="K37" s="49">
        <v>0</v>
      </c>
      <c r="L37" s="49">
        <v>0</v>
      </c>
      <c r="M37" s="49">
        <v>0</v>
      </c>
      <c r="N37" s="49">
        <v>0</v>
      </c>
      <c r="O37" s="49">
        <v>0</v>
      </c>
      <c r="P37" s="51">
        <v>0</v>
      </c>
      <c r="Q37" s="54">
        <v>102.86</v>
      </c>
      <c r="R37" s="52">
        <v>99.88</v>
      </c>
    </row>
    <row r="38" spans="1:18" s="70" customFormat="1" ht="16.2" x14ac:dyDescent="0.3">
      <c r="A38" s="69"/>
      <c r="B38" s="24" t="s">
        <v>76</v>
      </c>
      <c r="C38" s="39"/>
      <c r="D38" s="55">
        <f>D39+D40</f>
        <v>0</v>
      </c>
      <c r="E38" s="55">
        <f t="shared" ref="E38:R38" si="8">E39+E40</f>
        <v>0</v>
      </c>
      <c r="F38" s="55">
        <f t="shared" si="8"/>
        <v>0</v>
      </c>
      <c r="G38" s="55">
        <f t="shared" si="8"/>
        <v>0</v>
      </c>
      <c r="H38" s="55">
        <f t="shared" si="8"/>
        <v>0</v>
      </c>
      <c r="I38" s="55">
        <f t="shared" si="8"/>
        <v>0</v>
      </c>
      <c r="J38" s="55">
        <f t="shared" si="8"/>
        <v>0</v>
      </c>
      <c r="K38" s="55">
        <f t="shared" si="8"/>
        <v>0</v>
      </c>
      <c r="L38" s="55">
        <f t="shared" si="8"/>
        <v>0</v>
      </c>
      <c r="M38" s="55">
        <f t="shared" si="8"/>
        <v>0</v>
      </c>
      <c r="N38" s="55">
        <f t="shared" si="8"/>
        <v>0</v>
      </c>
      <c r="O38" s="55">
        <f t="shared" si="8"/>
        <v>0</v>
      </c>
      <c r="P38" s="55">
        <f t="shared" si="8"/>
        <v>0</v>
      </c>
      <c r="Q38" s="55">
        <f t="shared" si="8"/>
        <v>225.536</v>
      </c>
      <c r="R38" s="55">
        <f t="shared" si="8"/>
        <v>196</v>
      </c>
    </row>
    <row r="39" spans="1:18" s="75" customFormat="1" x14ac:dyDescent="0.3">
      <c r="A39" s="80"/>
      <c r="B39" s="33"/>
      <c r="C39" s="27" t="s">
        <v>88</v>
      </c>
      <c r="D39" s="52">
        <v>0</v>
      </c>
      <c r="E39" s="52">
        <v>0</v>
      </c>
      <c r="F39" s="52">
        <v>0</v>
      </c>
      <c r="G39" s="52">
        <v>0</v>
      </c>
      <c r="H39" s="52">
        <v>0</v>
      </c>
      <c r="I39" s="52">
        <v>0</v>
      </c>
      <c r="J39" s="52">
        <v>0</v>
      </c>
      <c r="K39" s="52">
        <v>0</v>
      </c>
      <c r="L39" s="52">
        <v>0</v>
      </c>
      <c r="M39" s="52">
        <v>0</v>
      </c>
      <c r="N39" s="52">
        <v>0</v>
      </c>
      <c r="O39" s="52">
        <v>0</v>
      </c>
      <c r="P39" s="54">
        <v>0</v>
      </c>
      <c r="Q39" s="51">
        <v>119.3</v>
      </c>
      <c r="R39" s="49">
        <v>126</v>
      </c>
    </row>
    <row r="40" spans="1:18" s="75" customFormat="1" ht="16.2" x14ac:dyDescent="0.3">
      <c r="A40" s="80"/>
      <c r="B40" s="33"/>
      <c r="C40" s="27" t="s">
        <v>77</v>
      </c>
      <c r="D40" s="52">
        <v>0</v>
      </c>
      <c r="E40" s="52">
        <v>0</v>
      </c>
      <c r="F40" s="52">
        <v>0</v>
      </c>
      <c r="G40" s="52">
        <v>0</v>
      </c>
      <c r="H40" s="52">
        <v>0</v>
      </c>
      <c r="I40" s="52">
        <v>0</v>
      </c>
      <c r="J40" s="52">
        <v>0</v>
      </c>
      <c r="K40" s="52">
        <v>0</v>
      </c>
      <c r="L40" s="52">
        <v>0</v>
      </c>
      <c r="M40" s="52">
        <v>0</v>
      </c>
      <c r="N40" s="52">
        <v>0</v>
      </c>
      <c r="O40" s="52">
        <v>0</v>
      </c>
      <c r="P40" s="54">
        <v>0</v>
      </c>
      <c r="Q40" s="51">
        <v>106.236</v>
      </c>
      <c r="R40" s="49">
        <v>70</v>
      </c>
    </row>
    <row r="41" spans="1:18" x14ac:dyDescent="0.3">
      <c r="B41" s="32" t="s">
        <v>35</v>
      </c>
      <c r="C41" s="27"/>
      <c r="D41" s="47">
        <v>0</v>
      </c>
      <c r="E41" s="56">
        <v>0</v>
      </c>
      <c r="F41" s="47">
        <v>0</v>
      </c>
      <c r="G41" s="47">
        <v>0</v>
      </c>
      <c r="H41" s="47">
        <v>0</v>
      </c>
      <c r="I41" s="47">
        <v>0</v>
      </c>
      <c r="J41" s="47">
        <v>0</v>
      </c>
      <c r="K41" s="47">
        <v>0</v>
      </c>
      <c r="L41" s="47">
        <v>0</v>
      </c>
      <c r="M41" s="47">
        <v>0</v>
      </c>
      <c r="N41" s="47">
        <v>0</v>
      </c>
      <c r="O41" s="47">
        <v>0</v>
      </c>
      <c r="P41" s="46">
        <v>0</v>
      </c>
      <c r="Q41" s="46">
        <v>0</v>
      </c>
      <c r="R41" s="47">
        <v>0</v>
      </c>
    </row>
    <row r="42" spans="1:18" x14ac:dyDescent="0.3">
      <c r="B42" s="32" t="s">
        <v>70</v>
      </c>
      <c r="C42" s="27"/>
      <c r="D42" s="48">
        <f t="shared" ref="D42:R42" si="9">D43+D44</f>
        <v>952</v>
      </c>
      <c r="E42" s="48">
        <f t="shared" si="9"/>
        <v>1032.7069999999999</v>
      </c>
      <c r="F42" s="48">
        <f t="shared" si="9"/>
        <v>976.81000000000006</v>
      </c>
      <c r="G42" s="48">
        <f t="shared" si="9"/>
        <v>755.19399999999985</v>
      </c>
      <c r="H42" s="48">
        <f t="shared" si="9"/>
        <v>1040</v>
      </c>
      <c r="I42" s="48">
        <f t="shared" si="9"/>
        <v>1207.4000000000001</v>
      </c>
      <c r="J42" s="48">
        <f t="shared" si="9"/>
        <v>1246.7660000000001</v>
      </c>
      <c r="K42" s="48">
        <f t="shared" si="9"/>
        <v>1184.3300000000002</v>
      </c>
      <c r="L42" s="48">
        <f t="shared" si="9"/>
        <v>1605</v>
      </c>
      <c r="M42" s="48">
        <f t="shared" si="9"/>
        <v>1635.9390000000001</v>
      </c>
      <c r="N42" s="48">
        <f t="shared" si="9"/>
        <v>1945.61</v>
      </c>
      <c r="O42" s="48">
        <f t="shared" si="9"/>
        <v>2081.81</v>
      </c>
      <c r="P42" s="48">
        <f t="shared" si="9"/>
        <v>2290</v>
      </c>
      <c r="Q42" s="48">
        <f t="shared" si="9"/>
        <v>2200</v>
      </c>
      <c r="R42" s="48">
        <f t="shared" si="9"/>
        <v>2263</v>
      </c>
    </row>
    <row r="43" spans="1:18" s="75" customFormat="1" x14ac:dyDescent="0.3">
      <c r="A43" s="80"/>
      <c r="B43" s="33"/>
      <c r="C43" s="27" t="s">
        <v>88</v>
      </c>
      <c r="D43" s="49">
        <v>952</v>
      </c>
      <c r="E43" s="50">
        <v>1032.7069999999999</v>
      </c>
      <c r="F43" s="49">
        <v>976.81000000000006</v>
      </c>
      <c r="G43" s="49">
        <v>755.19399999999985</v>
      </c>
      <c r="H43" s="49">
        <v>1040</v>
      </c>
      <c r="I43" s="49">
        <v>1207.4000000000001</v>
      </c>
      <c r="J43" s="49">
        <v>1246.7660000000001</v>
      </c>
      <c r="K43" s="49">
        <v>1184.3300000000002</v>
      </c>
      <c r="L43" s="49">
        <v>1605</v>
      </c>
      <c r="M43" s="49">
        <v>1635.9390000000001</v>
      </c>
      <c r="N43" s="49">
        <v>1945.61</v>
      </c>
      <c r="O43" s="49">
        <v>2081.81</v>
      </c>
      <c r="P43" s="51">
        <v>2290</v>
      </c>
      <c r="Q43" s="51">
        <v>2200</v>
      </c>
      <c r="R43" s="49">
        <v>2263</v>
      </c>
    </row>
    <row r="44" spans="1:18" s="75" customFormat="1" x14ac:dyDescent="0.3">
      <c r="A44" s="80"/>
      <c r="B44" s="33"/>
      <c r="C44" s="27" t="s">
        <v>67</v>
      </c>
      <c r="D44" s="49">
        <v>0</v>
      </c>
      <c r="E44" s="49">
        <v>0</v>
      </c>
      <c r="F44" s="49">
        <v>0</v>
      </c>
      <c r="G44" s="49">
        <v>0</v>
      </c>
      <c r="H44" s="49">
        <v>0</v>
      </c>
      <c r="I44" s="49">
        <v>0</v>
      </c>
      <c r="J44" s="49">
        <v>0</v>
      </c>
      <c r="K44" s="49">
        <v>0</v>
      </c>
      <c r="L44" s="49">
        <v>0</v>
      </c>
      <c r="M44" s="49">
        <v>0</v>
      </c>
      <c r="N44" s="49">
        <v>0</v>
      </c>
      <c r="O44" s="49">
        <v>0</v>
      </c>
      <c r="P44" s="49">
        <v>0</v>
      </c>
      <c r="Q44" s="49">
        <v>0</v>
      </c>
      <c r="R44" s="49">
        <v>0</v>
      </c>
    </row>
    <row r="45" spans="1:18" ht="16.8" thickBot="1" x14ac:dyDescent="0.35">
      <c r="B45" s="32" t="s">
        <v>78</v>
      </c>
      <c r="C45" s="27"/>
      <c r="D45" s="55">
        <v>0</v>
      </c>
      <c r="E45" s="57">
        <v>0</v>
      </c>
      <c r="F45" s="55">
        <v>0</v>
      </c>
      <c r="G45" s="47">
        <v>250</v>
      </c>
      <c r="H45" s="47">
        <v>250</v>
      </c>
      <c r="I45" s="47">
        <v>250</v>
      </c>
      <c r="J45" s="47">
        <v>250</v>
      </c>
      <c r="K45" s="47">
        <v>275</v>
      </c>
      <c r="L45" s="47">
        <v>275</v>
      </c>
      <c r="M45" s="47">
        <v>275</v>
      </c>
      <c r="N45" s="47">
        <v>275</v>
      </c>
      <c r="O45" s="47">
        <v>275</v>
      </c>
      <c r="P45" s="46">
        <v>137</v>
      </c>
      <c r="Q45" s="46">
        <v>137</v>
      </c>
      <c r="R45" s="47">
        <v>137</v>
      </c>
    </row>
    <row r="46" spans="1:18" ht="15" thickBot="1" x14ac:dyDescent="0.35">
      <c r="B46" s="28" t="s">
        <v>69</v>
      </c>
      <c r="C46" s="30"/>
      <c r="D46" s="58">
        <f t="shared" ref="D46:R46" si="10">D6+D29+D35+D38+D41+D42+D45</f>
        <v>37228.79</v>
      </c>
      <c r="E46" s="58">
        <f t="shared" si="10"/>
        <v>37287.73000000001</v>
      </c>
      <c r="F46" s="58">
        <f t="shared" si="10"/>
        <v>38001.1</v>
      </c>
      <c r="G46" s="58">
        <f t="shared" si="10"/>
        <v>38666.53</v>
      </c>
      <c r="H46" s="58">
        <f t="shared" si="10"/>
        <v>40324.17</v>
      </c>
      <c r="I46" s="58">
        <f t="shared" si="10"/>
        <v>41815.57</v>
      </c>
      <c r="J46" s="58">
        <f t="shared" si="10"/>
        <v>42785.440000000002</v>
      </c>
      <c r="K46" s="58">
        <f t="shared" si="10"/>
        <v>45792.01</v>
      </c>
      <c r="L46" s="58">
        <f t="shared" si="10"/>
        <v>46161.08</v>
      </c>
      <c r="M46" s="58">
        <f t="shared" si="10"/>
        <v>45387.519999999997</v>
      </c>
      <c r="N46" s="58">
        <f t="shared" si="10"/>
        <v>50737</v>
      </c>
      <c r="O46" s="58">
        <f t="shared" si="10"/>
        <v>49539</v>
      </c>
      <c r="P46" s="58">
        <f t="shared" si="10"/>
        <v>52331</v>
      </c>
      <c r="Q46" s="58">
        <f t="shared" si="10"/>
        <v>55445.476000000002</v>
      </c>
      <c r="R46" s="58">
        <f t="shared" si="10"/>
        <v>55891.71</v>
      </c>
    </row>
    <row r="47" spans="1:18" ht="16.8" thickBot="1" x14ac:dyDescent="0.35">
      <c r="B47" s="28" t="s">
        <v>79</v>
      </c>
      <c r="C47" s="177"/>
      <c r="D47" s="104">
        <v>10836</v>
      </c>
      <c r="E47" s="104">
        <v>10221</v>
      </c>
      <c r="F47" s="104">
        <v>10712</v>
      </c>
      <c r="G47" s="104">
        <v>11383</v>
      </c>
      <c r="H47" s="178">
        <v>14333</v>
      </c>
      <c r="I47" s="104">
        <v>14277</v>
      </c>
      <c r="J47" s="104">
        <v>13430</v>
      </c>
      <c r="K47" s="104">
        <v>11156</v>
      </c>
      <c r="L47" s="104">
        <v>8745</v>
      </c>
      <c r="M47" s="104">
        <v>5454</v>
      </c>
      <c r="N47" s="104">
        <v>7107</v>
      </c>
      <c r="O47" s="104">
        <v>7706</v>
      </c>
      <c r="P47" s="179">
        <v>9527</v>
      </c>
      <c r="Q47" s="179">
        <v>11761</v>
      </c>
      <c r="R47" s="104">
        <v>12055</v>
      </c>
    </row>
    <row r="48" spans="1:18" ht="15" x14ac:dyDescent="0.3">
      <c r="A48" s="61"/>
      <c r="B48" s="95" t="s">
        <v>64</v>
      </c>
      <c r="C48" s="112" t="s">
        <v>82</v>
      </c>
      <c r="D48" s="176"/>
      <c r="E48" s="176"/>
      <c r="F48" s="176"/>
      <c r="G48" s="176"/>
      <c r="H48" s="176"/>
      <c r="I48" s="92"/>
      <c r="J48" s="92"/>
      <c r="K48" s="92"/>
      <c r="L48" s="92"/>
      <c r="M48" s="92"/>
      <c r="N48" s="92"/>
      <c r="O48" s="92"/>
      <c r="P48" s="92"/>
      <c r="Q48" s="92"/>
      <c r="R48" s="92"/>
    </row>
    <row r="49" spans="1:18" ht="39.75" customHeight="1" x14ac:dyDescent="0.3">
      <c r="A49" s="61"/>
      <c r="B49" s="219" t="s">
        <v>89</v>
      </c>
      <c r="C49" s="219"/>
      <c r="D49" s="93"/>
      <c r="E49" s="93"/>
      <c r="F49" s="93"/>
      <c r="G49" s="93"/>
      <c r="H49" s="93"/>
      <c r="I49" s="93"/>
      <c r="J49" s="93"/>
      <c r="K49" s="92"/>
      <c r="L49" s="92"/>
      <c r="M49" s="92"/>
      <c r="N49" s="92"/>
      <c r="O49" s="92"/>
      <c r="P49" s="92"/>
      <c r="Q49" s="92"/>
      <c r="R49" s="92"/>
    </row>
    <row r="50" spans="1:18" ht="29.25" customHeight="1" x14ac:dyDescent="0.3">
      <c r="A50" s="61"/>
      <c r="B50" s="219" t="s">
        <v>83</v>
      </c>
      <c r="C50" s="219"/>
      <c r="D50" s="40"/>
      <c r="E50" s="40"/>
      <c r="F50" s="40"/>
      <c r="G50" s="40"/>
      <c r="H50" s="40"/>
      <c r="I50" s="42"/>
      <c r="J50" s="42"/>
      <c r="K50" s="42"/>
      <c r="L50" s="42"/>
      <c r="M50" s="42"/>
      <c r="N50" s="42"/>
      <c r="P50" s="183"/>
      <c r="Q50" s="183"/>
      <c r="R50" s="183"/>
    </row>
    <row r="51" spans="1:18" ht="27.75" customHeight="1" x14ac:dyDescent="0.3">
      <c r="A51" s="61"/>
      <c r="B51" s="222" t="s">
        <v>84</v>
      </c>
      <c r="C51" s="222"/>
      <c r="D51" s="40"/>
      <c r="E51" s="40"/>
      <c r="F51" s="40"/>
      <c r="G51" s="40"/>
      <c r="H51" s="40"/>
      <c r="I51" s="42"/>
      <c r="J51" s="42"/>
      <c r="K51" s="42"/>
      <c r="L51" s="42"/>
      <c r="M51" s="42"/>
      <c r="N51" s="42"/>
      <c r="O51" s="42"/>
      <c r="P51" s="42"/>
      <c r="Q51" s="42"/>
      <c r="R51" s="42"/>
    </row>
    <row r="52" spans="1:18" ht="15" x14ac:dyDescent="0.3">
      <c r="A52" s="61"/>
      <c r="B52" s="175" t="s">
        <v>85</v>
      </c>
      <c r="C52" s="95"/>
      <c r="D52" s="40"/>
      <c r="E52" s="40"/>
      <c r="F52" s="40"/>
      <c r="G52" s="40"/>
      <c r="H52" s="40"/>
      <c r="I52" s="42"/>
      <c r="J52" s="42"/>
      <c r="K52" s="42"/>
      <c r="L52" s="42"/>
      <c r="M52" s="42"/>
      <c r="N52" s="42"/>
      <c r="O52" s="42"/>
      <c r="P52" s="42"/>
      <c r="Q52" s="42"/>
      <c r="R52" s="42"/>
    </row>
    <row r="53" spans="1:18" x14ac:dyDescent="0.3">
      <c r="A53" s="61"/>
      <c r="B53" s="222" t="s">
        <v>80</v>
      </c>
      <c r="C53" s="222"/>
      <c r="D53" s="40"/>
      <c r="E53" s="40"/>
      <c r="F53" s="40"/>
      <c r="G53" s="40"/>
      <c r="H53" s="40"/>
      <c r="I53" s="42"/>
      <c r="J53" s="42"/>
      <c r="K53" s="42"/>
      <c r="L53" s="42"/>
      <c r="M53" s="42"/>
      <c r="N53" s="42"/>
      <c r="O53" s="42"/>
      <c r="P53" s="42"/>
      <c r="Q53" s="42"/>
      <c r="R53" s="42"/>
    </row>
    <row r="54" spans="1:18" ht="51.9" customHeight="1" x14ac:dyDescent="0.3">
      <c r="A54" s="61"/>
      <c r="B54" s="222" t="s">
        <v>81</v>
      </c>
      <c r="C54" s="222"/>
      <c r="D54" s="61"/>
      <c r="E54" s="61"/>
      <c r="F54" s="61"/>
      <c r="G54" s="61"/>
      <c r="H54" s="61"/>
      <c r="I54" s="42"/>
      <c r="J54" s="42"/>
      <c r="K54" s="42"/>
      <c r="L54" s="42"/>
      <c r="M54" s="42"/>
      <c r="N54" s="42"/>
      <c r="O54" s="42"/>
      <c r="P54" s="42"/>
      <c r="Q54" s="42"/>
      <c r="R54" s="42"/>
    </row>
    <row r="55" spans="1:18" ht="27.75" customHeight="1" x14ac:dyDescent="0.3">
      <c r="A55" s="61"/>
      <c r="B55" s="222" t="s">
        <v>86</v>
      </c>
      <c r="C55" s="222"/>
      <c r="D55" s="61"/>
      <c r="E55" s="61"/>
      <c r="F55" s="61"/>
      <c r="G55" s="61"/>
      <c r="H55" s="61"/>
      <c r="I55" s="25"/>
      <c r="J55" s="25"/>
      <c r="K55" s="25"/>
      <c r="L55" s="25"/>
      <c r="M55" s="25"/>
      <c r="N55" s="25"/>
      <c r="O55" s="25"/>
      <c r="P55" s="25"/>
      <c r="Q55" s="25"/>
      <c r="R55" s="25"/>
    </row>
    <row r="56" spans="1:18" ht="27.75" customHeight="1" x14ac:dyDescent="0.3">
      <c r="B56" s="221" t="s">
        <v>144</v>
      </c>
      <c r="C56" s="221"/>
      <c r="D56" s="25"/>
      <c r="E56" s="25"/>
      <c r="F56" s="25"/>
      <c r="G56" s="25"/>
      <c r="H56" s="25"/>
      <c r="I56" s="25"/>
      <c r="J56" s="25"/>
      <c r="K56" s="25"/>
      <c r="L56" s="25"/>
      <c r="M56" s="25"/>
      <c r="N56" s="25"/>
      <c r="O56" s="25"/>
      <c r="P56" s="25"/>
      <c r="Q56" s="25"/>
      <c r="R56" s="25"/>
    </row>
    <row r="57" spans="1:18" ht="24" customHeight="1" x14ac:dyDescent="0.3">
      <c r="B57" s="221" t="s">
        <v>63</v>
      </c>
      <c r="C57" s="221"/>
      <c r="D57" s="25"/>
      <c r="E57" s="25"/>
      <c r="F57" s="25"/>
      <c r="G57" s="25"/>
      <c r="H57" s="25"/>
      <c r="I57" s="25"/>
      <c r="J57" s="25"/>
      <c r="K57" s="25"/>
      <c r="L57" s="25"/>
      <c r="M57" s="25"/>
      <c r="N57" s="25"/>
      <c r="O57" s="25"/>
      <c r="P57" s="25"/>
      <c r="Q57" s="25"/>
      <c r="R57" s="25"/>
    </row>
    <row r="58" spans="1:18" ht="27.75" customHeight="1" x14ac:dyDescent="0.3">
      <c r="B58" s="220" t="s">
        <v>36</v>
      </c>
      <c r="C58" s="220"/>
      <c r="D58" s="26"/>
      <c r="E58" s="26"/>
      <c r="F58" s="26"/>
      <c r="G58" s="26"/>
      <c r="H58" s="26"/>
      <c r="I58" s="26"/>
      <c r="J58" s="26"/>
      <c r="K58" s="26"/>
      <c r="L58" s="26"/>
      <c r="M58" s="26"/>
      <c r="N58" s="26"/>
      <c r="O58" s="26"/>
      <c r="P58" s="26"/>
      <c r="Q58" s="26"/>
      <c r="R58" s="26"/>
    </row>
    <row r="59" spans="1:18" x14ac:dyDescent="0.3">
      <c r="B59" s="29"/>
      <c r="C59" s="71"/>
      <c r="D59" s="72"/>
      <c r="E59" s="72"/>
      <c r="F59" s="72"/>
      <c r="G59" s="72"/>
      <c r="H59" s="72"/>
      <c r="I59" s="72"/>
      <c r="J59" s="72"/>
      <c r="K59" s="72"/>
      <c r="L59" s="72"/>
      <c r="M59" s="72"/>
      <c r="N59" s="72"/>
      <c r="O59" s="72"/>
      <c r="P59" s="72"/>
      <c r="Q59" s="72"/>
      <c r="R59" s="72"/>
    </row>
    <row r="60" spans="1:18" x14ac:dyDescent="0.3">
      <c r="B60" s="29"/>
      <c r="C60" s="71"/>
      <c r="D60" s="73"/>
      <c r="E60" s="74"/>
      <c r="F60" s="74"/>
      <c r="G60" s="75"/>
      <c r="H60" s="75"/>
      <c r="I60" s="61"/>
      <c r="J60" s="61"/>
      <c r="K60" s="61"/>
      <c r="L60" s="61"/>
      <c r="M60" s="61"/>
      <c r="N60" s="61"/>
      <c r="O60" s="61"/>
      <c r="P60" s="61"/>
      <c r="Q60" s="61"/>
      <c r="R60" s="61"/>
    </row>
    <row r="61" spans="1:18" x14ac:dyDescent="0.3">
      <c r="B61" s="29"/>
      <c r="C61" s="76"/>
      <c r="D61" s="77"/>
      <c r="E61" s="78"/>
      <c r="F61" s="78"/>
      <c r="G61" s="29"/>
      <c r="H61" s="76"/>
      <c r="I61" s="76"/>
      <c r="J61" s="76"/>
      <c r="K61" s="76"/>
      <c r="L61" s="76"/>
      <c r="M61" s="76"/>
      <c r="N61" s="76"/>
      <c r="O61" s="76"/>
      <c r="P61" s="76"/>
      <c r="Q61" s="76"/>
      <c r="R61" s="76"/>
    </row>
    <row r="62" spans="1:18" x14ac:dyDescent="0.3">
      <c r="B62" s="79"/>
      <c r="C62" s="79"/>
      <c r="D62" s="79"/>
      <c r="E62" s="79"/>
      <c r="F62" s="79"/>
      <c r="G62" s="79"/>
      <c r="H62" s="79"/>
      <c r="I62" s="79"/>
      <c r="J62" s="79"/>
      <c r="K62" s="79"/>
      <c r="L62" s="79"/>
      <c r="M62" s="79"/>
      <c r="N62" s="79"/>
      <c r="O62" s="79"/>
      <c r="P62" s="79"/>
      <c r="Q62" s="79"/>
      <c r="R62" s="79"/>
    </row>
    <row r="63" spans="1:18" ht="12.75" customHeight="1" x14ac:dyDescent="0.3">
      <c r="B63" s="29"/>
      <c r="C63" s="29"/>
      <c r="D63" s="79"/>
      <c r="E63" s="79"/>
      <c r="F63" s="79"/>
      <c r="G63" s="79"/>
      <c r="H63" s="79"/>
      <c r="I63" s="79"/>
      <c r="J63" s="79"/>
      <c r="K63" s="79"/>
      <c r="L63" s="79"/>
      <c r="M63" s="79"/>
      <c r="N63" s="79"/>
      <c r="O63" s="79"/>
      <c r="P63" s="79"/>
      <c r="Q63" s="79"/>
      <c r="R63" s="79"/>
    </row>
    <row r="64" spans="1:18" x14ac:dyDescent="0.3">
      <c r="B64" s="44"/>
      <c r="C64" s="29"/>
      <c r="D64" s="80"/>
      <c r="E64" s="80"/>
      <c r="F64" s="80"/>
      <c r="G64" s="80"/>
      <c r="H64" s="80"/>
    </row>
  </sheetData>
  <mergeCells count="9">
    <mergeCell ref="B49:C49"/>
    <mergeCell ref="B58:C58"/>
    <mergeCell ref="B56:C56"/>
    <mergeCell ref="B57:C57"/>
    <mergeCell ref="B50:C50"/>
    <mergeCell ref="B53:C53"/>
    <mergeCell ref="B54:C54"/>
    <mergeCell ref="B55:C55"/>
    <mergeCell ref="B51:C51"/>
  </mergeCells>
  <pageMargins left="0.65" right="0.52" top="0.21" bottom="0.19" header="0.17" footer="0.16"/>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7"/>
  <sheetViews>
    <sheetView showGridLines="0" tabSelected="1" zoomScale="85" zoomScaleNormal="85" workbookViewId="0">
      <pane xSplit="1" ySplit="4" topLeftCell="AF56" activePane="bottomRight" state="frozen"/>
      <selection pane="topRight" activeCell="B1" sqref="B1"/>
      <selection pane="bottomLeft" activeCell="A5" sqref="A5"/>
      <selection pane="bottomRight" activeCell="J89" sqref="J89"/>
    </sheetView>
  </sheetViews>
  <sheetFormatPr defaultColWidth="9.109375" defaultRowHeight="14.4" x14ac:dyDescent="0.3"/>
  <cols>
    <col min="1" max="1" width="60.6640625" style="102" customWidth="1"/>
    <col min="2" max="2" width="10.88671875" style="102" bestFit="1" customWidth="1"/>
    <col min="3" max="3" width="11.33203125" style="102" bestFit="1" customWidth="1"/>
    <col min="4" max="4" width="11.5546875" style="102" bestFit="1" customWidth="1"/>
    <col min="5" max="5" width="11.33203125" style="102" bestFit="1" customWidth="1"/>
    <col min="6" max="6" width="10.5546875" style="102" bestFit="1" customWidth="1"/>
    <col min="7" max="7" width="10.88671875" style="102" bestFit="1" customWidth="1"/>
    <col min="8" max="8" width="11.33203125" style="102" bestFit="1" customWidth="1"/>
    <col min="9" max="10" width="10.88671875" style="102" bestFit="1" customWidth="1"/>
    <col min="11" max="11" width="11.33203125" style="102" bestFit="1" customWidth="1"/>
    <col min="12" max="12" width="11.5546875" style="102" bestFit="1" customWidth="1"/>
    <col min="13" max="13" width="11.33203125" style="102" bestFit="1" customWidth="1"/>
    <col min="14" max="14" width="10.88671875" style="102" bestFit="1" customWidth="1"/>
    <col min="15" max="15" width="11.33203125" style="102" bestFit="1" customWidth="1"/>
    <col min="16" max="16" width="11.5546875" style="102" bestFit="1" customWidth="1"/>
    <col min="17" max="17" width="11.44140625" style="102" bestFit="1" customWidth="1"/>
    <col min="18" max="18" width="10.88671875" style="102" bestFit="1" customWidth="1"/>
    <col min="19" max="19" width="11.33203125" style="102" bestFit="1" customWidth="1"/>
    <col min="20" max="20" width="11.5546875" style="102" bestFit="1" customWidth="1"/>
    <col min="21" max="21" width="11.44140625" style="102" bestFit="1" customWidth="1"/>
    <col min="22" max="22" width="11" style="102" bestFit="1" customWidth="1"/>
    <col min="23" max="23" width="11.33203125" style="102" bestFit="1" customWidth="1"/>
    <col min="24" max="24" width="11.5546875" style="102" bestFit="1" customWidth="1"/>
    <col min="25" max="25" width="11.33203125" style="102" bestFit="1" customWidth="1"/>
    <col min="26" max="26" width="10.88671875" style="102" bestFit="1" customWidth="1"/>
    <col min="27" max="27" width="11.33203125" style="102" bestFit="1" customWidth="1"/>
    <col min="28" max="28" width="11.5546875" style="102" bestFit="1" customWidth="1"/>
    <col min="29" max="29" width="11.33203125" style="102" bestFit="1" customWidth="1"/>
    <col min="30" max="30" width="10.88671875" style="102" bestFit="1" customWidth="1"/>
    <col min="31" max="31" width="12.33203125" style="102" bestFit="1" customWidth="1"/>
    <col min="32" max="32" width="11.33203125" style="102" bestFit="1" customWidth="1"/>
    <col min="33" max="33" width="11.5546875" style="102" bestFit="1" customWidth="1"/>
    <col min="34" max="34" width="11.88671875" style="102" bestFit="1" customWidth="1"/>
    <col min="35" max="35" width="12.44140625" style="102" bestFit="1" customWidth="1"/>
    <col min="36" max="36" width="11.44140625" style="102" bestFit="1" customWidth="1"/>
    <col min="37" max="38" width="10.88671875" style="102" customWidth="1"/>
    <col min="39" max="41" width="11.6640625" style="102" bestFit="1" customWidth="1"/>
    <col min="42" max="42" width="12" style="102" customWidth="1"/>
    <col min="43" max="16384" width="9.109375" style="102"/>
  </cols>
  <sheetData>
    <row r="1" spans="1:42" ht="3" customHeight="1" x14ac:dyDescent="0.3"/>
    <row r="2" spans="1:42" ht="17.25" customHeight="1" x14ac:dyDescent="0.3">
      <c r="A2" s="119" t="s">
        <v>68</v>
      </c>
      <c r="B2" s="186"/>
      <c r="C2" s="186"/>
      <c r="D2" s="186"/>
      <c r="E2" s="186"/>
      <c r="F2" s="186"/>
      <c r="G2" s="186"/>
      <c r="H2" s="186"/>
      <c r="I2" s="186"/>
      <c r="J2" s="186"/>
      <c r="K2" s="186"/>
      <c r="L2" s="186"/>
      <c r="M2" s="186"/>
      <c r="N2" s="186"/>
      <c r="O2" s="186"/>
      <c r="P2" s="186"/>
      <c r="Q2" s="186"/>
      <c r="R2" s="186"/>
      <c r="S2" s="105"/>
      <c r="T2" s="186"/>
      <c r="U2" s="186"/>
      <c r="V2" s="186"/>
      <c r="W2" s="105"/>
      <c r="X2" s="186"/>
      <c r="Y2" s="186"/>
      <c r="Z2" s="186"/>
      <c r="AA2" s="105"/>
      <c r="AB2" s="186"/>
      <c r="AC2" s="186"/>
      <c r="AD2" s="186"/>
      <c r="AE2" s="105"/>
      <c r="AF2" s="186"/>
      <c r="AG2" s="186"/>
      <c r="AH2" s="186"/>
      <c r="AI2" s="105"/>
    </row>
    <row r="3" spans="1:42" ht="11.25" customHeight="1" x14ac:dyDescent="0.3">
      <c r="A3" s="111" t="s">
        <v>1</v>
      </c>
      <c r="B3" s="111"/>
      <c r="C3" s="111"/>
      <c r="D3" s="111"/>
      <c r="E3" s="111"/>
      <c r="F3" s="111"/>
      <c r="G3" s="111"/>
      <c r="H3" s="111"/>
      <c r="I3" s="111"/>
      <c r="J3" s="111"/>
      <c r="K3" s="111"/>
      <c r="L3" s="111"/>
      <c r="M3" s="111"/>
      <c r="N3" s="111"/>
      <c r="O3" s="111"/>
      <c r="P3" s="111"/>
      <c r="Q3" s="111"/>
      <c r="Y3" s="180"/>
      <c r="Z3" s="180"/>
      <c r="AA3" s="180"/>
      <c r="AB3" s="180"/>
      <c r="AC3" s="180"/>
      <c r="AD3" s="180"/>
      <c r="AE3" s="180"/>
      <c r="AG3" s="182"/>
      <c r="AH3" s="182"/>
      <c r="AI3" s="182"/>
      <c r="AJ3" s="182"/>
      <c r="AK3" s="182" t="s">
        <v>153</v>
      </c>
      <c r="AL3" s="182" t="s">
        <v>153</v>
      </c>
      <c r="AM3" s="182" t="s">
        <v>153</v>
      </c>
      <c r="AN3" s="182" t="s">
        <v>153</v>
      </c>
      <c r="AO3" s="182" t="s">
        <v>153</v>
      </c>
      <c r="AP3" s="182" t="s">
        <v>143</v>
      </c>
    </row>
    <row r="4" spans="1:42" x14ac:dyDescent="0.3">
      <c r="A4" s="97" t="s">
        <v>2</v>
      </c>
      <c r="B4" s="103">
        <v>40268</v>
      </c>
      <c r="C4" s="103">
        <v>40359</v>
      </c>
      <c r="D4" s="103">
        <v>40451</v>
      </c>
      <c r="E4" s="103">
        <v>40543</v>
      </c>
      <c r="F4" s="103">
        <v>40633</v>
      </c>
      <c r="G4" s="103">
        <v>40724</v>
      </c>
      <c r="H4" s="103">
        <v>40816</v>
      </c>
      <c r="I4" s="110" t="s">
        <v>121</v>
      </c>
      <c r="J4" s="110" t="s">
        <v>122</v>
      </c>
      <c r="K4" s="110" t="s">
        <v>123</v>
      </c>
      <c r="L4" s="110" t="s">
        <v>125</v>
      </c>
      <c r="M4" s="133">
        <v>41274</v>
      </c>
      <c r="N4" s="133">
        <v>41364</v>
      </c>
      <c r="O4" s="133">
        <v>41455</v>
      </c>
      <c r="P4" s="133">
        <v>41547</v>
      </c>
      <c r="Q4" s="133">
        <v>41639</v>
      </c>
      <c r="R4" s="133">
        <v>41729</v>
      </c>
      <c r="S4" s="133">
        <v>41820</v>
      </c>
      <c r="T4" s="133">
        <v>41912</v>
      </c>
      <c r="U4" s="133">
        <v>42004</v>
      </c>
      <c r="V4" s="133">
        <v>42094</v>
      </c>
      <c r="W4" s="133">
        <v>42185</v>
      </c>
      <c r="X4" s="133">
        <v>42277</v>
      </c>
      <c r="Y4" s="133">
        <v>42369</v>
      </c>
      <c r="Z4" s="133">
        <v>42460</v>
      </c>
      <c r="AA4" s="133">
        <v>42551</v>
      </c>
      <c r="AB4" s="133">
        <v>42643</v>
      </c>
      <c r="AC4" s="133">
        <v>42735</v>
      </c>
      <c r="AD4" s="133">
        <v>42825</v>
      </c>
      <c r="AE4" s="133">
        <v>42916</v>
      </c>
      <c r="AF4" s="133">
        <v>43008</v>
      </c>
      <c r="AG4" s="133">
        <v>43100</v>
      </c>
      <c r="AH4" s="133">
        <v>43190</v>
      </c>
      <c r="AI4" s="133">
        <v>43281</v>
      </c>
      <c r="AJ4" s="133">
        <v>43373</v>
      </c>
      <c r="AK4" s="211">
        <v>43465</v>
      </c>
      <c r="AL4" s="211">
        <v>43555</v>
      </c>
      <c r="AM4" s="211">
        <v>43646</v>
      </c>
      <c r="AN4" s="212">
        <v>43738</v>
      </c>
      <c r="AO4" s="211">
        <v>43830</v>
      </c>
      <c r="AP4" s="211">
        <v>43921</v>
      </c>
    </row>
    <row r="5" spans="1:42" x14ac:dyDescent="0.3">
      <c r="A5" s="143" t="s">
        <v>133</v>
      </c>
      <c r="B5" s="156">
        <f t="shared" ref="B5:AA5" si="0">B6+B21+B24</f>
        <v>52139.590000000004</v>
      </c>
      <c r="C5" s="156">
        <f t="shared" si="0"/>
        <v>53570</v>
      </c>
      <c r="D5" s="156">
        <f t="shared" si="0"/>
        <v>56283</v>
      </c>
      <c r="E5" s="156">
        <f t="shared" si="0"/>
        <v>56160</v>
      </c>
      <c r="F5" s="156">
        <f t="shared" si="0"/>
        <v>57171.68</v>
      </c>
      <c r="G5" s="156">
        <f t="shared" si="0"/>
        <v>57897</v>
      </c>
      <c r="H5" s="156">
        <f t="shared" si="0"/>
        <v>57587.8</v>
      </c>
      <c r="I5" s="156">
        <f t="shared" si="0"/>
        <v>56986</v>
      </c>
      <c r="J5" s="156">
        <f t="shared" si="0"/>
        <v>56035.165000000001</v>
      </c>
      <c r="K5" s="156">
        <f t="shared" si="0"/>
        <v>55862.305</v>
      </c>
      <c r="L5" s="156">
        <f t="shared" si="0"/>
        <v>56285.605000000003</v>
      </c>
      <c r="M5" s="124">
        <f t="shared" si="0"/>
        <v>54196.245000000003</v>
      </c>
      <c r="N5" s="156">
        <f t="shared" si="0"/>
        <v>51653.356152</v>
      </c>
      <c r="O5" s="156">
        <f t="shared" si="0"/>
        <v>51245.11</v>
      </c>
      <c r="P5" s="156">
        <f t="shared" si="0"/>
        <v>51881.51999999999</v>
      </c>
      <c r="Q5" s="156">
        <f t="shared" si="0"/>
        <v>50877.15</v>
      </c>
      <c r="R5" s="156">
        <f t="shared" si="0"/>
        <v>51539.12</v>
      </c>
      <c r="S5" s="156">
        <f t="shared" si="0"/>
        <v>54741.819018399998</v>
      </c>
      <c r="T5" s="157">
        <f t="shared" si="0"/>
        <v>52943.049999999988</v>
      </c>
      <c r="U5" s="157">
        <f t="shared" si="0"/>
        <v>53600.82</v>
      </c>
      <c r="V5" s="157">
        <f t="shared" si="0"/>
        <v>52397.027034400002</v>
      </c>
      <c r="W5" s="128">
        <f t="shared" si="0"/>
        <v>54673.602999999996</v>
      </c>
      <c r="X5" s="128">
        <f t="shared" si="0"/>
        <v>55608.889999999992</v>
      </c>
      <c r="Y5" s="128">
        <f t="shared" si="0"/>
        <v>56985.444999999985</v>
      </c>
      <c r="Z5" s="128">
        <f t="shared" si="0"/>
        <v>58727.879000000001</v>
      </c>
      <c r="AA5" s="128">
        <f t="shared" si="0"/>
        <v>61356.656000000003</v>
      </c>
      <c r="AB5" s="128">
        <v>62399.14</v>
      </c>
      <c r="AC5" s="128">
        <v>61486.493453315365</v>
      </c>
      <c r="AD5" s="128">
        <v>61952.326205135316</v>
      </c>
      <c r="AE5" s="128">
        <v>66103.000202307041</v>
      </c>
      <c r="AF5" s="128">
        <v>67011.570220700014</v>
      </c>
      <c r="AG5" s="187">
        <v>70510.616157459997</v>
      </c>
      <c r="AH5" s="187">
        <v>73024.123021599982</v>
      </c>
      <c r="AI5" s="187">
        <v>75357.12856397999</v>
      </c>
      <c r="AJ5" s="187">
        <v>76340.16161037999</v>
      </c>
      <c r="AK5" s="187">
        <v>78463.81660636999</v>
      </c>
      <c r="AL5" s="187">
        <v>84229.636430469996</v>
      </c>
      <c r="AM5" s="187">
        <v>83936.342705261603</v>
      </c>
      <c r="AN5" s="196">
        <v>84518.284102461635</v>
      </c>
      <c r="AO5" s="187">
        <v>87649.538364481909</v>
      </c>
      <c r="AP5" s="197">
        <v>86368.508221499447</v>
      </c>
    </row>
    <row r="6" spans="1:42" x14ac:dyDescent="0.3">
      <c r="A6" s="144" t="s">
        <v>134</v>
      </c>
      <c r="B6" s="124">
        <f t="shared" ref="B6:AA6" si="1">B7+B17</f>
        <v>42209.590000000004</v>
      </c>
      <c r="C6" s="124">
        <f t="shared" si="1"/>
        <v>42908</v>
      </c>
      <c r="D6" s="124">
        <f t="shared" si="1"/>
        <v>44736</v>
      </c>
      <c r="E6" s="124">
        <f t="shared" si="1"/>
        <v>44801</v>
      </c>
      <c r="F6" s="124">
        <f t="shared" si="1"/>
        <v>45564.68</v>
      </c>
      <c r="G6" s="124">
        <f t="shared" si="1"/>
        <v>46374</v>
      </c>
      <c r="H6" s="124">
        <f t="shared" si="1"/>
        <v>46372.33</v>
      </c>
      <c r="I6" s="124">
        <f t="shared" si="1"/>
        <v>46020</v>
      </c>
      <c r="J6" s="124">
        <f t="shared" si="1"/>
        <v>45435.24</v>
      </c>
      <c r="K6" s="124">
        <f t="shared" si="1"/>
        <v>46123.125</v>
      </c>
      <c r="L6" s="124">
        <f t="shared" si="1"/>
        <v>46854.725000000006</v>
      </c>
      <c r="M6" s="124">
        <f t="shared" si="1"/>
        <v>45607.224999999999</v>
      </c>
      <c r="N6" s="124">
        <f t="shared" si="1"/>
        <v>43964.966999999997</v>
      </c>
      <c r="O6" s="124">
        <f t="shared" si="1"/>
        <v>43752.090000000004</v>
      </c>
      <c r="P6" s="124">
        <f t="shared" si="1"/>
        <v>44332.069999999992</v>
      </c>
      <c r="Q6" s="124">
        <f t="shared" si="1"/>
        <v>43886.667999999998</v>
      </c>
      <c r="R6" s="124">
        <f t="shared" si="1"/>
        <v>44526.920000000006</v>
      </c>
      <c r="S6" s="124">
        <f t="shared" si="1"/>
        <v>48440.203999999998</v>
      </c>
      <c r="T6" s="130">
        <f t="shared" si="1"/>
        <v>46790.479999999989</v>
      </c>
      <c r="U6" s="130">
        <f t="shared" si="1"/>
        <v>46842.8</v>
      </c>
      <c r="V6" s="130">
        <f t="shared" si="1"/>
        <v>45555.9</v>
      </c>
      <c r="W6" s="162">
        <f t="shared" si="1"/>
        <v>46861.24</v>
      </c>
      <c r="X6" s="162">
        <f t="shared" si="1"/>
        <v>47387.739999999991</v>
      </c>
      <c r="Y6" s="162">
        <f t="shared" si="1"/>
        <v>48375.64499999999</v>
      </c>
      <c r="Z6" s="162">
        <f t="shared" si="1"/>
        <v>49499.809000000001</v>
      </c>
      <c r="AA6" s="162">
        <f t="shared" si="1"/>
        <v>51713.686000000002</v>
      </c>
      <c r="AB6" s="162">
        <v>52675.78</v>
      </c>
      <c r="AC6" s="162">
        <v>52098.739999999991</v>
      </c>
      <c r="AD6" s="162">
        <v>52467.657882043561</v>
      </c>
      <c r="AE6" s="162">
        <v>56429.621419507035</v>
      </c>
      <c r="AF6" s="162">
        <v>57196.611472700009</v>
      </c>
      <c r="AG6" s="188">
        <v>60602.635114659999</v>
      </c>
      <c r="AH6" s="188">
        <v>62937.183999999994</v>
      </c>
      <c r="AI6" s="188">
        <v>64141.628563979997</v>
      </c>
      <c r="AJ6" s="188">
        <v>65381.806942379997</v>
      </c>
      <c r="AK6" s="188">
        <v>65573.870905570002</v>
      </c>
      <c r="AL6" s="188">
        <v>68412.395649469996</v>
      </c>
      <c r="AM6" s="188">
        <v>67800.114356661594</v>
      </c>
      <c r="AN6" s="198">
        <v>67807.43659854251</v>
      </c>
      <c r="AO6" s="188">
        <v>70984.046428091911</v>
      </c>
      <c r="AP6" s="199">
        <v>70060.007158852342</v>
      </c>
    </row>
    <row r="7" spans="1:42" x14ac:dyDescent="0.3">
      <c r="A7" s="145" t="s">
        <v>88</v>
      </c>
      <c r="B7" s="124">
        <f t="shared" ref="B7:AA7" si="2">SUM(B8:B16)</f>
        <v>41609.300000000003</v>
      </c>
      <c r="C7" s="124">
        <f t="shared" si="2"/>
        <v>42057</v>
      </c>
      <c r="D7" s="124">
        <f t="shared" si="2"/>
        <v>43841</v>
      </c>
      <c r="E7" s="124">
        <f t="shared" si="2"/>
        <v>43879.9</v>
      </c>
      <c r="F7" s="124">
        <f t="shared" si="2"/>
        <v>44647</v>
      </c>
      <c r="G7" s="124">
        <f t="shared" si="2"/>
        <v>45734</v>
      </c>
      <c r="H7" s="124">
        <f t="shared" si="2"/>
        <v>45770.33</v>
      </c>
      <c r="I7" s="124">
        <f t="shared" si="2"/>
        <v>45624</v>
      </c>
      <c r="J7" s="124">
        <f t="shared" si="2"/>
        <v>45028.4</v>
      </c>
      <c r="K7" s="124">
        <f t="shared" si="2"/>
        <v>45742.125</v>
      </c>
      <c r="L7" s="124">
        <f t="shared" si="2"/>
        <v>46444.995000000003</v>
      </c>
      <c r="M7" s="124">
        <f t="shared" si="2"/>
        <v>45219.394999999997</v>
      </c>
      <c r="N7" s="124">
        <f t="shared" si="2"/>
        <v>43708.566999999995</v>
      </c>
      <c r="O7" s="124">
        <f t="shared" si="2"/>
        <v>43488.060000000005</v>
      </c>
      <c r="P7" s="124">
        <f t="shared" si="2"/>
        <v>43877.249999999993</v>
      </c>
      <c r="Q7" s="124">
        <f t="shared" si="2"/>
        <v>43437.837999999996</v>
      </c>
      <c r="R7" s="124">
        <f t="shared" si="2"/>
        <v>44000.98</v>
      </c>
      <c r="S7" s="124">
        <f t="shared" si="2"/>
        <v>47708.873999999996</v>
      </c>
      <c r="T7" s="130">
        <f t="shared" si="2"/>
        <v>45900.299999999988</v>
      </c>
      <c r="U7" s="130">
        <f t="shared" si="2"/>
        <v>45808.32</v>
      </c>
      <c r="V7" s="130">
        <f t="shared" si="2"/>
        <v>44487.23</v>
      </c>
      <c r="W7" s="162">
        <f t="shared" si="2"/>
        <v>45849.229999999996</v>
      </c>
      <c r="X7" s="162">
        <f t="shared" si="2"/>
        <v>46039.539999999994</v>
      </c>
      <c r="Y7" s="162">
        <f t="shared" si="2"/>
        <v>47119.18499999999</v>
      </c>
      <c r="Z7" s="162">
        <f t="shared" si="2"/>
        <v>48086.542999999998</v>
      </c>
      <c r="AA7" s="162">
        <f t="shared" si="2"/>
        <v>50025.955999999998</v>
      </c>
      <c r="AB7" s="162">
        <v>50937.760000000002</v>
      </c>
      <c r="AC7" s="162">
        <v>50926.429999999993</v>
      </c>
      <c r="AD7" s="162">
        <v>51328.806149799995</v>
      </c>
      <c r="AE7" s="162">
        <v>55547.484240869999</v>
      </c>
      <c r="AF7" s="162">
        <v>56286.77647270001</v>
      </c>
      <c r="AG7" s="188">
        <v>59277.239114659998</v>
      </c>
      <c r="AH7" s="188">
        <v>61226.683999999994</v>
      </c>
      <c r="AI7" s="188">
        <v>62525.116563979995</v>
      </c>
      <c r="AJ7" s="188">
        <v>64061.111942379997</v>
      </c>
      <c r="AK7" s="188">
        <v>64536.611905569996</v>
      </c>
      <c r="AL7" s="188">
        <v>67301.395649469996</v>
      </c>
      <c r="AM7" s="188">
        <v>66535.909433190012</v>
      </c>
      <c r="AN7" s="198">
        <v>66236.267000000007</v>
      </c>
      <c r="AO7" s="188">
        <v>68177.394603408204</v>
      </c>
      <c r="AP7" s="199">
        <v>67370.895356616558</v>
      </c>
    </row>
    <row r="8" spans="1:42" x14ac:dyDescent="0.3">
      <c r="A8" s="146" t="s">
        <v>18</v>
      </c>
      <c r="B8" s="98">
        <v>14017</v>
      </c>
      <c r="C8" s="98">
        <v>13958</v>
      </c>
      <c r="D8" s="98">
        <v>14843</v>
      </c>
      <c r="E8" s="98">
        <v>14942</v>
      </c>
      <c r="F8" s="98">
        <v>15133</v>
      </c>
      <c r="G8" s="98">
        <v>15462</v>
      </c>
      <c r="H8" s="98">
        <v>15576</v>
      </c>
      <c r="I8" s="98">
        <v>15298</v>
      </c>
      <c r="J8" s="98">
        <v>14935</v>
      </c>
      <c r="K8" s="98">
        <v>15014</v>
      </c>
      <c r="L8" s="98">
        <v>15328.5</v>
      </c>
      <c r="M8" s="122">
        <v>14557</v>
      </c>
      <c r="N8" s="122">
        <v>13874</v>
      </c>
      <c r="O8" s="122">
        <v>13548</v>
      </c>
      <c r="P8" s="122">
        <v>13792.75</v>
      </c>
      <c r="Q8" s="122">
        <v>13350.64</v>
      </c>
      <c r="R8" s="122">
        <v>13485.21</v>
      </c>
      <c r="S8" s="122">
        <v>13606.572</v>
      </c>
      <c r="T8" s="129">
        <v>12756.14</v>
      </c>
      <c r="U8" s="129">
        <v>12062.912</v>
      </c>
      <c r="V8" s="129">
        <v>11631.93</v>
      </c>
      <c r="W8" s="163">
        <v>11664.06</v>
      </c>
      <c r="X8" s="164">
        <v>11737.3</v>
      </c>
      <c r="Y8" s="164">
        <v>11580.344999999999</v>
      </c>
      <c r="Z8" s="165">
        <v>12227.799999999997</v>
      </c>
      <c r="AA8" s="164">
        <v>12678.49</v>
      </c>
      <c r="AB8" s="164">
        <v>12784.08</v>
      </c>
      <c r="AC8" s="164">
        <v>11597.99</v>
      </c>
      <c r="AD8" s="164">
        <v>11889.978999999998</v>
      </c>
      <c r="AE8" s="164">
        <v>11973.469000000001</v>
      </c>
      <c r="AF8" s="164">
        <v>12071.147000000003</v>
      </c>
      <c r="AG8" s="164">
        <v>11892.742</v>
      </c>
      <c r="AH8" s="164">
        <v>12339.18</v>
      </c>
      <c r="AI8" s="164">
        <v>11642.796000000002</v>
      </c>
      <c r="AJ8" s="164">
        <v>11497.666999999999</v>
      </c>
      <c r="AK8" s="164">
        <v>11365.648000000001</v>
      </c>
      <c r="AL8" s="164">
        <v>11260.965999999997</v>
      </c>
      <c r="AM8" s="164">
        <v>11235.076999999999</v>
      </c>
      <c r="AN8" s="165">
        <v>11077.159000000001</v>
      </c>
      <c r="AO8" s="164">
        <v>10923.986000000001</v>
      </c>
      <c r="AP8" s="189">
        <v>10785.906999999999</v>
      </c>
    </row>
    <row r="9" spans="1:42" x14ac:dyDescent="0.3">
      <c r="A9" s="146" t="s">
        <v>19</v>
      </c>
      <c r="B9" s="98">
        <v>23161</v>
      </c>
      <c r="C9" s="98">
        <v>23694</v>
      </c>
      <c r="D9" s="98">
        <v>24694</v>
      </c>
      <c r="E9" s="98">
        <v>24613</v>
      </c>
      <c r="F9" s="98">
        <v>25147</v>
      </c>
      <c r="G9" s="98">
        <v>25837</v>
      </c>
      <c r="H9" s="98">
        <v>25693.67</v>
      </c>
      <c r="I9" s="98">
        <v>25602</v>
      </c>
      <c r="J9" s="98">
        <v>25280</v>
      </c>
      <c r="K9" s="98">
        <v>25406</v>
      </c>
      <c r="L9" s="98">
        <v>25660.04</v>
      </c>
      <c r="M9" s="122">
        <v>25058.2</v>
      </c>
      <c r="N9" s="122">
        <v>24177.316999999999</v>
      </c>
      <c r="O9" s="122">
        <v>24197.8</v>
      </c>
      <c r="P9" s="122">
        <v>24299.7</v>
      </c>
      <c r="Q9" s="122">
        <v>24183.163</v>
      </c>
      <c r="R9" s="122">
        <v>24199.7</v>
      </c>
      <c r="S9" s="122">
        <v>25826.244999999999</v>
      </c>
      <c r="T9" s="129">
        <v>24731.09</v>
      </c>
      <c r="U9" s="129">
        <v>24179.66</v>
      </c>
      <c r="V9" s="129">
        <v>23244.73</v>
      </c>
      <c r="W9" s="163">
        <v>24261.67</v>
      </c>
      <c r="X9" s="164">
        <v>24146.05</v>
      </c>
      <c r="Y9" s="164">
        <v>24788.01</v>
      </c>
      <c r="Z9" s="165">
        <v>25192.803000000004</v>
      </c>
      <c r="AA9" s="164">
        <v>26375.97</v>
      </c>
      <c r="AB9" s="164">
        <v>26169.56</v>
      </c>
      <c r="AC9" s="164">
        <v>25721.279999999999</v>
      </c>
      <c r="AD9" s="164">
        <v>25949.8821498</v>
      </c>
      <c r="AE9" s="164">
        <v>27605.362240869999</v>
      </c>
      <c r="AF9" s="164">
        <v>27938.598472700003</v>
      </c>
      <c r="AG9" s="164">
        <v>27929.937114660002</v>
      </c>
      <c r="AH9" s="164">
        <v>28394.079999999998</v>
      </c>
      <c r="AI9" s="164">
        <v>28101.826563979997</v>
      </c>
      <c r="AJ9" s="164">
        <v>27606.49994238</v>
      </c>
      <c r="AK9" s="164">
        <v>27694.359905569996</v>
      </c>
      <c r="AL9" s="164">
        <v>27365.64764947</v>
      </c>
      <c r="AM9" s="164">
        <v>27787.965433190002</v>
      </c>
      <c r="AN9" s="165">
        <v>28056.300000000003</v>
      </c>
      <c r="AO9" s="164">
        <v>29358.584999999995</v>
      </c>
      <c r="AP9" s="189">
        <v>28860.33</v>
      </c>
    </row>
    <row r="10" spans="1:42" x14ac:dyDescent="0.3">
      <c r="A10" s="146" t="s">
        <v>20</v>
      </c>
      <c r="B10" s="98">
        <v>2320</v>
      </c>
      <c r="C10" s="98">
        <v>2282</v>
      </c>
      <c r="D10" s="98">
        <v>2280</v>
      </c>
      <c r="E10" s="98">
        <v>2303</v>
      </c>
      <c r="F10" s="98">
        <v>2350</v>
      </c>
      <c r="G10" s="98">
        <v>2425</v>
      </c>
      <c r="H10" s="98">
        <v>2591.66</v>
      </c>
      <c r="I10" s="98">
        <v>2839</v>
      </c>
      <c r="J10" s="98">
        <v>2928.4</v>
      </c>
      <c r="K10" s="98">
        <v>3469</v>
      </c>
      <c r="L10" s="98">
        <v>3603.33</v>
      </c>
      <c r="M10" s="122">
        <v>3751.07</v>
      </c>
      <c r="N10" s="122">
        <v>3836</v>
      </c>
      <c r="O10" s="122">
        <v>3939</v>
      </c>
      <c r="P10" s="122">
        <v>3970.45</v>
      </c>
      <c r="Q10" s="122">
        <v>4118.6049999999996</v>
      </c>
      <c r="R10" s="122">
        <v>4384.82</v>
      </c>
      <c r="S10" s="122">
        <v>4384.5169999999998</v>
      </c>
      <c r="T10" s="129">
        <v>4522.0599999999995</v>
      </c>
      <c r="U10" s="129">
        <v>4635.7880000000005</v>
      </c>
      <c r="V10" s="129">
        <v>4680.01</v>
      </c>
      <c r="W10" s="163">
        <v>4941.2300000000014</v>
      </c>
      <c r="X10" s="164">
        <v>4880.92</v>
      </c>
      <c r="Y10" s="164">
        <v>5119.3100000000004</v>
      </c>
      <c r="Z10" s="165">
        <v>5125.6000000000004</v>
      </c>
      <c r="AA10" s="164">
        <v>5444.69</v>
      </c>
      <c r="AB10" s="164">
        <v>5756.66</v>
      </c>
      <c r="AC10" s="164">
        <v>6140.17</v>
      </c>
      <c r="AD10" s="164">
        <v>5700.8010000000004</v>
      </c>
      <c r="AE10" s="164">
        <v>6322.6090000000004</v>
      </c>
      <c r="AF10" s="164">
        <v>6769.8870000000006</v>
      </c>
      <c r="AG10" s="164">
        <v>6992.7629999999999</v>
      </c>
      <c r="AH10" s="164">
        <v>7701.2800000000007</v>
      </c>
      <c r="AI10" s="164">
        <v>8674.15</v>
      </c>
      <c r="AJ10" s="164">
        <v>10830.601000000001</v>
      </c>
      <c r="AK10" s="164">
        <v>11349.940999999999</v>
      </c>
      <c r="AL10" s="164">
        <v>12480.959000000001</v>
      </c>
      <c r="AM10" s="164">
        <v>12716.652999999998</v>
      </c>
      <c r="AN10" s="165">
        <v>12787.343999999999</v>
      </c>
      <c r="AO10" s="164">
        <v>13227.248</v>
      </c>
      <c r="AP10" s="189">
        <v>13362.880999999998</v>
      </c>
    </row>
    <row r="11" spans="1:42" x14ac:dyDescent="0.3">
      <c r="A11" s="146" t="s">
        <v>21</v>
      </c>
      <c r="B11" s="98">
        <v>1550</v>
      </c>
      <c r="C11" s="98">
        <v>1550</v>
      </c>
      <c r="D11" s="98">
        <v>1550</v>
      </c>
      <c r="E11" s="98">
        <v>1550</v>
      </c>
      <c r="F11" s="98">
        <v>1550</v>
      </c>
      <c r="G11" s="98">
        <v>1550</v>
      </c>
      <c r="H11" s="98">
        <v>1550</v>
      </c>
      <c r="I11" s="98">
        <v>1550</v>
      </c>
      <c r="J11" s="98">
        <v>1550</v>
      </c>
      <c r="K11" s="98">
        <v>1550</v>
      </c>
      <c r="L11" s="98">
        <v>1550</v>
      </c>
      <c r="M11" s="122">
        <v>1550</v>
      </c>
      <c r="N11" s="122">
        <v>1550</v>
      </c>
      <c r="O11" s="122">
        <v>1550</v>
      </c>
      <c r="P11" s="122">
        <v>1550</v>
      </c>
      <c r="Q11" s="122">
        <v>1550</v>
      </c>
      <c r="R11" s="122">
        <v>1550</v>
      </c>
      <c r="S11" s="122">
        <v>3550</v>
      </c>
      <c r="T11" s="129">
        <v>3550</v>
      </c>
      <c r="U11" s="129">
        <v>4550</v>
      </c>
      <c r="V11" s="129">
        <v>4550</v>
      </c>
      <c r="W11" s="163">
        <v>4550</v>
      </c>
      <c r="X11" s="164">
        <v>5050</v>
      </c>
      <c r="Y11" s="164">
        <v>5050</v>
      </c>
      <c r="Z11" s="165">
        <v>4550</v>
      </c>
      <c r="AA11" s="164">
        <v>4550</v>
      </c>
      <c r="AB11" s="164">
        <v>4550</v>
      </c>
      <c r="AC11" s="164">
        <v>5550</v>
      </c>
      <c r="AD11" s="164">
        <v>5550</v>
      </c>
      <c r="AE11" s="164">
        <v>4800</v>
      </c>
      <c r="AF11" s="164">
        <v>4800</v>
      </c>
      <c r="AG11" s="164">
        <v>7300</v>
      </c>
      <c r="AH11" s="164">
        <v>7300</v>
      </c>
      <c r="AI11" s="164">
        <v>7300</v>
      </c>
      <c r="AJ11" s="164">
        <v>7300</v>
      </c>
      <c r="AK11" s="164">
        <v>7300</v>
      </c>
      <c r="AL11" s="164">
        <v>7300</v>
      </c>
      <c r="AM11" s="164">
        <v>6300</v>
      </c>
      <c r="AN11" s="165">
        <v>6300</v>
      </c>
      <c r="AO11" s="164">
        <v>5300</v>
      </c>
      <c r="AP11" s="189">
        <v>5300</v>
      </c>
    </row>
    <row r="12" spans="1:42" x14ac:dyDescent="0.3">
      <c r="A12" s="146" t="s">
        <v>22</v>
      </c>
      <c r="B12" s="98">
        <v>157.4</v>
      </c>
      <c r="C12" s="98">
        <v>167</v>
      </c>
      <c r="D12" s="98">
        <v>167</v>
      </c>
      <c r="E12" s="98">
        <v>167</v>
      </c>
      <c r="F12" s="98">
        <v>167</v>
      </c>
      <c r="G12" s="98">
        <v>135</v>
      </c>
      <c r="H12" s="98">
        <v>135</v>
      </c>
      <c r="I12" s="98">
        <v>135</v>
      </c>
      <c r="J12" s="98">
        <v>135</v>
      </c>
      <c r="K12" s="98">
        <v>103.125</v>
      </c>
      <c r="L12" s="98">
        <v>103.125</v>
      </c>
      <c r="M12" s="122">
        <v>103.125</v>
      </c>
      <c r="N12" s="122">
        <v>71.25</v>
      </c>
      <c r="O12" s="122">
        <v>71.25</v>
      </c>
      <c r="P12" s="122">
        <v>71.25</v>
      </c>
      <c r="Q12" s="122">
        <v>71.25</v>
      </c>
      <c r="R12" s="122">
        <v>71.25</v>
      </c>
      <c r="S12" s="122">
        <v>35.630000000000003</v>
      </c>
      <c r="T12" s="129">
        <v>35.630000000000003</v>
      </c>
      <c r="U12" s="129">
        <v>35.630000000000003</v>
      </c>
      <c r="V12" s="129">
        <v>35.630000000000003</v>
      </c>
      <c r="W12" s="163">
        <v>0</v>
      </c>
      <c r="X12" s="164">
        <v>0</v>
      </c>
      <c r="Y12" s="164">
        <v>0</v>
      </c>
      <c r="Z12" s="165">
        <v>0</v>
      </c>
      <c r="AA12" s="164">
        <v>0</v>
      </c>
      <c r="AB12" s="164">
        <v>0</v>
      </c>
      <c r="AC12" s="164">
        <v>0</v>
      </c>
      <c r="AD12" s="164">
        <v>0</v>
      </c>
      <c r="AE12" s="164">
        <v>0</v>
      </c>
      <c r="AF12" s="164">
        <v>0</v>
      </c>
      <c r="AG12" s="164">
        <v>0</v>
      </c>
      <c r="AH12" s="164">
        <v>0</v>
      </c>
      <c r="AI12" s="164">
        <v>0</v>
      </c>
      <c r="AJ12" s="164">
        <v>0</v>
      </c>
      <c r="AK12" s="164">
        <v>0</v>
      </c>
      <c r="AL12" s="164">
        <v>0</v>
      </c>
      <c r="AM12" s="164">
        <v>0</v>
      </c>
      <c r="AN12" s="165">
        <v>0</v>
      </c>
      <c r="AO12" s="164">
        <v>0</v>
      </c>
      <c r="AP12" s="189">
        <v>0</v>
      </c>
    </row>
    <row r="13" spans="1:42" x14ac:dyDescent="0.3">
      <c r="A13" s="146" t="s">
        <v>23</v>
      </c>
      <c r="B13" s="98">
        <v>0</v>
      </c>
      <c r="C13" s="98">
        <v>0</v>
      </c>
      <c r="D13" s="98">
        <v>0</v>
      </c>
      <c r="E13" s="98">
        <v>0</v>
      </c>
      <c r="F13" s="98">
        <v>0</v>
      </c>
      <c r="G13" s="98">
        <v>0</v>
      </c>
      <c r="H13" s="98">
        <v>0</v>
      </c>
      <c r="I13" s="98">
        <v>0</v>
      </c>
      <c r="J13" s="98">
        <v>0</v>
      </c>
      <c r="K13" s="98">
        <v>0</v>
      </c>
      <c r="L13" s="98">
        <v>0</v>
      </c>
      <c r="M13" s="122">
        <v>0</v>
      </c>
      <c r="N13" s="122">
        <v>0</v>
      </c>
      <c r="O13" s="122">
        <v>0</v>
      </c>
      <c r="P13" s="122">
        <v>0</v>
      </c>
      <c r="Q13" s="122">
        <v>0</v>
      </c>
      <c r="R13" s="122">
        <v>150</v>
      </c>
      <c r="S13" s="122">
        <v>150</v>
      </c>
      <c r="T13" s="129">
        <v>150</v>
      </c>
      <c r="U13" s="129">
        <v>200</v>
      </c>
      <c r="V13" s="129">
        <v>200</v>
      </c>
      <c r="W13" s="163">
        <v>300</v>
      </c>
      <c r="X13" s="164">
        <v>100</v>
      </c>
      <c r="Y13" s="164">
        <v>500</v>
      </c>
      <c r="Z13" s="165">
        <v>908</v>
      </c>
      <c r="AA13" s="164">
        <v>881.596</v>
      </c>
      <c r="AB13" s="164">
        <v>1583</v>
      </c>
      <c r="AC13" s="164">
        <v>1843</v>
      </c>
      <c r="AD13" s="164">
        <v>2198.1440000000002</v>
      </c>
      <c r="AE13" s="164">
        <v>4826.0439999999999</v>
      </c>
      <c r="AF13" s="164">
        <v>4687.1440000000002</v>
      </c>
      <c r="AG13" s="164">
        <v>5161.7970000000005</v>
      </c>
      <c r="AH13" s="164">
        <v>5492.1440000000002</v>
      </c>
      <c r="AI13" s="164">
        <v>6806.3440000000001</v>
      </c>
      <c r="AJ13" s="164">
        <v>6826.3440000000001</v>
      </c>
      <c r="AK13" s="164">
        <v>6826.6630000000005</v>
      </c>
      <c r="AL13" s="164">
        <v>8883.8729999999996</v>
      </c>
      <c r="AM13" s="164">
        <v>8470</v>
      </c>
      <c r="AN13" s="165">
        <v>7976.8639999999996</v>
      </c>
      <c r="AO13" s="164">
        <v>9311.4320000000007</v>
      </c>
      <c r="AP13" s="189">
        <v>8968.6209999999992</v>
      </c>
    </row>
    <row r="14" spans="1:42" x14ac:dyDescent="0.3">
      <c r="A14" s="146" t="s">
        <v>90</v>
      </c>
      <c r="B14" s="98">
        <v>3.9</v>
      </c>
      <c r="C14" s="98">
        <v>6</v>
      </c>
      <c r="D14" s="98">
        <v>7</v>
      </c>
      <c r="E14" s="98">
        <v>4.9000000000000004</v>
      </c>
      <c r="F14" s="98">
        <v>0</v>
      </c>
      <c r="G14" s="98">
        <v>25</v>
      </c>
      <c r="H14" s="98">
        <v>24</v>
      </c>
      <c r="I14" s="98">
        <v>0</v>
      </c>
      <c r="J14" s="98">
        <v>0</v>
      </c>
      <c r="K14" s="98">
        <v>0</v>
      </c>
      <c r="L14" s="98">
        <v>0</v>
      </c>
      <c r="M14" s="122">
        <v>0</v>
      </c>
      <c r="N14" s="122">
        <v>0</v>
      </c>
      <c r="O14" s="122">
        <v>2.0099999999999998</v>
      </c>
      <c r="P14" s="122">
        <v>13.1</v>
      </c>
      <c r="Q14" s="122">
        <v>4.18</v>
      </c>
      <c r="R14" s="122">
        <v>0</v>
      </c>
      <c r="S14" s="122">
        <v>15.91</v>
      </c>
      <c r="T14" s="129">
        <v>15.38</v>
      </c>
      <c r="U14" s="129">
        <v>24.33</v>
      </c>
      <c r="V14" s="129">
        <v>24.93</v>
      </c>
      <c r="W14" s="163">
        <v>32.270000000000003</v>
      </c>
      <c r="X14" s="164">
        <v>25.27</v>
      </c>
      <c r="Y14" s="164">
        <v>1.52</v>
      </c>
      <c r="Z14" s="165">
        <v>2.34</v>
      </c>
      <c r="AA14" s="164">
        <v>35.21</v>
      </c>
      <c r="AB14" s="164">
        <v>34.46</v>
      </c>
      <c r="AC14" s="164">
        <v>33.99</v>
      </c>
      <c r="AD14" s="164">
        <v>0</v>
      </c>
      <c r="AE14" s="164">
        <v>0</v>
      </c>
      <c r="AF14" s="164">
        <v>0</v>
      </c>
      <c r="AG14" s="164">
        <v>0</v>
      </c>
      <c r="AH14" s="164">
        <v>0</v>
      </c>
      <c r="AI14" s="164">
        <v>0</v>
      </c>
      <c r="AJ14" s="164">
        <v>0</v>
      </c>
      <c r="AK14" s="164">
        <v>0</v>
      </c>
      <c r="AL14" s="164">
        <v>0</v>
      </c>
      <c r="AM14" s="164">
        <v>0</v>
      </c>
      <c r="AN14" s="165">
        <v>3.8</v>
      </c>
      <c r="AO14" s="164">
        <v>11.23160340821069</v>
      </c>
      <c r="AP14" s="189">
        <v>40.966356616548993</v>
      </c>
    </row>
    <row r="15" spans="1:42" x14ac:dyDescent="0.3">
      <c r="A15" s="146" t="s">
        <v>24</v>
      </c>
      <c r="B15" s="98">
        <v>200</v>
      </c>
      <c r="C15" s="98">
        <v>200</v>
      </c>
      <c r="D15" s="98">
        <v>200</v>
      </c>
      <c r="E15" s="98">
        <v>200</v>
      </c>
      <c r="F15" s="98">
        <v>200</v>
      </c>
      <c r="G15" s="98">
        <v>200</v>
      </c>
      <c r="H15" s="98">
        <v>200</v>
      </c>
      <c r="I15" s="98">
        <v>200</v>
      </c>
      <c r="J15" s="98">
        <v>200</v>
      </c>
      <c r="K15" s="98">
        <v>200</v>
      </c>
      <c r="L15" s="98">
        <v>200</v>
      </c>
      <c r="M15" s="122">
        <v>200</v>
      </c>
      <c r="N15" s="122">
        <v>200</v>
      </c>
      <c r="O15" s="122">
        <v>180</v>
      </c>
      <c r="P15" s="122">
        <v>180</v>
      </c>
      <c r="Q15" s="122">
        <v>160</v>
      </c>
      <c r="R15" s="122">
        <v>160</v>
      </c>
      <c r="S15" s="122">
        <v>140</v>
      </c>
      <c r="T15" s="129">
        <v>140</v>
      </c>
      <c r="U15" s="129">
        <v>120</v>
      </c>
      <c r="V15" s="129">
        <v>120</v>
      </c>
      <c r="W15" s="163">
        <v>100</v>
      </c>
      <c r="X15" s="164">
        <v>100</v>
      </c>
      <c r="Y15" s="164">
        <v>80</v>
      </c>
      <c r="Z15" s="165">
        <v>80</v>
      </c>
      <c r="AA15" s="164">
        <v>60</v>
      </c>
      <c r="AB15" s="164">
        <v>60</v>
      </c>
      <c r="AC15" s="164">
        <v>40</v>
      </c>
      <c r="AD15" s="164">
        <v>40</v>
      </c>
      <c r="AE15" s="164">
        <v>20</v>
      </c>
      <c r="AF15" s="164">
        <v>20</v>
      </c>
      <c r="AG15" s="164">
        <v>0</v>
      </c>
      <c r="AH15" s="164">
        <v>0</v>
      </c>
      <c r="AI15" s="164">
        <v>0</v>
      </c>
      <c r="AJ15" s="164">
        <v>0</v>
      </c>
      <c r="AK15" s="164">
        <v>0</v>
      </c>
      <c r="AL15" s="164">
        <v>0</v>
      </c>
      <c r="AM15" s="164">
        <v>0</v>
      </c>
      <c r="AN15" s="165">
        <v>0</v>
      </c>
      <c r="AO15" s="164">
        <v>0</v>
      </c>
      <c r="AP15" s="189">
        <v>0</v>
      </c>
    </row>
    <row r="16" spans="1:42" x14ac:dyDescent="0.3">
      <c r="A16" s="146" t="s">
        <v>148</v>
      </c>
      <c r="B16" s="98">
        <v>200</v>
      </c>
      <c r="C16" s="98">
        <v>200</v>
      </c>
      <c r="D16" s="98">
        <v>100</v>
      </c>
      <c r="E16" s="98">
        <v>100</v>
      </c>
      <c r="F16" s="98">
        <v>100</v>
      </c>
      <c r="G16" s="98">
        <v>100</v>
      </c>
      <c r="H16" s="98">
        <v>0</v>
      </c>
      <c r="I16" s="98">
        <v>0</v>
      </c>
      <c r="J16" s="98">
        <v>0</v>
      </c>
      <c r="K16" s="98">
        <v>0</v>
      </c>
      <c r="L16" s="98">
        <v>0</v>
      </c>
      <c r="M16" s="122">
        <v>0</v>
      </c>
      <c r="N16" s="122">
        <v>0</v>
      </c>
      <c r="O16" s="122">
        <v>0</v>
      </c>
      <c r="P16" s="122">
        <v>0</v>
      </c>
      <c r="Q16" s="122">
        <v>0</v>
      </c>
      <c r="R16" s="122">
        <v>0</v>
      </c>
      <c r="S16" s="122">
        <v>0</v>
      </c>
      <c r="T16" s="129">
        <v>0</v>
      </c>
      <c r="U16" s="129">
        <v>0</v>
      </c>
      <c r="V16" s="129">
        <v>0</v>
      </c>
      <c r="W16" s="129">
        <v>0</v>
      </c>
      <c r="X16" s="158">
        <v>0</v>
      </c>
      <c r="Y16" s="158">
        <v>0</v>
      </c>
      <c r="Z16" s="166">
        <v>0</v>
      </c>
      <c r="AA16" s="158">
        <v>0</v>
      </c>
      <c r="AB16" s="158">
        <v>0</v>
      </c>
      <c r="AC16" s="158">
        <v>0</v>
      </c>
      <c r="AD16" s="158">
        <v>0</v>
      </c>
      <c r="AE16" s="158">
        <v>0</v>
      </c>
      <c r="AF16" s="158">
        <v>0</v>
      </c>
      <c r="AG16" s="158">
        <v>0</v>
      </c>
      <c r="AH16" s="158">
        <v>0</v>
      </c>
      <c r="AI16" s="158">
        <v>0</v>
      </c>
      <c r="AJ16" s="158">
        <v>0</v>
      </c>
      <c r="AK16" s="158">
        <v>0</v>
      </c>
      <c r="AL16" s="158">
        <v>9.9499999999999993</v>
      </c>
      <c r="AM16" s="158">
        <v>26.213999999999999</v>
      </c>
      <c r="AN16" s="166">
        <v>34.799999999999997</v>
      </c>
      <c r="AO16" s="158">
        <v>44.911999999999999</v>
      </c>
      <c r="AP16" s="200">
        <v>52.19</v>
      </c>
    </row>
    <row r="17" spans="1:42" x14ac:dyDescent="0.3">
      <c r="A17" s="145" t="s">
        <v>91</v>
      </c>
      <c r="B17" s="124">
        <f>B18+B19+B20</f>
        <v>600.29</v>
      </c>
      <c r="C17" s="124">
        <f t="shared" ref="C17:R17" si="3">C18+C19+C20</f>
        <v>851</v>
      </c>
      <c r="D17" s="124">
        <f t="shared" si="3"/>
        <v>895</v>
      </c>
      <c r="E17" s="124">
        <f t="shared" si="3"/>
        <v>921.1</v>
      </c>
      <c r="F17" s="124">
        <f t="shared" si="3"/>
        <v>917.68</v>
      </c>
      <c r="G17" s="124">
        <f t="shared" si="3"/>
        <v>640</v>
      </c>
      <c r="H17" s="124">
        <f t="shared" si="3"/>
        <v>602</v>
      </c>
      <c r="I17" s="124">
        <f t="shared" si="3"/>
        <v>396</v>
      </c>
      <c r="J17" s="124">
        <f t="shared" si="3"/>
        <v>406.84</v>
      </c>
      <c r="K17" s="124">
        <f t="shared" si="3"/>
        <v>381</v>
      </c>
      <c r="L17" s="124">
        <f t="shared" si="3"/>
        <v>409.73</v>
      </c>
      <c r="M17" s="124">
        <f t="shared" si="3"/>
        <v>387.83000000000004</v>
      </c>
      <c r="N17" s="124">
        <f t="shared" si="3"/>
        <v>256.39999999999998</v>
      </c>
      <c r="O17" s="124">
        <f t="shared" si="3"/>
        <v>264.02999999999997</v>
      </c>
      <c r="P17" s="124">
        <f t="shared" si="3"/>
        <v>454.82</v>
      </c>
      <c r="Q17" s="124">
        <f t="shared" si="3"/>
        <v>448.83000000000004</v>
      </c>
      <c r="R17" s="124">
        <f t="shared" si="3"/>
        <v>525.94000000000005</v>
      </c>
      <c r="S17" s="124">
        <f t="shared" ref="S17:AA17" si="4">S18+S19+S20</f>
        <v>731.32999999999993</v>
      </c>
      <c r="T17" s="130">
        <f t="shared" si="4"/>
        <v>890.18000000000006</v>
      </c>
      <c r="U17" s="130">
        <f t="shared" si="4"/>
        <v>1034.48</v>
      </c>
      <c r="V17" s="130">
        <f t="shared" si="4"/>
        <v>1068.67</v>
      </c>
      <c r="W17" s="162">
        <f t="shared" si="4"/>
        <v>1012.0099999999999</v>
      </c>
      <c r="X17" s="162">
        <f t="shared" si="4"/>
        <v>1348.2</v>
      </c>
      <c r="Y17" s="162">
        <f t="shared" si="4"/>
        <v>1256.46</v>
      </c>
      <c r="Z17" s="162">
        <f t="shared" si="4"/>
        <v>1413.2660000000001</v>
      </c>
      <c r="AA17" s="162">
        <f t="shared" si="4"/>
        <v>1687.73</v>
      </c>
      <c r="AB17" s="162">
        <v>1738.02</v>
      </c>
      <c r="AC17" s="162">
        <v>1172.31</v>
      </c>
      <c r="AD17" s="162">
        <v>1138.8517322435621</v>
      </c>
      <c r="AE17" s="162">
        <v>882.13717863703562</v>
      </c>
      <c r="AF17" s="162">
        <v>909.83500000000004</v>
      </c>
      <c r="AG17" s="188">
        <v>1325.396</v>
      </c>
      <c r="AH17" s="188">
        <v>1710.5</v>
      </c>
      <c r="AI17" s="188">
        <v>1616.5119999999999</v>
      </c>
      <c r="AJ17" s="188">
        <v>1320.6950000000002</v>
      </c>
      <c r="AK17" s="188">
        <v>1037.259</v>
      </c>
      <c r="AL17" s="188">
        <v>1111</v>
      </c>
      <c r="AM17" s="188">
        <v>1264.2049234715764</v>
      </c>
      <c r="AN17" s="198">
        <v>1571.1695985425017</v>
      </c>
      <c r="AO17" s="188">
        <v>2806.6518246837077</v>
      </c>
      <c r="AP17" s="199">
        <v>2689.1118022357823</v>
      </c>
    </row>
    <row r="18" spans="1:42" x14ac:dyDescent="0.3">
      <c r="A18" s="146" t="s">
        <v>127</v>
      </c>
      <c r="B18" s="98">
        <v>600</v>
      </c>
      <c r="C18" s="98">
        <v>793</v>
      </c>
      <c r="D18" s="98">
        <v>880</v>
      </c>
      <c r="E18" s="98">
        <v>863</v>
      </c>
      <c r="F18" s="98">
        <v>916</v>
      </c>
      <c r="G18" s="98">
        <v>608</v>
      </c>
      <c r="H18" s="98">
        <v>567</v>
      </c>
      <c r="I18" s="98">
        <v>388</v>
      </c>
      <c r="J18" s="98">
        <v>400</v>
      </c>
      <c r="K18" s="98">
        <v>377</v>
      </c>
      <c r="L18" s="98">
        <v>387.85</v>
      </c>
      <c r="M18" s="122">
        <v>387.83000000000004</v>
      </c>
      <c r="N18" s="122">
        <v>256</v>
      </c>
      <c r="O18" s="122">
        <v>256</v>
      </c>
      <c r="P18" s="122">
        <v>391</v>
      </c>
      <c r="Q18" s="122">
        <v>274.67</v>
      </c>
      <c r="R18" s="122">
        <v>274.99</v>
      </c>
      <c r="S18" s="122">
        <v>442.51</v>
      </c>
      <c r="T18" s="129">
        <v>640.72</v>
      </c>
      <c r="U18" s="129">
        <v>954.96</v>
      </c>
      <c r="V18" s="158">
        <v>1007.41</v>
      </c>
      <c r="W18" s="164">
        <v>982.83999999999992</v>
      </c>
      <c r="X18" s="164">
        <v>821.71</v>
      </c>
      <c r="Y18" s="164">
        <v>698.36</v>
      </c>
      <c r="Z18" s="165">
        <v>837.32600000000002</v>
      </c>
      <c r="AA18" s="164">
        <v>1112.06</v>
      </c>
      <c r="AB18" s="164">
        <v>1386.53</v>
      </c>
      <c r="AC18" s="164">
        <v>1172.31</v>
      </c>
      <c r="AD18" s="164">
        <v>1124.018</v>
      </c>
      <c r="AE18" s="164">
        <v>831.52200000000005</v>
      </c>
      <c r="AF18" s="164">
        <v>704.08500000000004</v>
      </c>
      <c r="AG18" s="164">
        <v>903.07600000000002</v>
      </c>
      <c r="AH18" s="164">
        <v>1060.5</v>
      </c>
      <c r="AI18" s="164">
        <v>961.26199999999994</v>
      </c>
      <c r="AJ18" s="164">
        <v>900.69500000000005</v>
      </c>
      <c r="AK18" s="164">
        <v>550.59900000000005</v>
      </c>
      <c r="AL18" s="164">
        <v>625</v>
      </c>
      <c r="AM18" s="164">
        <v>778</v>
      </c>
      <c r="AN18" s="165">
        <v>922.13099999999997</v>
      </c>
      <c r="AO18" s="164">
        <v>954.72900000000004</v>
      </c>
      <c r="AP18" s="189">
        <v>1057.778</v>
      </c>
    </row>
    <row r="19" spans="1:42" x14ac:dyDescent="0.3">
      <c r="A19" s="146" t="s">
        <v>92</v>
      </c>
      <c r="B19" s="98">
        <v>0.28999999999999998</v>
      </c>
      <c r="C19" s="98">
        <v>58</v>
      </c>
      <c r="D19" s="98">
        <v>15</v>
      </c>
      <c r="E19" s="98">
        <v>58.1</v>
      </c>
      <c r="F19" s="98">
        <v>1.68</v>
      </c>
      <c r="G19" s="98">
        <v>32</v>
      </c>
      <c r="H19" s="98">
        <v>35</v>
      </c>
      <c r="I19" s="98">
        <v>8</v>
      </c>
      <c r="J19" s="98">
        <v>6.84</v>
      </c>
      <c r="K19" s="98">
        <v>4</v>
      </c>
      <c r="L19" s="98">
        <v>21.88</v>
      </c>
      <c r="M19" s="122">
        <v>0</v>
      </c>
      <c r="N19" s="122">
        <v>0.4</v>
      </c>
      <c r="O19" s="122">
        <v>8.0299999999999994</v>
      </c>
      <c r="P19" s="122">
        <v>63.82</v>
      </c>
      <c r="Q19" s="122">
        <v>74.16</v>
      </c>
      <c r="R19" s="122">
        <v>78.45</v>
      </c>
      <c r="S19" s="122">
        <v>116.32</v>
      </c>
      <c r="T19" s="129">
        <v>76.959999999999994</v>
      </c>
      <c r="U19" s="129">
        <v>79.52</v>
      </c>
      <c r="V19" s="129">
        <v>61.26</v>
      </c>
      <c r="W19" s="163">
        <v>29.17</v>
      </c>
      <c r="X19" s="164">
        <v>11.49</v>
      </c>
      <c r="Y19" s="164">
        <v>0.27</v>
      </c>
      <c r="Z19" s="165">
        <v>0.94</v>
      </c>
      <c r="AA19" s="164">
        <v>0.67</v>
      </c>
      <c r="AB19" s="164">
        <v>91.49</v>
      </c>
      <c r="AC19" s="164">
        <v>0</v>
      </c>
      <c r="AD19" s="164">
        <v>14.833732243562142</v>
      </c>
      <c r="AE19" s="164">
        <v>50.615178637035541</v>
      </c>
      <c r="AF19" s="164">
        <v>0.75</v>
      </c>
      <c r="AG19" s="164">
        <v>0</v>
      </c>
      <c r="AH19" s="164">
        <v>0</v>
      </c>
      <c r="AI19" s="164">
        <v>0.25</v>
      </c>
      <c r="AJ19" s="164">
        <v>0</v>
      </c>
      <c r="AK19" s="164">
        <v>0.22</v>
      </c>
      <c r="AL19" s="164">
        <v>0</v>
      </c>
      <c r="AM19" s="164">
        <v>0.20492347157643556</v>
      </c>
      <c r="AN19" s="201">
        <v>360.03859854250163</v>
      </c>
      <c r="AO19" s="202">
        <v>1566.2228246837078</v>
      </c>
      <c r="AP19" s="202">
        <v>1345.6338022357825</v>
      </c>
    </row>
    <row r="20" spans="1:42" x14ac:dyDescent="0.3">
      <c r="A20" s="146" t="s">
        <v>139</v>
      </c>
      <c r="B20" s="98">
        <v>0</v>
      </c>
      <c r="C20" s="98">
        <v>0</v>
      </c>
      <c r="D20" s="98">
        <v>0</v>
      </c>
      <c r="E20" s="98">
        <v>0</v>
      </c>
      <c r="F20" s="98">
        <v>0</v>
      </c>
      <c r="G20" s="98">
        <v>0</v>
      </c>
      <c r="H20" s="98">
        <v>0</v>
      </c>
      <c r="I20" s="98">
        <v>0</v>
      </c>
      <c r="J20" s="98">
        <v>0</v>
      </c>
      <c r="K20" s="98">
        <v>0</v>
      </c>
      <c r="L20" s="98">
        <v>0</v>
      </c>
      <c r="M20" s="122">
        <v>0</v>
      </c>
      <c r="N20" s="122">
        <v>0</v>
      </c>
      <c r="O20" s="122">
        <v>0</v>
      </c>
      <c r="P20" s="122">
        <v>0</v>
      </c>
      <c r="Q20" s="122">
        <v>100</v>
      </c>
      <c r="R20" s="122">
        <v>172.5</v>
      </c>
      <c r="S20" s="122">
        <v>172.5</v>
      </c>
      <c r="T20" s="129">
        <v>172.5</v>
      </c>
      <c r="U20" s="129">
        <v>0</v>
      </c>
      <c r="V20" s="129">
        <v>0</v>
      </c>
      <c r="W20" s="163">
        <v>0</v>
      </c>
      <c r="X20" s="164">
        <v>515</v>
      </c>
      <c r="Y20" s="164">
        <v>557.83000000000004</v>
      </c>
      <c r="Z20" s="165">
        <v>575</v>
      </c>
      <c r="AA20" s="164">
        <v>575</v>
      </c>
      <c r="AB20" s="164">
        <v>260</v>
      </c>
      <c r="AC20" s="164">
        <v>0</v>
      </c>
      <c r="AD20" s="164">
        <v>0</v>
      </c>
      <c r="AE20" s="164">
        <v>0</v>
      </c>
      <c r="AF20" s="164">
        <v>205</v>
      </c>
      <c r="AG20" s="164">
        <v>422.32</v>
      </c>
      <c r="AH20" s="164">
        <v>650</v>
      </c>
      <c r="AI20" s="164">
        <v>655</v>
      </c>
      <c r="AJ20" s="164">
        <v>420</v>
      </c>
      <c r="AK20" s="164">
        <v>486.44000000000005</v>
      </c>
      <c r="AL20" s="164">
        <v>486</v>
      </c>
      <c r="AM20" s="164">
        <v>486</v>
      </c>
      <c r="AN20" s="165">
        <v>289</v>
      </c>
      <c r="AO20" s="164">
        <v>285.7</v>
      </c>
      <c r="AP20" s="189">
        <v>285.7</v>
      </c>
    </row>
    <row r="21" spans="1:42" x14ac:dyDescent="0.3">
      <c r="A21" s="144" t="s">
        <v>93</v>
      </c>
      <c r="B21" s="124">
        <f t="shared" ref="B21:I21" si="5">B22+B23</f>
        <v>7206</v>
      </c>
      <c r="C21" s="124">
        <f t="shared" si="5"/>
        <v>8077</v>
      </c>
      <c r="D21" s="124">
        <f t="shared" si="5"/>
        <v>8908</v>
      </c>
      <c r="E21" s="124">
        <f t="shared" si="5"/>
        <v>8736</v>
      </c>
      <c r="F21" s="124">
        <f t="shared" si="5"/>
        <v>8939</v>
      </c>
      <c r="G21" s="124">
        <f t="shared" si="5"/>
        <v>8940</v>
      </c>
      <c r="H21" s="124">
        <f t="shared" si="5"/>
        <v>8670</v>
      </c>
      <c r="I21" s="124">
        <f t="shared" si="5"/>
        <v>8444</v>
      </c>
      <c r="J21" s="124">
        <f t="shared" ref="J21:R21" si="6">J22+J23</f>
        <v>8066</v>
      </c>
      <c r="K21" s="124">
        <f t="shared" si="6"/>
        <v>7337</v>
      </c>
      <c r="L21" s="124">
        <f t="shared" si="6"/>
        <v>7004</v>
      </c>
      <c r="M21" s="124">
        <f t="shared" si="6"/>
        <v>6164.4</v>
      </c>
      <c r="N21" s="124">
        <f t="shared" si="6"/>
        <v>5300</v>
      </c>
      <c r="O21" s="124">
        <f t="shared" si="6"/>
        <v>4387</v>
      </c>
      <c r="P21" s="124">
        <f t="shared" si="6"/>
        <v>4163</v>
      </c>
      <c r="Q21" s="124">
        <f t="shared" si="6"/>
        <v>3590.0020000000004</v>
      </c>
      <c r="R21" s="124">
        <f t="shared" si="6"/>
        <v>3631</v>
      </c>
      <c r="S21" s="124">
        <f t="shared" ref="S21:AA21" si="7">S22+S23</f>
        <v>3020.2</v>
      </c>
      <c r="T21" s="130">
        <f t="shared" si="7"/>
        <v>2923.4</v>
      </c>
      <c r="U21" s="130">
        <f t="shared" si="7"/>
        <v>3568.5</v>
      </c>
      <c r="V21" s="130">
        <f t="shared" si="7"/>
        <v>3711</v>
      </c>
      <c r="W21" s="162">
        <f t="shared" si="7"/>
        <v>4103</v>
      </c>
      <c r="X21" s="162">
        <f t="shared" si="7"/>
        <v>4548.12</v>
      </c>
      <c r="Y21" s="162">
        <f t="shared" si="7"/>
        <v>4988.63</v>
      </c>
      <c r="Z21" s="162">
        <f t="shared" si="7"/>
        <v>5578.93</v>
      </c>
      <c r="AA21" s="162">
        <f t="shared" si="7"/>
        <v>6042.99</v>
      </c>
      <c r="AB21" s="162">
        <v>6131.79</v>
      </c>
      <c r="AC21" s="162">
        <v>5905.6416900000004</v>
      </c>
      <c r="AD21" s="162">
        <v>5974.1285600000001</v>
      </c>
      <c r="AE21" s="162">
        <v>6109.0375899999999</v>
      </c>
      <c r="AF21" s="162">
        <v>6208.6269000000002</v>
      </c>
      <c r="AG21" s="188">
        <v>6256.20309</v>
      </c>
      <c r="AH21" s="188">
        <v>6343.1911799999998</v>
      </c>
      <c r="AI21" s="188">
        <v>6095</v>
      </c>
      <c r="AJ21" s="188">
        <v>5962.1169</v>
      </c>
      <c r="AK21" s="188">
        <v>5901.1219700000001</v>
      </c>
      <c r="AL21" s="188">
        <v>5765.4022500000001</v>
      </c>
      <c r="AM21" s="188">
        <v>5648.4232299999994</v>
      </c>
      <c r="AN21" s="198">
        <v>6351.66129</v>
      </c>
      <c r="AO21" s="188">
        <v>6730.2336099999993</v>
      </c>
      <c r="AP21" s="199">
        <v>6437.7615999999998</v>
      </c>
    </row>
    <row r="22" spans="1:42" x14ac:dyDescent="0.3">
      <c r="A22" s="146" t="s">
        <v>28</v>
      </c>
      <c r="B22" s="98">
        <v>1083.0365040000001</v>
      </c>
      <c r="C22" s="98">
        <v>1406.5817900000002</v>
      </c>
      <c r="D22" s="98">
        <v>1942.2527431418998</v>
      </c>
      <c r="E22" s="98">
        <v>1922.0837378603001</v>
      </c>
      <c r="F22" s="98">
        <v>1978.8340268549998</v>
      </c>
      <c r="G22" s="98">
        <v>1997.4928529045001</v>
      </c>
      <c r="H22" s="98">
        <v>1949.0298284562</v>
      </c>
      <c r="I22" s="98">
        <v>1916.1428674926999</v>
      </c>
      <c r="J22" s="98">
        <v>1933.3913608709001</v>
      </c>
      <c r="K22" s="98">
        <v>1894.0268542755</v>
      </c>
      <c r="L22" s="98">
        <v>1924.7795950018999</v>
      </c>
      <c r="M22" s="122">
        <v>1826.8323088092</v>
      </c>
      <c r="N22" s="122">
        <v>1648.3153193920002</v>
      </c>
      <c r="O22" s="122">
        <v>1519.4425312595999</v>
      </c>
      <c r="P22" s="122">
        <v>1367.4896659008</v>
      </c>
      <c r="Q22" s="122">
        <v>1132.5110088599999</v>
      </c>
      <c r="R22" s="122">
        <v>895.51716836003993</v>
      </c>
      <c r="S22" s="122">
        <v>654.5</v>
      </c>
      <c r="T22" s="129">
        <v>396.4</v>
      </c>
      <c r="U22" s="129">
        <v>247.5</v>
      </c>
      <c r="V22" s="129">
        <v>145.44</v>
      </c>
      <c r="W22" s="129">
        <v>52</v>
      </c>
      <c r="X22" s="158">
        <v>0</v>
      </c>
      <c r="Y22" s="158">
        <v>0</v>
      </c>
      <c r="Z22" s="166">
        <v>0</v>
      </c>
      <c r="AA22" s="158">
        <v>0</v>
      </c>
      <c r="AB22" s="158">
        <v>0</v>
      </c>
      <c r="AC22" s="158">
        <v>0</v>
      </c>
      <c r="AD22" s="158">
        <v>0</v>
      </c>
      <c r="AE22" s="158">
        <v>0</v>
      </c>
      <c r="AF22" s="158">
        <v>0</v>
      </c>
      <c r="AG22" s="158">
        <v>0</v>
      </c>
      <c r="AH22" s="158">
        <v>0</v>
      </c>
      <c r="AI22" s="158">
        <v>0</v>
      </c>
      <c r="AJ22" s="158">
        <v>0</v>
      </c>
      <c r="AK22" s="158">
        <v>0</v>
      </c>
      <c r="AL22" s="158">
        <v>0</v>
      </c>
      <c r="AM22" s="158">
        <v>0</v>
      </c>
      <c r="AN22" s="166">
        <v>976.12995999999998</v>
      </c>
      <c r="AO22" s="158">
        <v>1443.67452</v>
      </c>
      <c r="AP22" s="200">
        <v>1424.8512000000001</v>
      </c>
    </row>
    <row r="23" spans="1:42" x14ac:dyDescent="0.3">
      <c r="A23" s="146" t="s">
        <v>29</v>
      </c>
      <c r="B23" s="98">
        <v>6122.9634960000003</v>
      </c>
      <c r="C23" s="98">
        <v>6670.4182099999998</v>
      </c>
      <c r="D23" s="98">
        <v>6965.7472568580997</v>
      </c>
      <c r="E23" s="98">
        <v>6813.9162621396999</v>
      </c>
      <c r="F23" s="98">
        <v>6960.165973145</v>
      </c>
      <c r="G23" s="98">
        <v>6942.5071470954999</v>
      </c>
      <c r="H23" s="98">
        <v>6720.9701715438005</v>
      </c>
      <c r="I23" s="98">
        <v>6527.8571325072999</v>
      </c>
      <c r="J23" s="98">
        <v>6132.6086391291001</v>
      </c>
      <c r="K23" s="98">
        <v>5442.9731457244998</v>
      </c>
      <c r="L23" s="98">
        <v>5079.2204049981001</v>
      </c>
      <c r="M23" s="122">
        <v>4337.5676911907995</v>
      </c>
      <c r="N23" s="122">
        <v>3651.6846806079998</v>
      </c>
      <c r="O23" s="122">
        <v>2867.5574687404001</v>
      </c>
      <c r="P23" s="122">
        <v>2795.5103340992</v>
      </c>
      <c r="Q23" s="122">
        <v>2457.4909911400005</v>
      </c>
      <c r="R23" s="122">
        <v>2735.4828316399598</v>
      </c>
      <c r="S23" s="122">
        <v>2365.6999999999998</v>
      </c>
      <c r="T23" s="129">
        <v>2527</v>
      </c>
      <c r="U23" s="129">
        <v>3321</v>
      </c>
      <c r="V23" s="129">
        <v>3565.56</v>
      </c>
      <c r="W23" s="129">
        <v>4051</v>
      </c>
      <c r="X23" s="158">
        <v>4548.12</v>
      </c>
      <c r="Y23" s="158">
        <v>4988.63</v>
      </c>
      <c r="Z23" s="166">
        <v>5578.93</v>
      </c>
      <c r="AA23" s="158">
        <v>6042.99</v>
      </c>
      <c r="AB23" s="158">
        <v>6131.79</v>
      </c>
      <c r="AC23" s="158">
        <v>5905.6416900000004</v>
      </c>
      <c r="AD23" s="158">
        <v>5974.1285600000001</v>
      </c>
      <c r="AE23" s="158">
        <v>6109.0375899999999</v>
      </c>
      <c r="AF23" s="158">
        <v>6208.6269000000002</v>
      </c>
      <c r="AG23" s="158">
        <v>6256.20309</v>
      </c>
      <c r="AH23" s="158">
        <v>6343.1911799999998</v>
      </c>
      <c r="AI23" s="158">
        <v>6095</v>
      </c>
      <c r="AJ23" s="158">
        <v>5962.1169</v>
      </c>
      <c r="AK23" s="189">
        <v>5901.1219700000001</v>
      </c>
      <c r="AL23" s="189">
        <v>5765.4022500000001</v>
      </c>
      <c r="AM23" s="189">
        <v>5648.4232299999994</v>
      </c>
      <c r="AN23" s="203">
        <v>5375.5313299999998</v>
      </c>
      <c r="AO23" s="189">
        <v>5286.5590899999997</v>
      </c>
      <c r="AP23" s="189">
        <v>5012.9103999999998</v>
      </c>
    </row>
    <row r="24" spans="1:42" x14ac:dyDescent="0.3">
      <c r="A24" s="144" t="s">
        <v>94</v>
      </c>
      <c r="B24" s="99">
        <f t="shared" ref="B24:I24" si="8">SUM(B25:B29)</f>
        <v>2724</v>
      </c>
      <c r="C24" s="99">
        <f t="shared" si="8"/>
        <v>2585</v>
      </c>
      <c r="D24" s="99">
        <f t="shared" si="8"/>
        <v>2639</v>
      </c>
      <c r="E24" s="99">
        <f t="shared" si="8"/>
        <v>2623</v>
      </c>
      <c r="F24" s="99">
        <f t="shared" si="8"/>
        <v>2668</v>
      </c>
      <c r="G24" s="99">
        <f t="shared" si="8"/>
        <v>2583</v>
      </c>
      <c r="H24" s="99">
        <f t="shared" si="8"/>
        <v>2545.4699999999998</v>
      </c>
      <c r="I24" s="99">
        <f t="shared" si="8"/>
        <v>2522</v>
      </c>
      <c r="J24" s="99">
        <f t="shared" ref="J24:R24" si="9">SUM(J25:J29)</f>
        <v>2533.9250000000002</v>
      </c>
      <c r="K24" s="99">
        <f t="shared" si="9"/>
        <v>2402.1799999999998</v>
      </c>
      <c r="L24" s="99">
        <f t="shared" si="9"/>
        <v>2426.88</v>
      </c>
      <c r="M24" s="124">
        <f t="shared" si="9"/>
        <v>2424.6200000000003</v>
      </c>
      <c r="N24" s="124">
        <f t="shared" si="9"/>
        <v>2388.3891520000002</v>
      </c>
      <c r="O24" s="124">
        <f t="shared" si="9"/>
        <v>3106.02</v>
      </c>
      <c r="P24" s="124">
        <f t="shared" si="9"/>
        <v>3386.45</v>
      </c>
      <c r="Q24" s="124">
        <f t="shared" si="9"/>
        <v>3400.48</v>
      </c>
      <c r="R24" s="124">
        <f t="shared" si="9"/>
        <v>3381.2</v>
      </c>
      <c r="S24" s="124">
        <f t="shared" ref="S24:AA24" si="10">SUM(S25:S29)</f>
        <v>3281.4150184</v>
      </c>
      <c r="T24" s="130">
        <f t="shared" si="10"/>
        <v>3229.17</v>
      </c>
      <c r="U24" s="130">
        <f t="shared" si="10"/>
        <v>3189.52</v>
      </c>
      <c r="V24" s="130">
        <f t="shared" si="10"/>
        <v>3130.1270344</v>
      </c>
      <c r="W24" s="162">
        <f t="shared" si="10"/>
        <v>3709.3629999999998</v>
      </c>
      <c r="X24" s="162">
        <f t="shared" si="10"/>
        <v>3673.03</v>
      </c>
      <c r="Y24" s="162">
        <f t="shared" si="10"/>
        <v>3621.17</v>
      </c>
      <c r="Z24" s="162">
        <f t="shared" si="10"/>
        <v>3649.14</v>
      </c>
      <c r="AA24" s="162">
        <f t="shared" si="10"/>
        <v>3599.98</v>
      </c>
      <c r="AB24" s="162">
        <v>3591.57</v>
      </c>
      <c r="AC24" s="162">
        <v>3482.1117633153694</v>
      </c>
      <c r="AD24" s="162">
        <v>3510.5397630917587</v>
      </c>
      <c r="AE24" s="162">
        <v>3564.3411927999996</v>
      </c>
      <c r="AF24" s="162">
        <v>3606.3318479999998</v>
      </c>
      <c r="AG24" s="188">
        <v>3651.7779527999992</v>
      </c>
      <c r="AH24" s="188">
        <v>3743.7478415999999</v>
      </c>
      <c r="AI24" s="188">
        <v>5120.5</v>
      </c>
      <c r="AJ24" s="188">
        <v>4996.2377679999991</v>
      </c>
      <c r="AK24" s="188">
        <v>6988.8237307999998</v>
      </c>
      <c r="AL24" s="188">
        <v>10051.838531000001</v>
      </c>
      <c r="AM24" s="188">
        <v>10487.805118600001</v>
      </c>
      <c r="AN24" s="198">
        <v>10359.186213919127</v>
      </c>
      <c r="AO24" s="188">
        <v>9935.2583263899996</v>
      </c>
      <c r="AP24" s="199">
        <v>9870.7394626470996</v>
      </c>
    </row>
    <row r="25" spans="1:42" x14ac:dyDescent="0.3">
      <c r="A25" s="146" t="s">
        <v>95</v>
      </c>
      <c r="B25" s="98">
        <v>1200</v>
      </c>
      <c r="C25" s="98">
        <v>1100</v>
      </c>
      <c r="D25" s="98">
        <v>1100</v>
      </c>
      <c r="E25" s="98">
        <v>1100</v>
      </c>
      <c r="F25" s="98">
        <v>1100</v>
      </c>
      <c r="G25" s="98">
        <v>1000</v>
      </c>
      <c r="H25" s="98">
        <v>1000</v>
      </c>
      <c r="I25" s="98">
        <v>1000</v>
      </c>
      <c r="J25" s="98">
        <v>1000</v>
      </c>
      <c r="K25" s="98">
        <v>900</v>
      </c>
      <c r="L25" s="98">
        <v>900</v>
      </c>
      <c r="M25" s="122">
        <v>900</v>
      </c>
      <c r="N25" s="122">
        <v>900</v>
      </c>
      <c r="O25" s="122">
        <v>800</v>
      </c>
      <c r="P25" s="122">
        <v>800</v>
      </c>
      <c r="Q25" s="122">
        <v>800</v>
      </c>
      <c r="R25" s="122">
        <v>800</v>
      </c>
      <c r="S25" s="122">
        <v>700</v>
      </c>
      <c r="T25" s="129">
        <v>700</v>
      </c>
      <c r="U25" s="129">
        <v>700</v>
      </c>
      <c r="V25" s="129">
        <v>700</v>
      </c>
      <c r="W25" s="129">
        <v>700</v>
      </c>
      <c r="X25" s="158">
        <v>700</v>
      </c>
      <c r="Y25" s="158">
        <v>700</v>
      </c>
      <c r="Z25" s="166">
        <v>700</v>
      </c>
      <c r="AA25" s="158">
        <v>700</v>
      </c>
      <c r="AB25" s="158">
        <v>700</v>
      </c>
      <c r="AC25" s="158">
        <v>700</v>
      </c>
      <c r="AD25" s="158">
        <v>700</v>
      </c>
      <c r="AE25" s="158">
        <v>700</v>
      </c>
      <c r="AF25" s="158">
        <v>700</v>
      </c>
      <c r="AG25" s="158">
        <v>700</v>
      </c>
      <c r="AH25" s="158">
        <v>700</v>
      </c>
      <c r="AI25" s="158">
        <v>700</v>
      </c>
      <c r="AJ25" s="158">
        <v>700</v>
      </c>
      <c r="AK25" s="189">
        <v>2700</v>
      </c>
      <c r="AL25" s="189">
        <v>5700</v>
      </c>
      <c r="AM25" s="189">
        <v>6200</v>
      </c>
      <c r="AN25" s="203">
        <v>6200</v>
      </c>
      <c r="AO25" s="189">
        <v>5700</v>
      </c>
      <c r="AP25" s="189">
        <v>5700</v>
      </c>
    </row>
    <row r="26" spans="1:42" x14ac:dyDescent="0.3">
      <c r="A26" s="146" t="s">
        <v>32</v>
      </c>
      <c r="B26" s="98">
        <v>22</v>
      </c>
      <c r="C26" s="98">
        <v>22</v>
      </c>
      <c r="D26" s="98">
        <v>0</v>
      </c>
      <c r="E26" s="98">
        <v>0</v>
      </c>
      <c r="F26" s="98">
        <v>0</v>
      </c>
      <c r="G26" s="98">
        <v>0</v>
      </c>
      <c r="H26" s="98">
        <v>0</v>
      </c>
      <c r="I26" s="98">
        <v>0</v>
      </c>
      <c r="J26" s="98">
        <v>0</v>
      </c>
      <c r="K26" s="98">
        <v>0</v>
      </c>
      <c r="L26" s="98">
        <v>0</v>
      </c>
      <c r="M26" s="122">
        <v>0</v>
      </c>
      <c r="N26" s="122">
        <v>0</v>
      </c>
      <c r="O26" s="122">
        <v>0</v>
      </c>
      <c r="P26" s="122">
        <v>0</v>
      </c>
      <c r="Q26" s="122">
        <v>0</v>
      </c>
      <c r="R26" s="122">
        <v>0</v>
      </c>
      <c r="S26" s="122">
        <v>0</v>
      </c>
      <c r="T26" s="129">
        <v>0</v>
      </c>
      <c r="U26" s="129">
        <v>0</v>
      </c>
      <c r="V26" s="129">
        <v>0</v>
      </c>
      <c r="W26" s="129">
        <v>0</v>
      </c>
      <c r="X26" s="158">
        <v>0</v>
      </c>
      <c r="Y26" s="158">
        <v>0</v>
      </c>
      <c r="Z26" s="166">
        <v>0</v>
      </c>
      <c r="AA26" s="158">
        <v>0</v>
      </c>
      <c r="AB26" s="158">
        <v>0</v>
      </c>
      <c r="AC26" s="158">
        <v>0</v>
      </c>
      <c r="AD26" s="158">
        <v>0</v>
      </c>
      <c r="AE26" s="158">
        <v>0</v>
      </c>
      <c r="AF26" s="158">
        <v>0</v>
      </c>
      <c r="AG26" s="158">
        <v>0</v>
      </c>
      <c r="AH26" s="158">
        <v>0</v>
      </c>
      <c r="AI26" s="158">
        <v>0</v>
      </c>
      <c r="AJ26" s="158">
        <v>0</v>
      </c>
      <c r="AK26" s="158">
        <v>0</v>
      </c>
      <c r="AL26" s="158">
        <v>0</v>
      </c>
      <c r="AM26" s="158">
        <v>0</v>
      </c>
      <c r="AN26" s="166">
        <v>0</v>
      </c>
      <c r="AO26" s="158">
        <v>0</v>
      </c>
      <c r="AP26" s="200">
        <v>0</v>
      </c>
    </row>
    <row r="27" spans="1:42" x14ac:dyDescent="0.3">
      <c r="A27" s="146" t="s">
        <v>33</v>
      </c>
      <c r="B27" s="98">
        <v>0</v>
      </c>
      <c r="C27" s="98">
        <v>0</v>
      </c>
      <c r="D27" s="98">
        <v>0</v>
      </c>
      <c r="E27" s="98">
        <v>0</v>
      </c>
      <c r="F27" s="98">
        <v>0</v>
      </c>
      <c r="G27" s="98">
        <v>0</v>
      </c>
      <c r="H27" s="98">
        <v>0</v>
      </c>
      <c r="I27" s="98">
        <v>0</v>
      </c>
      <c r="J27" s="98">
        <v>0</v>
      </c>
      <c r="K27" s="98">
        <v>0</v>
      </c>
      <c r="L27" s="98">
        <v>0</v>
      </c>
      <c r="M27" s="122">
        <v>0</v>
      </c>
      <c r="N27" s="122">
        <v>0</v>
      </c>
      <c r="O27" s="122">
        <v>813.58</v>
      </c>
      <c r="P27" s="122">
        <v>1065.03</v>
      </c>
      <c r="Q27" s="122">
        <v>1072.1600000000001</v>
      </c>
      <c r="R27" s="122">
        <v>1044.8599999999999</v>
      </c>
      <c r="S27" s="122">
        <v>1045.2</v>
      </c>
      <c r="T27" s="129">
        <v>1056.25</v>
      </c>
      <c r="U27" s="129">
        <v>1047.1499999999999</v>
      </c>
      <c r="V27" s="129">
        <v>1047.8</v>
      </c>
      <c r="W27" s="129">
        <v>1612.1</v>
      </c>
      <c r="X27" s="158">
        <v>1576</v>
      </c>
      <c r="Y27" s="158">
        <v>1542</v>
      </c>
      <c r="Z27" s="166">
        <v>1547</v>
      </c>
      <c r="AA27" s="158">
        <v>1507</v>
      </c>
      <c r="AB27" s="158">
        <v>1501</v>
      </c>
      <c r="AC27" s="158">
        <v>1440</v>
      </c>
      <c r="AD27" s="158">
        <v>1454</v>
      </c>
      <c r="AE27" s="158">
        <v>1482</v>
      </c>
      <c r="AF27" s="158">
        <v>1502</v>
      </c>
      <c r="AG27" s="158">
        <v>1534.9399999999998</v>
      </c>
      <c r="AH27" s="158">
        <v>1595.52</v>
      </c>
      <c r="AI27" s="158">
        <v>3022</v>
      </c>
      <c r="AJ27" s="158">
        <v>2908</v>
      </c>
      <c r="AK27" s="189">
        <v>2908</v>
      </c>
      <c r="AL27" s="189">
        <v>2978</v>
      </c>
      <c r="AM27" s="189">
        <v>2912</v>
      </c>
      <c r="AN27" s="203">
        <v>2808</v>
      </c>
      <c r="AO27" s="189">
        <v>2865.32</v>
      </c>
      <c r="AP27" s="189">
        <v>2818.5227746470996</v>
      </c>
    </row>
    <row r="28" spans="1:42" ht="15" x14ac:dyDescent="0.3">
      <c r="A28" s="146" t="s">
        <v>96</v>
      </c>
      <c r="B28" s="98">
        <v>1501</v>
      </c>
      <c r="C28" s="98">
        <v>1462</v>
      </c>
      <c r="D28" s="98">
        <v>1538</v>
      </c>
      <c r="E28" s="98">
        <v>1522</v>
      </c>
      <c r="F28" s="98">
        <v>1567</v>
      </c>
      <c r="G28" s="98">
        <v>1582</v>
      </c>
      <c r="H28" s="98">
        <v>1544</v>
      </c>
      <c r="I28" s="98">
        <v>1518</v>
      </c>
      <c r="J28" s="98">
        <v>1531</v>
      </c>
      <c r="K28" s="98">
        <v>1500</v>
      </c>
      <c r="L28" s="98">
        <v>1524.55</v>
      </c>
      <c r="M28" s="122">
        <v>1519.34</v>
      </c>
      <c r="N28" s="122">
        <v>1482.049152</v>
      </c>
      <c r="O28" s="122">
        <v>1486.75</v>
      </c>
      <c r="P28" s="122">
        <v>1516.53</v>
      </c>
      <c r="Q28" s="122">
        <v>1522.38</v>
      </c>
      <c r="R28" s="122">
        <v>1527.95</v>
      </c>
      <c r="S28" s="122">
        <v>1528.2050184</v>
      </c>
      <c r="T28" s="129">
        <v>1465.62</v>
      </c>
      <c r="U28" s="129">
        <v>1432.24</v>
      </c>
      <c r="V28" s="129">
        <v>1363.7086343999999</v>
      </c>
      <c r="W28" s="129">
        <v>1390.31</v>
      </c>
      <c r="X28" s="158">
        <v>1387.68</v>
      </c>
      <c r="Y28" s="158">
        <v>1369.88</v>
      </c>
      <c r="Z28" s="166">
        <v>1392.7</v>
      </c>
      <c r="AA28" s="158">
        <v>1382.84</v>
      </c>
      <c r="AB28" s="158">
        <v>1379.84</v>
      </c>
      <c r="AC28" s="158">
        <v>1328.9508647999999</v>
      </c>
      <c r="AD28" s="158">
        <v>1344.3625152</v>
      </c>
      <c r="AE28" s="158">
        <v>1374.7211927999999</v>
      </c>
      <c r="AF28" s="158">
        <v>1397.131848</v>
      </c>
      <c r="AG28" s="158">
        <v>1407.8379527999998</v>
      </c>
      <c r="AH28" s="158">
        <v>1437.2278415999999</v>
      </c>
      <c r="AI28" s="158">
        <v>1390</v>
      </c>
      <c r="AJ28" s="158">
        <v>1379.3377679999999</v>
      </c>
      <c r="AK28" s="189">
        <v>1374.8237308</v>
      </c>
      <c r="AL28" s="189">
        <v>1372.36842</v>
      </c>
      <c r="AM28" s="189">
        <v>1374.3059976</v>
      </c>
      <c r="AN28" s="203">
        <v>1347.7137335999998</v>
      </c>
      <c r="AO28" s="189">
        <v>1367.0104248</v>
      </c>
      <c r="AP28" s="189">
        <v>1349.186688</v>
      </c>
    </row>
    <row r="29" spans="1:42" x14ac:dyDescent="0.3">
      <c r="A29" s="146" t="s">
        <v>97</v>
      </c>
      <c r="B29" s="98">
        <v>1</v>
      </c>
      <c r="C29" s="98">
        <v>1</v>
      </c>
      <c r="D29" s="98">
        <v>1</v>
      </c>
      <c r="E29" s="98">
        <v>1</v>
      </c>
      <c r="F29" s="98">
        <v>1</v>
      </c>
      <c r="G29" s="98">
        <v>1</v>
      </c>
      <c r="H29" s="98">
        <v>1.47</v>
      </c>
      <c r="I29" s="98">
        <v>4</v>
      </c>
      <c r="J29" s="98">
        <v>2.9249999999999998</v>
      </c>
      <c r="K29" s="98">
        <v>2.1800000000000002</v>
      </c>
      <c r="L29" s="98">
        <v>2.33</v>
      </c>
      <c r="M29" s="122">
        <v>5.28</v>
      </c>
      <c r="N29" s="122">
        <v>6.34</v>
      </c>
      <c r="O29" s="122">
        <v>5.69</v>
      </c>
      <c r="P29" s="122">
        <v>4.8899999999999997</v>
      </c>
      <c r="Q29" s="122">
        <v>5.94</v>
      </c>
      <c r="R29" s="122">
        <v>8.39</v>
      </c>
      <c r="S29" s="122">
        <v>8.01</v>
      </c>
      <c r="T29" s="129">
        <v>7.3</v>
      </c>
      <c r="U29" s="129">
        <v>10.130000000000001</v>
      </c>
      <c r="V29" s="129">
        <v>18.618400000000001</v>
      </c>
      <c r="W29" s="129">
        <v>6.9530000000000003</v>
      </c>
      <c r="X29" s="158">
        <v>9.35</v>
      </c>
      <c r="Y29" s="158">
        <v>9.2899999999999991</v>
      </c>
      <c r="Z29" s="166">
        <v>9.44</v>
      </c>
      <c r="AA29" s="158">
        <v>10.14</v>
      </c>
      <c r="AB29" s="158">
        <v>10.73</v>
      </c>
      <c r="AC29" s="158">
        <v>13.160898515369265</v>
      </c>
      <c r="AD29" s="158">
        <v>12.177247891758645</v>
      </c>
      <c r="AE29" s="158">
        <v>7.62</v>
      </c>
      <c r="AF29" s="158">
        <v>7.2</v>
      </c>
      <c r="AG29" s="158">
        <v>9</v>
      </c>
      <c r="AH29" s="158">
        <v>11</v>
      </c>
      <c r="AI29" s="158">
        <v>8.5</v>
      </c>
      <c r="AJ29" s="158">
        <v>8.9</v>
      </c>
      <c r="AK29" s="189">
        <v>6</v>
      </c>
      <c r="AL29" s="189">
        <v>1.4701109999999999</v>
      </c>
      <c r="AM29" s="189">
        <v>1.4991209999999999</v>
      </c>
      <c r="AN29" s="203">
        <v>3.4724803191281701</v>
      </c>
      <c r="AO29" s="189">
        <v>2.9279015899999998</v>
      </c>
      <c r="AP29" s="189">
        <v>3.03</v>
      </c>
    </row>
    <row r="30" spans="1:42" x14ac:dyDescent="0.3">
      <c r="A30" s="147" t="s">
        <v>114</v>
      </c>
      <c r="B30" s="124">
        <f t="shared" ref="B30:I30" si="11">B31+B37</f>
        <v>1501.25</v>
      </c>
      <c r="C30" s="124">
        <f t="shared" si="11"/>
        <v>1535</v>
      </c>
      <c r="D30" s="124">
        <f t="shared" si="11"/>
        <v>1563.17</v>
      </c>
      <c r="E30" s="124">
        <f t="shared" si="11"/>
        <v>1464.92</v>
      </c>
      <c r="F30" s="124">
        <f t="shared" si="11"/>
        <v>1431.56</v>
      </c>
      <c r="G30" s="124">
        <f t="shared" si="11"/>
        <v>1356</v>
      </c>
      <c r="H30" s="124">
        <f t="shared" si="11"/>
        <v>1431.6100000000001</v>
      </c>
      <c r="I30" s="124">
        <f t="shared" si="11"/>
        <v>1437.8400000000001</v>
      </c>
      <c r="J30" s="124">
        <f t="shared" ref="J30:P30" si="12">J31+J37</f>
        <v>1530.51</v>
      </c>
      <c r="K30" s="124">
        <f t="shared" si="12"/>
        <v>1523.88</v>
      </c>
      <c r="L30" s="124">
        <f t="shared" si="12"/>
        <v>1585.9099999999999</v>
      </c>
      <c r="M30" s="124">
        <f t="shared" si="12"/>
        <v>1519.61</v>
      </c>
      <c r="N30" s="124">
        <f t="shared" si="12"/>
        <v>1591.1659999999999</v>
      </c>
      <c r="O30" s="124">
        <f t="shared" si="12"/>
        <v>1847.88</v>
      </c>
      <c r="P30" s="124">
        <f t="shared" si="12"/>
        <v>1846.59</v>
      </c>
      <c r="Q30" s="124">
        <f t="shared" ref="Q30:W30" si="13">Q31+Q37</f>
        <v>2147.2649999999999</v>
      </c>
      <c r="R30" s="124">
        <f t="shared" si="13"/>
        <v>1923.2550000000001</v>
      </c>
      <c r="S30" s="124">
        <f t="shared" si="13"/>
        <v>2062.83</v>
      </c>
      <c r="T30" s="130">
        <f t="shared" si="13"/>
        <v>2299.0700000000002</v>
      </c>
      <c r="U30" s="130">
        <f t="shared" si="13"/>
        <v>2249.16</v>
      </c>
      <c r="V30" s="130">
        <f t="shared" si="13"/>
        <v>2442.79</v>
      </c>
      <c r="W30" s="162">
        <f t="shared" si="13"/>
        <v>2482.3599999999997</v>
      </c>
      <c r="X30" s="162">
        <f>X31+X37</f>
        <v>2654.9340000000002</v>
      </c>
      <c r="Y30" s="162">
        <f>Y31+Y37</f>
        <v>2749.3541812726407</v>
      </c>
      <c r="Z30" s="162">
        <f>Z31+Z37</f>
        <v>2807.3964693286152</v>
      </c>
      <c r="AA30" s="162">
        <f>AA31+AA37</f>
        <v>2806.5379256509518</v>
      </c>
      <c r="AB30" s="162">
        <v>2779.4442788394117</v>
      </c>
      <c r="AC30" s="162">
        <v>2776.7275423316632</v>
      </c>
      <c r="AD30" s="162">
        <v>2731.8151199680924</v>
      </c>
      <c r="AE30" s="162">
        <v>2718.6940000000004</v>
      </c>
      <c r="AF30" s="162">
        <v>2978.3539999999998</v>
      </c>
      <c r="AG30" s="188">
        <v>2880.44</v>
      </c>
      <c r="AH30" s="188">
        <v>2757.87</v>
      </c>
      <c r="AI30" s="188">
        <v>2670.95</v>
      </c>
      <c r="AJ30" s="188">
        <v>2698.75</v>
      </c>
      <c r="AK30" s="188">
        <v>2625.7597536185422</v>
      </c>
      <c r="AL30" s="188">
        <v>3427.0427119675223</v>
      </c>
      <c r="AM30" s="188">
        <v>3867.1420256879032</v>
      </c>
      <c r="AN30" s="198">
        <v>3742.1214827716994</v>
      </c>
      <c r="AO30" s="188">
        <v>3764.6148842625144</v>
      </c>
      <c r="AP30" s="199">
        <v>3497.323539609205</v>
      </c>
    </row>
    <row r="31" spans="1:42" x14ac:dyDescent="0.3">
      <c r="A31" s="148" t="s">
        <v>98</v>
      </c>
      <c r="B31" s="124">
        <f t="shared" ref="B31:I31" si="14">SUM(B32:B36)</f>
        <v>169</v>
      </c>
      <c r="C31" s="124">
        <f t="shared" si="14"/>
        <v>159</v>
      </c>
      <c r="D31" s="124">
        <f t="shared" si="14"/>
        <v>151</v>
      </c>
      <c r="E31" s="124">
        <f t="shared" si="14"/>
        <v>66</v>
      </c>
      <c r="F31" s="124">
        <f t="shared" si="14"/>
        <v>105.48</v>
      </c>
      <c r="G31" s="124">
        <f t="shared" si="14"/>
        <v>84</v>
      </c>
      <c r="H31" s="124">
        <f t="shared" si="14"/>
        <v>186</v>
      </c>
      <c r="I31" s="124">
        <f t="shared" si="14"/>
        <v>176.39999999999998</v>
      </c>
      <c r="J31" s="124">
        <f t="shared" ref="J31:P31" si="15">SUM(J32:J36)</f>
        <v>236</v>
      </c>
      <c r="K31" s="124">
        <f t="shared" si="15"/>
        <v>226</v>
      </c>
      <c r="L31" s="124">
        <f t="shared" si="15"/>
        <v>220</v>
      </c>
      <c r="M31" s="124">
        <f t="shared" si="15"/>
        <v>217.06</v>
      </c>
      <c r="N31" s="124">
        <f t="shared" si="15"/>
        <v>287.89599999999996</v>
      </c>
      <c r="O31" s="124">
        <f t="shared" si="15"/>
        <v>598</v>
      </c>
      <c r="P31" s="124">
        <f t="shared" si="15"/>
        <v>591.78</v>
      </c>
      <c r="Q31" s="124">
        <f t="shared" ref="Q31:V31" si="16">SUM(Q32:Q36)</f>
        <v>589.27499999999998</v>
      </c>
      <c r="R31" s="124">
        <f t="shared" si="16"/>
        <v>399.6</v>
      </c>
      <c r="S31" s="124">
        <f t="shared" si="16"/>
        <v>537.41</v>
      </c>
      <c r="T31" s="130">
        <f t="shared" si="16"/>
        <v>777.5</v>
      </c>
      <c r="U31" s="130">
        <f t="shared" si="16"/>
        <v>797.97</v>
      </c>
      <c r="V31" s="130">
        <f t="shared" si="16"/>
        <v>973.55</v>
      </c>
      <c r="W31" s="162">
        <f>SUM(W32:W36)</f>
        <v>970.40999999999985</v>
      </c>
      <c r="X31" s="162">
        <f>SUM(X32:X36)</f>
        <v>1130.8</v>
      </c>
      <c r="Y31" s="162">
        <f>SUM(Y32:Y36)</f>
        <v>1211.22</v>
      </c>
      <c r="Z31" s="162">
        <f>SUM(Z32:Z36)</f>
        <v>1277.9550000000002</v>
      </c>
      <c r="AA31" s="162">
        <f>SUM(AA32:AA36)</f>
        <v>1265.45</v>
      </c>
      <c r="AB31" s="162">
        <v>1231.3400000000001</v>
      </c>
      <c r="AC31" s="162">
        <v>1213.521</v>
      </c>
      <c r="AD31" s="162">
        <v>1210.346</v>
      </c>
      <c r="AE31" s="162">
        <v>1213.624</v>
      </c>
      <c r="AF31" s="162">
        <v>1389.1139999999998</v>
      </c>
      <c r="AG31" s="188">
        <v>1396</v>
      </c>
      <c r="AH31" s="188">
        <v>1402</v>
      </c>
      <c r="AI31" s="188">
        <v>1384</v>
      </c>
      <c r="AJ31" s="188">
        <v>1337</v>
      </c>
      <c r="AK31" s="188">
        <v>1335.0920000000001</v>
      </c>
      <c r="AL31" s="188">
        <v>2175</v>
      </c>
      <c r="AM31" s="188">
        <v>2800.3960000000002</v>
      </c>
      <c r="AN31" s="198">
        <v>2731</v>
      </c>
      <c r="AO31" s="188">
        <v>2881</v>
      </c>
      <c r="AP31" s="199">
        <v>2639</v>
      </c>
    </row>
    <row r="32" spans="1:42" x14ac:dyDescent="0.3">
      <c r="A32" s="146" t="s">
        <v>18</v>
      </c>
      <c r="B32" s="98">
        <v>0</v>
      </c>
      <c r="C32" s="98">
        <v>0</v>
      </c>
      <c r="D32" s="98">
        <v>0</v>
      </c>
      <c r="E32" s="98">
        <v>0</v>
      </c>
      <c r="F32" s="98">
        <v>0</v>
      </c>
      <c r="G32" s="98">
        <v>0</v>
      </c>
      <c r="H32" s="98">
        <v>0</v>
      </c>
      <c r="I32" s="98">
        <v>0</v>
      </c>
      <c r="J32" s="98">
        <v>0</v>
      </c>
      <c r="K32" s="98">
        <v>0</v>
      </c>
      <c r="L32" s="98">
        <v>0</v>
      </c>
      <c r="M32" s="122">
        <v>0</v>
      </c>
      <c r="N32" s="122">
        <v>0</v>
      </c>
      <c r="O32" s="122">
        <v>0</v>
      </c>
      <c r="P32" s="122">
        <v>0</v>
      </c>
      <c r="Q32" s="122">
        <v>0</v>
      </c>
      <c r="R32" s="122">
        <v>0</v>
      </c>
      <c r="S32" s="122">
        <v>0</v>
      </c>
      <c r="T32" s="129">
        <v>0</v>
      </c>
      <c r="U32" s="129">
        <v>0</v>
      </c>
      <c r="V32" s="129">
        <v>0</v>
      </c>
      <c r="W32" s="129">
        <v>0</v>
      </c>
      <c r="X32" s="158">
        <v>0</v>
      </c>
      <c r="Y32" s="158">
        <v>0</v>
      </c>
      <c r="Z32" s="166">
        <v>0</v>
      </c>
      <c r="AA32" s="158">
        <v>0</v>
      </c>
      <c r="AB32" s="158">
        <v>0</v>
      </c>
      <c r="AC32" s="158">
        <v>0</v>
      </c>
      <c r="AD32" s="158">
        <v>0</v>
      </c>
      <c r="AE32" s="158">
        <v>0</v>
      </c>
      <c r="AF32" s="158">
        <v>0</v>
      </c>
      <c r="AG32" s="158">
        <v>0</v>
      </c>
      <c r="AH32" s="158">
        <v>0</v>
      </c>
      <c r="AI32" s="158">
        <v>0</v>
      </c>
      <c r="AJ32" s="158">
        <v>0</v>
      </c>
      <c r="AK32" s="158">
        <v>0</v>
      </c>
      <c r="AL32" s="158">
        <v>0</v>
      </c>
      <c r="AM32" s="158">
        <v>0</v>
      </c>
      <c r="AN32" s="166">
        <v>0</v>
      </c>
      <c r="AO32" s="158">
        <v>0</v>
      </c>
      <c r="AP32" s="200">
        <v>0</v>
      </c>
    </row>
    <row r="33" spans="1:42" x14ac:dyDescent="0.3">
      <c r="A33" s="146" t="s">
        <v>19</v>
      </c>
      <c r="B33" s="98">
        <v>59</v>
      </c>
      <c r="C33" s="98">
        <v>56</v>
      </c>
      <c r="D33" s="98">
        <v>48</v>
      </c>
      <c r="E33" s="98">
        <v>45</v>
      </c>
      <c r="F33" s="98">
        <v>47.88</v>
      </c>
      <c r="G33" s="98">
        <v>44</v>
      </c>
      <c r="H33" s="98">
        <v>40</v>
      </c>
      <c r="I33" s="98">
        <v>37.799999999999997</v>
      </c>
      <c r="J33" s="98">
        <v>38</v>
      </c>
      <c r="K33" s="98">
        <v>35</v>
      </c>
      <c r="L33" s="98">
        <v>35</v>
      </c>
      <c r="M33" s="122">
        <v>32.5</v>
      </c>
      <c r="N33" s="122">
        <v>32.5</v>
      </c>
      <c r="O33" s="122">
        <v>30</v>
      </c>
      <c r="P33" s="122">
        <v>30</v>
      </c>
      <c r="Q33" s="122">
        <v>27.5</v>
      </c>
      <c r="R33" s="122">
        <v>27.5</v>
      </c>
      <c r="S33" s="122">
        <v>25</v>
      </c>
      <c r="T33" s="129">
        <v>25.000000000000028</v>
      </c>
      <c r="U33" s="129">
        <v>22.490000000000009</v>
      </c>
      <c r="V33" s="129">
        <v>22.490000000000023</v>
      </c>
      <c r="W33" s="129">
        <v>19.43</v>
      </c>
      <c r="X33" s="158">
        <v>19.019999999999982</v>
      </c>
      <c r="Y33" s="158">
        <v>14.18</v>
      </c>
      <c r="Z33" s="166">
        <v>13.555</v>
      </c>
      <c r="AA33" s="158">
        <v>11.13</v>
      </c>
      <c r="AB33" s="158">
        <v>10.68</v>
      </c>
      <c r="AC33" s="158">
        <v>8.4019999999999992</v>
      </c>
      <c r="AD33" s="158">
        <v>8.3460000000000001</v>
      </c>
      <c r="AE33" s="158">
        <v>5.6239999999999997</v>
      </c>
      <c r="AF33" s="158">
        <v>5.4749999999999996</v>
      </c>
      <c r="AG33" s="158">
        <v>3</v>
      </c>
      <c r="AH33" s="158">
        <v>3</v>
      </c>
      <c r="AI33" s="158">
        <v>5</v>
      </c>
      <c r="AJ33" s="158">
        <v>5</v>
      </c>
      <c r="AK33" s="158">
        <v>2.5</v>
      </c>
      <c r="AL33" s="158">
        <v>3</v>
      </c>
      <c r="AM33" s="158">
        <v>0</v>
      </c>
      <c r="AN33" s="166">
        <v>0</v>
      </c>
      <c r="AO33" s="158">
        <v>0</v>
      </c>
      <c r="AP33" s="200">
        <v>0</v>
      </c>
    </row>
    <row r="34" spans="1:42" x14ac:dyDescent="0.3">
      <c r="A34" s="146" t="s">
        <v>20</v>
      </c>
      <c r="B34" s="98">
        <v>35</v>
      </c>
      <c r="C34" s="98">
        <v>28</v>
      </c>
      <c r="D34" s="98">
        <v>28</v>
      </c>
      <c r="E34" s="98">
        <v>21</v>
      </c>
      <c r="F34" s="98">
        <v>57.6</v>
      </c>
      <c r="G34" s="98">
        <v>40</v>
      </c>
      <c r="H34" s="98">
        <v>146</v>
      </c>
      <c r="I34" s="98">
        <v>138.6</v>
      </c>
      <c r="J34" s="98">
        <v>198</v>
      </c>
      <c r="K34" s="98">
        <v>191</v>
      </c>
      <c r="L34" s="98">
        <v>185</v>
      </c>
      <c r="M34" s="122">
        <v>184.56</v>
      </c>
      <c r="N34" s="122">
        <v>255.39599999999999</v>
      </c>
      <c r="O34" s="122">
        <v>568</v>
      </c>
      <c r="P34" s="122">
        <v>561.78</v>
      </c>
      <c r="Q34" s="122">
        <v>561.77499999999998</v>
      </c>
      <c r="R34" s="122">
        <v>372.1</v>
      </c>
      <c r="S34" s="122">
        <v>512.41</v>
      </c>
      <c r="T34" s="129">
        <v>752.5</v>
      </c>
      <c r="U34" s="129">
        <v>775.48</v>
      </c>
      <c r="V34" s="129">
        <v>951.06</v>
      </c>
      <c r="W34" s="129">
        <v>950.9799999999999</v>
      </c>
      <c r="X34" s="158">
        <v>1111.78</v>
      </c>
      <c r="Y34" s="158">
        <v>1197.04</v>
      </c>
      <c r="Z34" s="166">
        <v>1264.4000000000001</v>
      </c>
      <c r="AA34" s="158">
        <v>1254.32</v>
      </c>
      <c r="AB34" s="158">
        <v>1220.6600000000001</v>
      </c>
      <c r="AC34" s="158">
        <v>1205.1189999999999</v>
      </c>
      <c r="AD34" s="158">
        <v>1202</v>
      </c>
      <c r="AE34" s="158">
        <v>1208</v>
      </c>
      <c r="AF34" s="158">
        <v>1183.6389999999999</v>
      </c>
      <c r="AG34" s="158">
        <v>1193</v>
      </c>
      <c r="AH34" s="158">
        <v>1199</v>
      </c>
      <c r="AI34" s="158">
        <v>1179</v>
      </c>
      <c r="AJ34" s="158">
        <v>1132</v>
      </c>
      <c r="AK34" s="158">
        <v>1132.5920000000001</v>
      </c>
      <c r="AL34" s="158">
        <v>1972</v>
      </c>
      <c r="AM34" s="158">
        <v>2600.3960000000002</v>
      </c>
      <c r="AN34" s="166">
        <v>2531</v>
      </c>
      <c r="AO34" s="158">
        <v>2531</v>
      </c>
      <c r="AP34" s="200">
        <v>2499</v>
      </c>
    </row>
    <row r="35" spans="1:42" x14ac:dyDescent="0.3">
      <c r="A35" s="146" t="s">
        <v>65</v>
      </c>
      <c r="B35" s="98">
        <v>75</v>
      </c>
      <c r="C35" s="98">
        <v>75</v>
      </c>
      <c r="D35" s="98">
        <v>75</v>
      </c>
      <c r="E35" s="98">
        <v>0</v>
      </c>
      <c r="F35" s="98">
        <v>0</v>
      </c>
      <c r="G35" s="98">
        <v>0</v>
      </c>
      <c r="H35" s="98">
        <v>0</v>
      </c>
      <c r="I35" s="98">
        <v>0</v>
      </c>
      <c r="J35" s="98">
        <v>0</v>
      </c>
      <c r="K35" s="98">
        <v>0</v>
      </c>
      <c r="L35" s="98">
        <v>0</v>
      </c>
      <c r="M35" s="122">
        <v>0</v>
      </c>
      <c r="N35" s="122">
        <v>0</v>
      </c>
      <c r="O35" s="122">
        <v>0</v>
      </c>
      <c r="P35" s="122">
        <v>0</v>
      </c>
      <c r="Q35" s="122">
        <v>0</v>
      </c>
      <c r="R35" s="122">
        <v>0</v>
      </c>
      <c r="S35" s="122">
        <v>0</v>
      </c>
      <c r="T35" s="129">
        <v>0</v>
      </c>
      <c r="U35" s="129">
        <v>0</v>
      </c>
      <c r="V35" s="129">
        <v>0</v>
      </c>
      <c r="W35" s="129">
        <v>0</v>
      </c>
      <c r="X35" s="158">
        <v>0</v>
      </c>
      <c r="Y35" s="158">
        <v>0</v>
      </c>
      <c r="Z35" s="166">
        <v>0</v>
      </c>
      <c r="AA35" s="158">
        <v>0</v>
      </c>
      <c r="AB35" s="158">
        <v>0</v>
      </c>
      <c r="AC35" s="158">
        <v>0</v>
      </c>
      <c r="AD35" s="158">
        <v>0</v>
      </c>
      <c r="AE35" s="158">
        <v>0</v>
      </c>
      <c r="AF35" s="158">
        <v>200</v>
      </c>
      <c r="AG35" s="158">
        <v>200</v>
      </c>
      <c r="AH35" s="158">
        <v>200</v>
      </c>
      <c r="AI35" s="158">
        <v>200</v>
      </c>
      <c r="AJ35" s="158">
        <v>200</v>
      </c>
      <c r="AK35" s="158">
        <v>200</v>
      </c>
      <c r="AL35" s="158">
        <v>200</v>
      </c>
      <c r="AM35" s="158">
        <v>200</v>
      </c>
      <c r="AN35" s="166">
        <v>200</v>
      </c>
      <c r="AO35" s="158">
        <v>350</v>
      </c>
      <c r="AP35" s="200">
        <v>140</v>
      </c>
    </row>
    <row r="36" spans="1:42" x14ac:dyDescent="0.3">
      <c r="A36" s="146" t="s">
        <v>66</v>
      </c>
      <c r="B36" s="98">
        <v>0</v>
      </c>
      <c r="C36" s="98">
        <v>0</v>
      </c>
      <c r="D36" s="98">
        <v>0</v>
      </c>
      <c r="E36" s="98">
        <v>0</v>
      </c>
      <c r="F36" s="98">
        <v>0</v>
      </c>
      <c r="G36" s="98">
        <v>0</v>
      </c>
      <c r="H36" s="98">
        <v>0</v>
      </c>
      <c r="I36" s="98">
        <v>0</v>
      </c>
      <c r="J36" s="98">
        <v>0</v>
      </c>
      <c r="K36" s="98">
        <v>0</v>
      </c>
      <c r="L36" s="98">
        <v>0</v>
      </c>
      <c r="M36" s="122">
        <v>0</v>
      </c>
      <c r="N36" s="122">
        <v>0</v>
      </c>
      <c r="O36" s="122">
        <v>0</v>
      </c>
      <c r="P36" s="122">
        <v>0</v>
      </c>
      <c r="Q36" s="122">
        <v>0</v>
      </c>
      <c r="R36" s="122">
        <v>0</v>
      </c>
      <c r="S36" s="122">
        <v>0</v>
      </c>
      <c r="T36" s="129">
        <v>0</v>
      </c>
      <c r="U36" s="129">
        <v>0</v>
      </c>
      <c r="V36" s="129">
        <v>0</v>
      </c>
      <c r="W36" s="129">
        <v>0</v>
      </c>
      <c r="X36" s="158">
        <v>0</v>
      </c>
      <c r="Y36" s="158">
        <v>0</v>
      </c>
      <c r="Z36" s="166">
        <v>0</v>
      </c>
      <c r="AA36" s="158">
        <v>0</v>
      </c>
      <c r="AB36" s="158">
        <v>0</v>
      </c>
      <c r="AC36" s="158">
        <v>0</v>
      </c>
      <c r="AD36" s="158">
        <v>0</v>
      </c>
      <c r="AE36" s="158">
        <v>0</v>
      </c>
      <c r="AF36" s="158">
        <v>0</v>
      </c>
      <c r="AG36" s="158">
        <v>0</v>
      </c>
      <c r="AH36" s="158">
        <v>0</v>
      </c>
      <c r="AI36" s="158">
        <v>0</v>
      </c>
      <c r="AJ36" s="158">
        <v>0</v>
      </c>
      <c r="AK36" s="158">
        <v>0</v>
      </c>
      <c r="AL36" s="158">
        <v>0</v>
      </c>
      <c r="AM36" s="158">
        <v>0</v>
      </c>
      <c r="AN36" s="166">
        <v>0</v>
      </c>
      <c r="AO36" s="158">
        <v>0</v>
      </c>
      <c r="AP36" s="200">
        <v>0</v>
      </c>
    </row>
    <row r="37" spans="1:42" x14ac:dyDescent="0.3">
      <c r="A37" s="148" t="s">
        <v>99</v>
      </c>
      <c r="B37" s="124">
        <f t="shared" ref="B37:I37" si="17">B38+B39</f>
        <v>1332.25</v>
      </c>
      <c r="C37" s="124">
        <f t="shared" si="17"/>
        <v>1376</v>
      </c>
      <c r="D37" s="124">
        <f t="shared" si="17"/>
        <v>1412.17</v>
      </c>
      <c r="E37" s="124">
        <f t="shared" si="17"/>
        <v>1398.92</v>
      </c>
      <c r="F37" s="124">
        <f t="shared" si="17"/>
        <v>1326.08</v>
      </c>
      <c r="G37" s="124">
        <f t="shared" si="17"/>
        <v>1272</v>
      </c>
      <c r="H37" s="124">
        <f t="shared" si="17"/>
        <v>1245.6100000000001</v>
      </c>
      <c r="I37" s="124">
        <f t="shared" si="17"/>
        <v>1261.44</v>
      </c>
      <c r="J37" s="124">
        <f t="shared" ref="J37:R37" si="18">J38+J39</f>
        <v>1294.51</v>
      </c>
      <c r="K37" s="124">
        <f t="shared" si="18"/>
        <v>1297.8800000000001</v>
      </c>
      <c r="L37" s="124">
        <f t="shared" si="18"/>
        <v>1365.9099999999999</v>
      </c>
      <c r="M37" s="124">
        <f t="shared" si="18"/>
        <v>1302.55</v>
      </c>
      <c r="N37" s="124">
        <f t="shared" si="18"/>
        <v>1303.27</v>
      </c>
      <c r="O37" s="124">
        <f t="shared" si="18"/>
        <v>1249.8800000000001</v>
      </c>
      <c r="P37" s="124">
        <f t="shared" si="18"/>
        <v>1254.81</v>
      </c>
      <c r="Q37" s="124">
        <f t="shared" si="18"/>
        <v>1557.99</v>
      </c>
      <c r="R37" s="124">
        <f t="shared" si="18"/>
        <v>1523.655</v>
      </c>
      <c r="S37" s="124">
        <f t="shared" ref="S37:AA37" si="19">S38+S39</f>
        <v>1525.42</v>
      </c>
      <c r="T37" s="130">
        <f t="shared" si="19"/>
        <v>1521.5700000000002</v>
      </c>
      <c r="U37" s="130">
        <f t="shared" si="19"/>
        <v>1451.19</v>
      </c>
      <c r="V37" s="130">
        <f t="shared" si="19"/>
        <v>1469.2400000000002</v>
      </c>
      <c r="W37" s="162">
        <f t="shared" si="19"/>
        <v>1511.95</v>
      </c>
      <c r="X37" s="162">
        <f t="shared" si="19"/>
        <v>1524.134</v>
      </c>
      <c r="Y37" s="162">
        <f t="shared" si="19"/>
        <v>1538.1341812726405</v>
      </c>
      <c r="Z37" s="162">
        <f t="shared" si="19"/>
        <v>1529.4414693286153</v>
      </c>
      <c r="AA37" s="162">
        <f t="shared" si="19"/>
        <v>1541.0879256509518</v>
      </c>
      <c r="AB37" s="162">
        <v>1548.1042788394116</v>
      </c>
      <c r="AC37" s="162">
        <v>1563.2065423316635</v>
      </c>
      <c r="AD37" s="162">
        <v>1521.4691199680922</v>
      </c>
      <c r="AE37" s="162">
        <v>1505.0700000000002</v>
      </c>
      <c r="AF37" s="162">
        <v>1589.24</v>
      </c>
      <c r="AG37" s="188">
        <v>1484.44</v>
      </c>
      <c r="AH37" s="188">
        <v>1355.87</v>
      </c>
      <c r="AI37" s="188">
        <v>1286.95</v>
      </c>
      <c r="AJ37" s="188">
        <v>1361.75</v>
      </c>
      <c r="AK37" s="188">
        <v>1290.6677536185418</v>
      </c>
      <c r="AL37" s="188">
        <v>1252.0427119675226</v>
      </c>
      <c r="AM37" s="188">
        <v>1066.7460256879031</v>
      </c>
      <c r="AN37" s="198">
        <v>1011.1214827716997</v>
      </c>
      <c r="AO37" s="188">
        <v>883.61488426251424</v>
      </c>
      <c r="AP37" s="199">
        <v>858.323539609205</v>
      </c>
    </row>
    <row r="38" spans="1:42" x14ac:dyDescent="0.3">
      <c r="A38" s="146" t="s">
        <v>88</v>
      </c>
      <c r="B38" s="98">
        <v>946.25</v>
      </c>
      <c r="C38" s="98">
        <v>957</v>
      </c>
      <c r="D38" s="98">
        <v>966.17</v>
      </c>
      <c r="E38" s="98">
        <v>955.92</v>
      </c>
      <c r="F38" s="98">
        <v>939.08</v>
      </c>
      <c r="G38" s="98">
        <v>914</v>
      </c>
      <c r="H38" s="98">
        <v>869.30000000000007</v>
      </c>
      <c r="I38" s="98">
        <v>919.07999999999993</v>
      </c>
      <c r="J38" s="98">
        <v>878</v>
      </c>
      <c r="K38" s="98">
        <v>842.78</v>
      </c>
      <c r="L38" s="98">
        <v>821.41</v>
      </c>
      <c r="M38" s="122">
        <v>717.58999999999992</v>
      </c>
      <c r="N38" s="122">
        <v>679.73</v>
      </c>
      <c r="O38" s="122">
        <v>637.61</v>
      </c>
      <c r="P38" s="122">
        <v>596.31999999999994</v>
      </c>
      <c r="Q38" s="122">
        <v>686.67</v>
      </c>
      <c r="R38" s="122">
        <v>748.26499999999999</v>
      </c>
      <c r="S38" s="122">
        <v>726.43</v>
      </c>
      <c r="T38" s="129">
        <v>666.65</v>
      </c>
      <c r="U38" s="129">
        <v>604.05999999999995</v>
      </c>
      <c r="V38" s="129">
        <v>562.3900000000001</v>
      </c>
      <c r="W38" s="129">
        <v>534.04</v>
      </c>
      <c r="X38" s="158">
        <v>502.13400000000001</v>
      </c>
      <c r="Y38" s="158">
        <v>562.1912037149325</v>
      </c>
      <c r="Z38" s="158">
        <v>518.31229012306153</v>
      </c>
      <c r="AA38" s="158">
        <v>466.19337573296457</v>
      </c>
      <c r="AB38" s="158">
        <v>419.32280465569966</v>
      </c>
      <c r="AC38" s="158">
        <v>491.22113103748609</v>
      </c>
      <c r="AD38" s="158">
        <v>455.50823473809214</v>
      </c>
      <c r="AE38" s="158">
        <v>403.44</v>
      </c>
      <c r="AF38" s="158">
        <v>498.81</v>
      </c>
      <c r="AG38" s="158">
        <v>441.65</v>
      </c>
      <c r="AH38" s="158">
        <v>396.25</v>
      </c>
      <c r="AI38" s="158">
        <v>333.97</v>
      </c>
      <c r="AJ38" s="158">
        <v>510.85</v>
      </c>
      <c r="AK38" s="158">
        <v>483.12</v>
      </c>
      <c r="AL38" s="158">
        <v>448.26</v>
      </c>
      <c r="AM38" s="158">
        <v>410.34299999999996</v>
      </c>
      <c r="AN38" s="166">
        <v>384.33</v>
      </c>
      <c r="AO38" s="158">
        <v>518.79999999999995</v>
      </c>
      <c r="AP38" s="200">
        <v>518.79999999999995</v>
      </c>
    </row>
    <row r="39" spans="1:42" x14ac:dyDescent="0.3">
      <c r="A39" s="146" t="s">
        <v>91</v>
      </c>
      <c r="B39" s="98">
        <v>386</v>
      </c>
      <c r="C39" s="98">
        <v>419</v>
      </c>
      <c r="D39" s="98">
        <v>446</v>
      </c>
      <c r="E39" s="98">
        <v>443</v>
      </c>
      <c r="F39" s="98">
        <v>387</v>
      </c>
      <c r="G39" s="98">
        <v>358</v>
      </c>
      <c r="H39" s="98">
        <v>376.31</v>
      </c>
      <c r="I39" s="98">
        <v>342.36</v>
      </c>
      <c r="J39" s="98">
        <v>416.51</v>
      </c>
      <c r="K39" s="98">
        <v>455.1</v>
      </c>
      <c r="L39" s="98">
        <v>544.5</v>
      </c>
      <c r="M39" s="122">
        <v>584.96</v>
      </c>
      <c r="N39" s="122">
        <v>623.54</v>
      </c>
      <c r="O39" s="122">
        <v>612.27</v>
      </c>
      <c r="P39" s="122">
        <v>658.49</v>
      </c>
      <c r="Q39" s="122">
        <v>871.32</v>
      </c>
      <c r="R39" s="122">
        <v>775.39</v>
      </c>
      <c r="S39" s="122">
        <v>798.99</v>
      </c>
      <c r="T39" s="129">
        <v>854.92000000000007</v>
      </c>
      <c r="U39" s="129">
        <v>847.13</v>
      </c>
      <c r="V39" s="129">
        <v>906.85</v>
      </c>
      <c r="W39" s="129">
        <v>977.91000000000008</v>
      </c>
      <c r="X39" s="158">
        <v>1022</v>
      </c>
      <c r="Y39" s="158">
        <v>975.94297755770788</v>
      </c>
      <c r="Z39" s="158">
        <v>1011.1291792055538</v>
      </c>
      <c r="AA39" s="158">
        <v>1074.8945499179872</v>
      </c>
      <c r="AB39" s="158">
        <v>1128.7814741837119</v>
      </c>
      <c r="AC39" s="158">
        <v>1071.9854112941775</v>
      </c>
      <c r="AD39" s="158">
        <v>1065.96088523</v>
      </c>
      <c r="AE39" s="158">
        <v>1101.6300000000001</v>
      </c>
      <c r="AF39" s="158">
        <v>1090.43</v>
      </c>
      <c r="AG39" s="158">
        <v>1042.79</v>
      </c>
      <c r="AH39" s="158">
        <v>959.62</v>
      </c>
      <c r="AI39" s="158">
        <v>952.98</v>
      </c>
      <c r="AJ39" s="158">
        <v>850.9</v>
      </c>
      <c r="AK39" s="158">
        <v>807.54775361854183</v>
      </c>
      <c r="AL39" s="158">
        <v>803.78271196752257</v>
      </c>
      <c r="AM39" s="158">
        <v>656.40302568790298</v>
      </c>
      <c r="AN39" s="166">
        <v>626.79148277169975</v>
      </c>
      <c r="AO39" s="158">
        <v>364.81488426251428</v>
      </c>
      <c r="AP39" s="200">
        <v>339.52353960920505</v>
      </c>
    </row>
    <row r="40" spans="1:42" x14ac:dyDescent="0.3">
      <c r="A40" s="147" t="s">
        <v>119</v>
      </c>
      <c r="B40" s="159">
        <f t="shared" ref="B40:I40" si="20">B41+B48</f>
        <v>783.25128703710277</v>
      </c>
      <c r="C40" s="159">
        <f t="shared" si="20"/>
        <v>746.20627023365796</v>
      </c>
      <c r="D40" s="159">
        <f t="shared" si="20"/>
        <v>853.41783196347501</v>
      </c>
      <c r="E40" s="159">
        <f t="shared" si="20"/>
        <v>866.27037091948284</v>
      </c>
      <c r="F40" s="159">
        <f t="shared" si="20"/>
        <v>1009.5306526077209</v>
      </c>
      <c r="G40" s="159">
        <f t="shared" si="20"/>
        <v>1098.8772726902494</v>
      </c>
      <c r="H40" s="159">
        <f t="shared" si="20"/>
        <v>1365.9075301514954</v>
      </c>
      <c r="I40" s="159">
        <f t="shared" si="20"/>
        <v>1468.5039749512789</v>
      </c>
      <c r="J40" s="159">
        <f t="shared" ref="J40:R40" si="21">J41+J48</f>
        <v>1888.388723932122</v>
      </c>
      <c r="K40" s="159">
        <f t="shared" si="21"/>
        <v>1843.92</v>
      </c>
      <c r="L40" s="159">
        <f t="shared" si="21"/>
        <v>1808.4739999999999</v>
      </c>
      <c r="M40" s="159">
        <f t="shared" si="21"/>
        <v>1650.8709999999999</v>
      </c>
      <c r="N40" s="159">
        <f t="shared" si="21"/>
        <v>1815.598</v>
      </c>
      <c r="O40" s="159">
        <f t="shared" si="21"/>
        <v>1553.5000000000002</v>
      </c>
      <c r="P40" s="159">
        <f t="shared" si="21"/>
        <v>1872.99</v>
      </c>
      <c r="Q40" s="159">
        <f t="shared" si="21"/>
        <v>1889.4349999999999</v>
      </c>
      <c r="R40" s="159">
        <f t="shared" si="21"/>
        <v>2320.5200000000004</v>
      </c>
      <c r="S40" s="159">
        <f t="shared" ref="S40:AA40" si="22">S41+S48</f>
        <v>1988.5500000000002</v>
      </c>
      <c r="T40" s="160">
        <f t="shared" si="22"/>
        <v>2168.8200000000002</v>
      </c>
      <c r="U40" s="160">
        <f t="shared" si="22"/>
        <v>2254.13</v>
      </c>
      <c r="V40" s="160">
        <f t="shared" si="22"/>
        <v>2168.21</v>
      </c>
      <c r="W40" s="167">
        <f t="shared" si="22"/>
        <v>2286.37</v>
      </c>
      <c r="X40" s="167">
        <f t="shared" si="22"/>
        <v>2490.65</v>
      </c>
      <c r="Y40" s="167">
        <f t="shared" si="22"/>
        <v>2981.3500000000004</v>
      </c>
      <c r="Z40" s="167">
        <f t="shared" si="22"/>
        <v>2177.3599999999997</v>
      </c>
      <c r="AA40" s="167">
        <f t="shared" si="22"/>
        <v>2695.4668604331828</v>
      </c>
      <c r="AB40" s="167">
        <v>2956.1517080933054</v>
      </c>
      <c r="AC40" s="167">
        <v>3214.6677544500003</v>
      </c>
      <c r="AD40" s="167">
        <v>3739.8562750200003</v>
      </c>
      <c r="AE40" s="167">
        <v>4522.4591579968828</v>
      </c>
      <c r="AF40" s="167">
        <v>4981.12948813394</v>
      </c>
      <c r="AG40" s="190">
        <v>4703.8211523703958</v>
      </c>
      <c r="AH40" s="190">
        <v>4631.2813914286517</v>
      </c>
      <c r="AI40" s="190">
        <v>4417.1585445453775</v>
      </c>
      <c r="AJ40" s="190">
        <v>4459.8852478111885</v>
      </c>
      <c r="AK40" s="190">
        <v>4790.2916515299994</v>
      </c>
      <c r="AL40" s="190">
        <v>4860.3295644699992</v>
      </c>
      <c r="AM40" s="190">
        <v>4721.403239199999</v>
      </c>
      <c r="AN40" s="204">
        <v>4361.0145359300004</v>
      </c>
      <c r="AO40" s="190">
        <v>4502.6636406799998</v>
      </c>
      <c r="AP40" s="205">
        <v>4668.4214691899997</v>
      </c>
    </row>
    <row r="41" spans="1:42" x14ac:dyDescent="0.3">
      <c r="A41" s="148" t="s">
        <v>100</v>
      </c>
      <c r="B41" s="124">
        <f t="shared" ref="B41:I41" si="23">B42+B45</f>
        <v>261.95000000000005</v>
      </c>
      <c r="C41" s="124">
        <f t="shared" si="23"/>
        <v>192.82</v>
      </c>
      <c r="D41" s="124">
        <f t="shared" si="23"/>
        <v>245.94</v>
      </c>
      <c r="E41" s="124">
        <f t="shared" si="23"/>
        <v>226</v>
      </c>
      <c r="F41" s="124">
        <f t="shared" si="23"/>
        <v>347.92</v>
      </c>
      <c r="G41" s="124">
        <f t="shared" si="23"/>
        <v>382.79999999999995</v>
      </c>
      <c r="H41" s="124">
        <f t="shared" si="23"/>
        <v>644.9</v>
      </c>
      <c r="I41" s="124">
        <f t="shared" si="23"/>
        <v>597.54999999999995</v>
      </c>
      <c r="J41" s="124">
        <f t="shared" ref="J41:R41" si="24">J42+J45</f>
        <v>690.2</v>
      </c>
      <c r="K41" s="124">
        <f t="shared" si="24"/>
        <v>860.44999999999993</v>
      </c>
      <c r="L41" s="124">
        <f t="shared" si="24"/>
        <v>816.45399999999995</v>
      </c>
      <c r="M41" s="124">
        <f t="shared" si="24"/>
        <v>738.3599999999999</v>
      </c>
      <c r="N41" s="124">
        <f t="shared" si="24"/>
        <v>906.90599999999995</v>
      </c>
      <c r="O41" s="124">
        <f t="shared" si="24"/>
        <v>710.38000000000011</v>
      </c>
      <c r="P41" s="124">
        <f t="shared" si="24"/>
        <v>958.79</v>
      </c>
      <c r="Q41" s="124">
        <f t="shared" si="24"/>
        <v>1028.7750000000001</v>
      </c>
      <c r="R41" s="124">
        <f t="shared" si="24"/>
        <v>1392.3400000000001</v>
      </c>
      <c r="S41" s="124">
        <f t="shared" ref="S41:AA41" si="25">S42+S45</f>
        <v>1079.8000000000002</v>
      </c>
      <c r="T41" s="130">
        <f t="shared" si="25"/>
        <v>1252.44</v>
      </c>
      <c r="U41" s="130">
        <f t="shared" si="25"/>
        <v>1355.7600000000002</v>
      </c>
      <c r="V41" s="130">
        <f t="shared" si="25"/>
        <v>1310.7000000000003</v>
      </c>
      <c r="W41" s="162">
        <f t="shared" si="25"/>
        <v>1334.0900000000001</v>
      </c>
      <c r="X41" s="162">
        <f t="shared" si="25"/>
        <v>1563.38</v>
      </c>
      <c r="Y41" s="162">
        <f t="shared" si="25"/>
        <v>1887.8700000000001</v>
      </c>
      <c r="Z41" s="162">
        <f t="shared" si="25"/>
        <v>1085.73</v>
      </c>
      <c r="AA41" s="162">
        <f t="shared" si="25"/>
        <v>1617.80203007</v>
      </c>
      <c r="AB41" s="162">
        <v>1916.06</v>
      </c>
      <c r="AC41" s="162">
        <v>2144.7277544500002</v>
      </c>
      <c r="AD41" s="162">
        <v>2580.8562750200003</v>
      </c>
      <c r="AE41" s="162">
        <v>3302.9515075700001</v>
      </c>
      <c r="AF41" s="162">
        <v>3778.6068276000001</v>
      </c>
      <c r="AG41" s="188">
        <v>3461.7260201300001</v>
      </c>
      <c r="AH41" s="188">
        <v>3386.4506102899995</v>
      </c>
      <c r="AI41" s="188">
        <v>2967.0208028299999</v>
      </c>
      <c r="AJ41" s="188">
        <v>3017.1923107500002</v>
      </c>
      <c r="AK41" s="188">
        <v>3387.2216515299997</v>
      </c>
      <c r="AL41" s="188">
        <v>3294.4995644699998</v>
      </c>
      <c r="AM41" s="188">
        <v>3171.7532391999994</v>
      </c>
      <c r="AN41" s="198">
        <v>2719.2145359300002</v>
      </c>
      <c r="AO41" s="188">
        <v>2794.50364068</v>
      </c>
      <c r="AP41" s="199">
        <v>2874.2314691900001</v>
      </c>
    </row>
    <row r="42" spans="1:42" x14ac:dyDescent="0.3">
      <c r="A42" s="146" t="s">
        <v>88</v>
      </c>
      <c r="B42" s="98">
        <f>B43+B44</f>
        <v>120</v>
      </c>
      <c r="C42" s="98">
        <f t="shared" ref="C42:R42" si="26">C43+C44</f>
        <v>118</v>
      </c>
      <c r="D42" s="98">
        <f t="shared" si="26"/>
        <v>112</v>
      </c>
      <c r="E42" s="98">
        <f t="shared" si="26"/>
        <v>110</v>
      </c>
      <c r="F42" s="98">
        <f t="shared" si="26"/>
        <v>103</v>
      </c>
      <c r="G42" s="98">
        <f t="shared" si="26"/>
        <v>101</v>
      </c>
      <c r="H42" s="98">
        <f t="shared" si="26"/>
        <v>94</v>
      </c>
      <c r="I42" s="98">
        <f t="shared" si="26"/>
        <v>91</v>
      </c>
      <c r="J42" s="98">
        <f t="shared" si="26"/>
        <v>94</v>
      </c>
      <c r="K42" s="98">
        <f t="shared" si="26"/>
        <v>92</v>
      </c>
      <c r="L42" s="98">
        <f t="shared" si="26"/>
        <v>87.43</v>
      </c>
      <c r="M42" s="122">
        <f t="shared" si="26"/>
        <v>84.79</v>
      </c>
      <c r="N42" s="122">
        <f t="shared" si="26"/>
        <v>78.239999999999995</v>
      </c>
      <c r="O42" s="122">
        <f t="shared" si="26"/>
        <v>76.430000000000007</v>
      </c>
      <c r="P42" s="122">
        <f t="shared" si="26"/>
        <v>57</v>
      </c>
      <c r="Q42" s="122">
        <f t="shared" si="26"/>
        <v>49.55</v>
      </c>
      <c r="R42" s="122">
        <f t="shared" si="26"/>
        <v>45.92</v>
      </c>
      <c r="S42" s="122">
        <f>S43+S44</f>
        <v>33.42</v>
      </c>
      <c r="T42" s="129">
        <f>T43+T44</f>
        <v>29.91</v>
      </c>
      <c r="U42" s="129">
        <f>U43+U44</f>
        <v>19.899999999999999</v>
      </c>
      <c r="V42" s="129">
        <f>V43+V44</f>
        <v>10.4</v>
      </c>
      <c r="W42" s="129">
        <f>W43+W44</f>
        <v>10.4</v>
      </c>
      <c r="X42" s="158">
        <v>13.92</v>
      </c>
      <c r="Y42" s="168">
        <v>13.92</v>
      </c>
      <c r="Z42" s="169">
        <v>19.27</v>
      </c>
      <c r="AA42" s="168">
        <v>19.149999999999999</v>
      </c>
      <c r="AB42" s="168">
        <v>19.21</v>
      </c>
      <c r="AC42" s="168">
        <v>18.8</v>
      </c>
      <c r="AD42" s="168">
        <v>18.89116387</v>
      </c>
      <c r="AE42" s="168">
        <v>19.3475222</v>
      </c>
      <c r="AF42" s="168">
        <v>24.553487579999999</v>
      </c>
      <c r="AG42" s="168">
        <v>24.652983819999999</v>
      </c>
      <c r="AH42" s="168">
        <v>27.843870030000001</v>
      </c>
      <c r="AI42" s="168">
        <v>27.438391450000001</v>
      </c>
      <c r="AJ42" s="168">
        <v>26.440804610000001</v>
      </c>
      <c r="AK42" s="168">
        <v>24.648199530000003</v>
      </c>
      <c r="AL42" s="168">
        <v>24.526180699999998</v>
      </c>
      <c r="AM42" s="168">
        <v>24.616337959999999</v>
      </c>
      <c r="AN42" s="169">
        <v>22.933283280000001</v>
      </c>
      <c r="AO42" s="168">
        <v>20.592926120000001</v>
      </c>
      <c r="AP42" s="206">
        <v>18.089617920000002</v>
      </c>
    </row>
    <row r="43" spans="1:42" x14ac:dyDescent="0.3">
      <c r="A43" s="149" t="s">
        <v>101</v>
      </c>
      <c r="B43" s="98">
        <v>0</v>
      </c>
      <c r="C43" s="98">
        <v>0</v>
      </c>
      <c r="D43" s="98">
        <v>0</v>
      </c>
      <c r="E43" s="98">
        <v>0</v>
      </c>
      <c r="F43" s="98">
        <v>0</v>
      </c>
      <c r="G43" s="98">
        <v>0</v>
      </c>
      <c r="H43" s="98">
        <v>0</v>
      </c>
      <c r="I43" s="98">
        <v>0</v>
      </c>
      <c r="J43" s="98">
        <v>0</v>
      </c>
      <c r="K43" s="98">
        <v>0</v>
      </c>
      <c r="L43" s="98">
        <v>0</v>
      </c>
      <c r="M43" s="122">
        <v>0</v>
      </c>
      <c r="N43" s="122">
        <v>0</v>
      </c>
      <c r="O43" s="122">
        <v>0</v>
      </c>
      <c r="P43" s="122">
        <v>0</v>
      </c>
      <c r="Q43" s="122">
        <v>0</v>
      </c>
      <c r="R43" s="122">
        <v>0</v>
      </c>
      <c r="S43" s="122">
        <v>0</v>
      </c>
      <c r="T43" s="129">
        <v>0</v>
      </c>
      <c r="U43" s="129">
        <v>0</v>
      </c>
      <c r="V43" s="129">
        <v>0</v>
      </c>
      <c r="W43" s="129">
        <v>0</v>
      </c>
      <c r="X43" s="158">
        <v>0</v>
      </c>
      <c r="Y43" s="158">
        <v>0</v>
      </c>
      <c r="Z43" s="166">
        <v>0</v>
      </c>
      <c r="AA43" s="158">
        <v>0</v>
      </c>
      <c r="AB43" s="158">
        <v>0</v>
      </c>
      <c r="AC43" s="158">
        <v>0</v>
      </c>
      <c r="AD43" s="158">
        <v>0</v>
      </c>
      <c r="AE43" s="158">
        <v>0</v>
      </c>
      <c r="AF43" s="158">
        <v>0</v>
      </c>
      <c r="AG43" s="158">
        <v>0</v>
      </c>
      <c r="AH43" s="158">
        <v>0</v>
      </c>
      <c r="AI43" s="158">
        <v>0</v>
      </c>
      <c r="AJ43" s="158">
        <v>0</v>
      </c>
      <c r="AK43" s="158">
        <v>0</v>
      </c>
      <c r="AL43" s="158">
        <v>0</v>
      </c>
      <c r="AM43" s="158">
        <v>0</v>
      </c>
      <c r="AN43" s="166">
        <v>0</v>
      </c>
      <c r="AO43" s="158">
        <v>0</v>
      </c>
      <c r="AP43" s="200">
        <v>0</v>
      </c>
    </row>
    <row r="44" spans="1:42" x14ac:dyDescent="0.3">
      <c r="A44" s="149" t="s">
        <v>102</v>
      </c>
      <c r="B44" s="98">
        <v>120</v>
      </c>
      <c r="C44" s="98">
        <v>118</v>
      </c>
      <c r="D44" s="98">
        <v>112</v>
      </c>
      <c r="E44" s="98">
        <v>110</v>
      </c>
      <c r="F44" s="98">
        <v>103</v>
      </c>
      <c r="G44" s="98">
        <v>101</v>
      </c>
      <c r="H44" s="98">
        <v>94</v>
      </c>
      <c r="I44" s="98">
        <v>91</v>
      </c>
      <c r="J44" s="98">
        <v>94</v>
      </c>
      <c r="K44" s="98">
        <v>92</v>
      </c>
      <c r="L44" s="98">
        <v>87.43</v>
      </c>
      <c r="M44" s="122">
        <v>84.79</v>
      </c>
      <c r="N44" s="122">
        <v>78.239999999999995</v>
      </c>
      <c r="O44" s="122">
        <v>76.430000000000007</v>
      </c>
      <c r="P44" s="122">
        <v>57</v>
      </c>
      <c r="Q44" s="122">
        <v>49.55</v>
      </c>
      <c r="R44" s="122">
        <v>45.92</v>
      </c>
      <c r="S44" s="122">
        <v>33.42</v>
      </c>
      <c r="T44" s="129">
        <v>29.91</v>
      </c>
      <c r="U44" s="129">
        <v>19.899999999999999</v>
      </c>
      <c r="V44" s="129">
        <v>10.4</v>
      </c>
      <c r="W44" s="129">
        <v>10.4</v>
      </c>
      <c r="X44" s="158">
        <v>13.92</v>
      </c>
      <c r="Y44" s="158">
        <v>13.92</v>
      </c>
      <c r="Z44" s="166">
        <v>19.27</v>
      </c>
      <c r="AA44" s="158">
        <v>19.149999999999999</v>
      </c>
      <c r="AB44" s="158">
        <v>19.21</v>
      </c>
      <c r="AC44" s="158">
        <v>18.8</v>
      </c>
      <c r="AD44" s="158">
        <v>18.89116387</v>
      </c>
      <c r="AE44" s="158">
        <v>19.3475222</v>
      </c>
      <c r="AF44" s="158">
        <v>24.553487579999999</v>
      </c>
      <c r="AG44" s="158">
        <v>24.652983819999999</v>
      </c>
      <c r="AH44" s="158">
        <v>27.843870030000001</v>
      </c>
      <c r="AI44" s="158">
        <v>27.438391450000001</v>
      </c>
      <c r="AJ44" s="158">
        <v>26.440804610000001</v>
      </c>
      <c r="AK44" s="158">
        <v>24.648199530000003</v>
      </c>
      <c r="AL44" s="158">
        <v>24.526180699999998</v>
      </c>
      <c r="AM44" s="158">
        <v>24.616337959999999</v>
      </c>
      <c r="AN44" s="166">
        <v>22.933283280000001</v>
      </c>
      <c r="AO44" s="158">
        <v>20.592926120000001</v>
      </c>
      <c r="AP44" s="200">
        <v>18.089617920000002</v>
      </c>
    </row>
    <row r="45" spans="1:42" x14ac:dyDescent="0.3">
      <c r="A45" s="146" t="s">
        <v>103</v>
      </c>
      <c r="B45" s="98">
        <f t="shared" ref="B45:R45" si="27">B46+B47</f>
        <v>141.95000000000002</v>
      </c>
      <c r="C45" s="98">
        <f t="shared" si="27"/>
        <v>74.819999999999993</v>
      </c>
      <c r="D45" s="98">
        <f t="shared" si="27"/>
        <v>133.94</v>
      </c>
      <c r="E45" s="98">
        <f t="shared" si="27"/>
        <v>116</v>
      </c>
      <c r="F45" s="98">
        <f t="shared" si="27"/>
        <v>244.92000000000002</v>
      </c>
      <c r="G45" s="98">
        <f t="shared" si="27"/>
        <v>281.79999999999995</v>
      </c>
      <c r="H45" s="98">
        <f t="shared" si="27"/>
        <v>550.9</v>
      </c>
      <c r="I45" s="98">
        <f t="shared" si="27"/>
        <v>506.55</v>
      </c>
      <c r="J45" s="98">
        <f t="shared" si="27"/>
        <v>596.20000000000005</v>
      </c>
      <c r="K45" s="98">
        <f t="shared" si="27"/>
        <v>768.44999999999993</v>
      </c>
      <c r="L45" s="98">
        <f t="shared" si="27"/>
        <v>729.024</v>
      </c>
      <c r="M45" s="122">
        <f t="shared" si="27"/>
        <v>653.56999999999994</v>
      </c>
      <c r="N45" s="122">
        <f t="shared" si="27"/>
        <v>828.66599999999994</v>
      </c>
      <c r="O45" s="122">
        <f t="shared" si="27"/>
        <v>633.95000000000005</v>
      </c>
      <c r="P45" s="122">
        <f t="shared" si="27"/>
        <v>901.79</v>
      </c>
      <c r="Q45" s="122">
        <f t="shared" si="27"/>
        <v>979.22500000000014</v>
      </c>
      <c r="R45" s="122">
        <f t="shared" si="27"/>
        <v>1346.42</v>
      </c>
      <c r="S45" s="122">
        <f t="shared" ref="S45:AA45" si="28">S46+S47</f>
        <v>1046.3800000000001</v>
      </c>
      <c r="T45" s="122">
        <f t="shared" si="28"/>
        <v>1222.53</v>
      </c>
      <c r="U45" s="122">
        <f t="shared" si="28"/>
        <v>1335.8600000000001</v>
      </c>
      <c r="V45" s="122">
        <f t="shared" si="28"/>
        <v>1300.3000000000002</v>
      </c>
      <c r="W45" s="163">
        <f t="shared" si="28"/>
        <v>1323.69</v>
      </c>
      <c r="X45" s="163">
        <f t="shared" si="28"/>
        <v>1549.46</v>
      </c>
      <c r="Y45" s="163">
        <f t="shared" si="28"/>
        <v>1873.95</v>
      </c>
      <c r="Z45" s="163">
        <f t="shared" si="28"/>
        <v>1066.46</v>
      </c>
      <c r="AA45" s="163">
        <f t="shared" si="28"/>
        <v>1598.6520300699999</v>
      </c>
      <c r="AB45" s="163">
        <v>1896.85</v>
      </c>
      <c r="AC45" s="163">
        <v>2125.9277544500001</v>
      </c>
      <c r="AD45" s="163">
        <v>2561.9651111500002</v>
      </c>
      <c r="AE45" s="163">
        <v>3283.6039853699999</v>
      </c>
      <c r="AF45" s="163">
        <v>3754.0533400200002</v>
      </c>
      <c r="AG45" s="188">
        <v>3437.0730363100001</v>
      </c>
      <c r="AH45" s="188">
        <v>3358.6067402599997</v>
      </c>
      <c r="AI45" s="188">
        <v>2939.5824113799999</v>
      </c>
      <c r="AJ45" s="188">
        <v>2990.7515061399999</v>
      </c>
      <c r="AK45" s="188">
        <v>3362.5734519999996</v>
      </c>
      <c r="AL45" s="188">
        <v>3269.9733837699996</v>
      </c>
      <c r="AM45" s="188">
        <v>3147.1369012399996</v>
      </c>
      <c r="AN45" s="198">
        <v>2696.2812526500002</v>
      </c>
      <c r="AO45" s="188">
        <v>2773.9107145600001</v>
      </c>
      <c r="AP45" s="199">
        <v>2856.1418512700002</v>
      </c>
    </row>
    <row r="46" spans="1:42" x14ac:dyDescent="0.3">
      <c r="A46" s="149" t="s">
        <v>101</v>
      </c>
      <c r="B46" s="98">
        <v>27.16</v>
      </c>
      <c r="C46" s="98">
        <v>2.57</v>
      </c>
      <c r="D46" s="98">
        <v>0.52</v>
      </c>
      <c r="E46" s="98">
        <v>0.17</v>
      </c>
      <c r="F46" s="98">
        <v>57.52</v>
      </c>
      <c r="G46" s="98">
        <v>128.19999999999999</v>
      </c>
      <c r="H46" s="98">
        <v>312.7</v>
      </c>
      <c r="I46" s="98">
        <v>317.25</v>
      </c>
      <c r="J46" s="98">
        <v>391.8</v>
      </c>
      <c r="K46" s="98">
        <v>653.04</v>
      </c>
      <c r="L46" s="98">
        <v>622.36400000000003</v>
      </c>
      <c r="M46" s="122">
        <v>476.5</v>
      </c>
      <c r="N46" s="122">
        <v>432.91400000000004</v>
      </c>
      <c r="O46" s="122">
        <v>223.24</v>
      </c>
      <c r="P46" s="122">
        <v>322.03999999999996</v>
      </c>
      <c r="Q46" s="122">
        <v>345.64500000000004</v>
      </c>
      <c r="R46" s="122">
        <v>408.94</v>
      </c>
      <c r="S46" s="122">
        <v>347.56</v>
      </c>
      <c r="T46" s="129">
        <v>422.92</v>
      </c>
      <c r="U46" s="129">
        <v>515.45000000000005</v>
      </c>
      <c r="V46" s="129">
        <v>307.02999999999997</v>
      </c>
      <c r="W46" s="129">
        <v>378.84999999999997</v>
      </c>
      <c r="X46" s="158">
        <v>518.21</v>
      </c>
      <c r="Y46" s="158">
        <v>719.51</v>
      </c>
      <c r="Z46" s="166">
        <v>151.73000000000002</v>
      </c>
      <c r="AA46" s="158">
        <v>55.96</v>
      </c>
      <c r="AB46" s="158">
        <v>89.73</v>
      </c>
      <c r="AC46" s="158">
        <v>187.12079070999999</v>
      </c>
      <c r="AD46" s="158">
        <v>235.44240447999999</v>
      </c>
      <c r="AE46" s="158">
        <v>204.93242595000001</v>
      </c>
      <c r="AF46" s="158">
        <v>218.91057743999997</v>
      </c>
      <c r="AG46" s="158">
        <v>232.74221244</v>
      </c>
      <c r="AH46" s="158">
        <v>241.80886325</v>
      </c>
      <c r="AI46" s="158">
        <v>60.155716409999997</v>
      </c>
      <c r="AJ46" s="158">
        <v>185.35561389999998</v>
      </c>
      <c r="AK46" s="158">
        <v>168.14841593</v>
      </c>
      <c r="AL46" s="158">
        <v>177.50336793</v>
      </c>
      <c r="AM46" s="158">
        <v>230.20000000000002</v>
      </c>
      <c r="AN46" s="166">
        <v>105.15235981000001</v>
      </c>
      <c r="AO46" s="158">
        <v>135.22458440000003</v>
      </c>
      <c r="AP46" s="200">
        <v>191.96</v>
      </c>
    </row>
    <row r="47" spans="1:42" x14ac:dyDescent="0.3">
      <c r="A47" s="149" t="s">
        <v>102</v>
      </c>
      <c r="B47" s="98">
        <v>114.79</v>
      </c>
      <c r="C47" s="98">
        <v>72.25</v>
      </c>
      <c r="D47" s="98">
        <v>133.41999999999999</v>
      </c>
      <c r="E47" s="98">
        <v>115.83</v>
      </c>
      <c r="F47" s="98">
        <v>187.4</v>
      </c>
      <c r="G47" s="98">
        <v>153.6</v>
      </c>
      <c r="H47" s="98">
        <v>238.2</v>
      </c>
      <c r="I47" s="98">
        <v>189.3</v>
      </c>
      <c r="J47" s="98">
        <v>204.4</v>
      </c>
      <c r="K47" s="98">
        <v>115.41</v>
      </c>
      <c r="L47" s="98">
        <v>106.66</v>
      </c>
      <c r="M47" s="122">
        <v>177.07</v>
      </c>
      <c r="N47" s="122">
        <v>395.75199999999995</v>
      </c>
      <c r="O47" s="122">
        <v>410.71</v>
      </c>
      <c r="P47" s="122">
        <v>579.75</v>
      </c>
      <c r="Q47" s="122">
        <v>633.58000000000004</v>
      </c>
      <c r="R47" s="122">
        <v>937.48</v>
      </c>
      <c r="S47" s="122">
        <v>698.82</v>
      </c>
      <c r="T47" s="129">
        <v>799.61</v>
      </c>
      <c r="U47" s="129">
        <v>820.41</v>
      </c>
      <c r="V47" s="129">
        <v>993.2700000000001</v>
      </c>
      <c r="W47" s="129">
        <v>944.84</v>
      </c>
      <c r="X47" s="158">
        <v>1031.25</v>
      </c>
      <c r="Y47" s="158">
        <v>1154.44</v>
      </c>
      <c r="Z47" s="166">
        <v>914.7299999999999</v>
      </c>
      <c r="AA47" s="158">
        <v>1542.6920300699999</v>
      </c>
      <c r="AB47" s="158">
        <v>1807.12</v>
      </c>
      <c r="AC47" s="158">
        <v>1938.8069637399999</v>
      </c>
      <c r="AD47" s="158">
        <v>2326.5227066700004</v>
      </c>
      <c r="AE47" s="158">
        <v>3078.67155942</v>
      </c>
      <c r="AF47" s="158">
        <v>3535.1427625800002</v>
      </c>
      <c r="AG47" s="158">
        <v>3204.3308238700001</v>
      </c>
      <c r="AH47" s="158">
        <v>3116.7978770099999</v>
      </c>
      <c r="AI47" s="158">
        <v>2879.42669497</v>
      </c>
      <c r="AJ47" s="158">
        <v>2805.3958922400002</v>
      </c>
      <c r="AK47" s="158">
        <v>3194.4250360699998</v>
      </c>
      <c r="AL47" s="158">
        <v>3092.4700158399996</v>
      </c>
      <c r="AM47" s="158">
        <v>2916.9369012399998</v>
      </c>
      <c r="AN47" s="166">
        <v>2591.1288928399999</v>
      </c>
      <c r="AO47" s="158">
        <v>2638.6861301600002</v>
      </c>
      <c r="AP47" s="200">
        <v>2664.1818512700002</v>
      </c>
    </row>
    <row r="48" spans="1:42" x14ac:dyDescent="0.3">
      <c r="A48" s="148" t="s">
        <v>104</v>
      </c>
      <c r="B48" s="99">
        <f t="shared" ref="B48:R48" si="29">B49+B50</f>
        <v>521.30128703710272</v>
      </c>
      <c r="C48" s="99">
        <f t="shared" si="29"/>
        <v>553.38627023365791</v>
      </c>
      <c r="D48" s="99">
        <f t="shared" si="29"/>
        <v>607.47783196347507</v>
      </c>
      <c r="E48" s="99">
        <f t="shared" si="29"/>
        <v>640.27037091948284</v>
      </c>
      <c r="F48" s="99">
        <f t="shared" si="29"/>
        <v>661.61065260772091</v>
      </c>
      <c r="G48" s="99">
        <f t="shared" si="29"/>
        <v>716.0772726902494</v>
      </c>
      <c r="H48" s="99">
        <f t="shared" si="29"/>
        <v>721.00753015149542</v>
      </c>
      <c r="I48" s="99">
        <f t="shared" si="29"/>
        <v>870.95397495127895</v>
      </c>
      <c r="J48" s="99">
        <f t="shared" si="29"/>
        <v>1198.188723932122</v>
      </c>
      <c r="K48" s="99">
        <f t="shared" si="29"/>
        <v>983.47</v>
      </c>
      <c r="L48" s="99">
        <f t="shared" si="29"/>
        <v>992.02</v>
      </c>
      <c r="M48" s="124">
        <f t="shared" si="29"/>
        <v>912.51099999999997</v>
      </c>
      <c r="N48" s="124">
        <f t="shared" si="29"/>
        <v>908.69200000000001</v>
      </c>
      <c r="O48" s="124">
        <f t="shared" si="29"/>
        <v>843.12000000000012</v>
      </c>
      <c r="P48" s="124">
        <f t="shared" si="29"/>
        <v>914.2</v>
      </c>
      <c r="Q48" s="124">
        <f t="shared" si="29"/>
        <v>860.66</v>
      </c>
      <c r="R48" s="124">
        <f t="shared" si="29"/>
        <v>928.18000000000006</v>
      </c>
      <c r="S48" s="124">
        <f>S49+S50</f>
        <v>908.75</v>
      </c>
      <c r="T48" s="130">
        <f>T49+T50</f>
        <v>916.38</v>
      </c>
      <c r="U48" s="130">
        <f>U49+U50</f>
        <v>898.37</v>
      </c>
      <c r="V48" s="130">
        <f>V49+V50</f>
        <v>857.51</v>
      </c>
      <c r="W48" s="130">
        <f>W49+W50</f>
        <v>952.28</v>
      </c>
      <c r="X48" s="168">
        <v>927.27</v>
      </c>
      <c r="Y48" s="168">
        <v>1093.48</v>
      </c>
      <c r="Z48" s="169">
        <v>1091.6299999999999</v>
      </c>
      <c r="AA48" s="168">
        <v>1077.6648303631825</v>
      </c>
      <c r="AB48" s="168">
        <v>1040.0917080933054</v>
      </c>
      <c r="AC48" s="168">
        <v>1069.94</v>
      </c>
      <c r="AD48" s="168">
        <v>1159</v>
      </c>
      <c r="AE48" s="168">
        <v>1219.5076504268827</v>
      </c>
      <c r="AF48" s="168">
        <v>1202.5226605339403</v>
      </c>
      <c r="AG48" s="168">
        <v>1242.095132240396</v>
      </c>
      <c r="AH48" s="168">
        <v>1244.8307811386519</v>
      </c>
      <c r="AI48" s="168">
        <v>1450.1377417153776</v>
      </c>
      <c r="AJ48" s="168">
        <v>1442.6929370611886</v>
      </c>
      <c r="AK48" s="168">
        <v>1403.07</v>
      </c>
      <c r="AL48" s="168">
        <v>1565.83</v>
      </c>
      <c r="AM48" s="168">
        <v>1549.6499999999999</v>
      </c>
      <c r="AN48" s="169">
        <v>1641.8</v>
      </c>
      <c r="AO48" s="168">
        <v>1708.16</v>
      </c>
      <c r="AP48" s="206">
        <v>1794.19</v>
      </c>
    </row>
    <row r="49" spans="1:43" x14ac:dyDescent="0.3">
      <c r="A49" s="149" t="s">
        <v>101</v>
      </c>
      <c r="B49" s="98">
        <v>49.812189152353703</v>
      </c>
      <c r="C49" s="98">
        <v>58.635132648887961</v>
      </c>
      <c r="D49" s="98">
        <v>50.964166258533091</v>
      </c>
      <c r="E49" s="98">
        <v>53.236022372142926</v>
      </c>
      <c r="F49" s="98">
        <v>63.610652607720922</v>
      </c>
      <c r="G49" s="98">
        <v>44.082807876557318</v>
      </c>
      <c r="H49" s="98">
        <v>52.147591884551403</v>
      </c>
      <c r="I49" s="98">
        <v>55.266308213010959</v>
      </c>
      <c r="J49" s="98">
        <v>56.293328742208338</v>
      </c>
      <c r="K49" s="98">
        <v>51.769999999999996</v>
      </c>
      <c r="L49" s="98">
        <v>47.399999999999991</v>
      </c>
      <c r="M49" s="122">
        <v>48.140999999999998</v>
      </c>
      <c r="N49" s="122">
        <v>47.311999999999998</v>
      </c>
      <c r="O49" s="122">
        <v>52.94</v>
      </c>
      <c r="P49" s="122">
        <v>50.24</v>
      </c>
      <c r="Q49" s="122">
        <v>49.260000000000005</v>
      </c>
      <c r="R49" s="122">
        <v>52.45</v>
      </c>
      <c r="S49" s="122">
        <v>53.769999999999996</v>
      </c>
      <c r="T49" s="129">
        <v>57.47</v>
      </c>
      <c r="U49" s="129">
        <v>43.38</v>
      </c>
      <c r="V49" s="129">
        <v>42.35</v>
      </c>
      <c r="W49" s="129">
        <v>42.31</v>
      </c>
      <c r="X49" s="158">
        <v>41.339999999999996</v>
      </c>
      <c r="Y49" s="158">
        <v>38.44</v>
      </c>
      <c r="Z49" s="166">
        <v>34.61</v>
      </c>
      <c r="AA49" s="158">
        <v>33.212517820413716</v>
      </c>
      <c r="AB49" s="158">
        <v>39.547508542316848</v>
      </c>
      <c r="AC49" s="158">
        <v>32.17</v>
      </c>
      <c r="AD49" s="158">
        <v>31</v>
      </c>
      <c r="AE49" s="158">
        <v>31.792669448933111</v>
      </c>
      <c r="AF49" s="158">
        <v>34.77423861980914</v>
      </c>
      <c r="AG49" s="158">
        <v>39.625430172068825</v>
      </c>
      <c r="AH49" s="158">
        <v>36.882219274554316</v>
      </c>
      <c r="AI49" s="158">
        <v>32.969977483112331</v>
      </c>
      <c r="AJ49" s="158">
        <v>35.192576148654844</v>
      </c>
      <c r="AK49" s="158">
        <v>32.800000000000004</v>
      </c>
      <c r="AL49" s="158">
        <v>33.86</v>
      </c>
      <c r="AM49" s="158">
        <v>34.869999999999997</v>
      </c>
      <c r="AN49" s="166">
        <v>30.89</v>
      </c>
      <c r="AO49" s="158">
        <v>32.130000000000003</v>
      </c>
      <c r="AP49" s="200">
        <v>29.75</v>
      </c>
    </row>
    <row r="50" spans="1:43" x14ac:dyDescent="0.3">
      <c r="A50" s="149" t="s">
        <v>102</v>
      </c>
      <c r="B50" s="98">
        <v>471.48909788474901</v>
      </c>
      <c r="C50" s="98">
        <v>494.75113758476999</v>
      </c>
      <c r="D50" s="98">
        <v>556.51366570494201</v>
      </c>
      <c r="E50" s="98">
        <v>587.03434854733996</v>
      </c>
      <c r="F50" s="98">
        <v>598</v>
      </c>
      <c r="G50" s="98">
        <v>671.99446481369205</v>
      </c>
      <c r="H50" s="98">
        <v>668.85993826694403</v>
      </c>
      <c r="I50" s="98">
        <v>815.68766673826804</v>
      </c>
      <c r="J50" s="98">
        <v>1141.8953951899136</v>
      </c>
      <c r="K50" s="98">
        <v>931.7</v>
      </c>
      <c r="L50" s="98">
        <v>944.62</v>
      </c>
      <c r="M50" s="122">
        <v>864.37</v>
      </c>
      <c r="N50" s="122">
        <v>861.38</v>
      </c>
      <c r="O50" s="122">
        <v>790.18000000000006</v>
      </c>
      <c r="P50" s="122">
        <v>863.96</v>
      </c>
      <c r="Q50" s="122">
        <v>811.4</v>
      </c>
      <c r="R50" s="122">
        <v>875.73</v>
      </c>
      <c r="S50" s="122">
        <v>854.98</v>
      </c>
      <c r="T50" s="129">
        <v>858.91</v>
      </c>
      <c r="U50" s="129">
        <v>854.99</v>
      </c>
      <c r="V50" s="129">
        <v>815.16</v>
      </c>
      <c r="W50" s="129">
        <v>909.97</v>
      </c>
      <c r="X50" s="158">
        <v>885.93</v>
      </c>
      <c r="Y50" s="158">
        <v>1055.04</v>
      </c>
      <c r="Z50" s="166">
        <v>1057.02</v>
      </c>
      <c r="AA50" s="158">
        <v>1044.4523125427688</v>
      </c>
      <c r="AB50" s="158">
        <v>1000.5441995509887</v>
      </c>
      <c r="AC50" s="158">
        <v>1037.77</v>
      </c>
      <c r="AD50" s="158">
        <v>1128</v>
      </c>
      <c r="AE50" s="158">
        <v>1187.7149809779496</v>
      </c>
      <c r="AF50" s="158">
        <v>1167.7484219141311</v>
      </c>
      <c r="AG50" s="158">
        <v>1202.4697020683273</v>
      </c>
      <c r="AH50" s="158">
        <v>1207.9485618640977</v>
      </c>
      <c r="AI50" s="158">
        <v>1417.1677642322652</v>
      </c>
      <c r="AJ50" s="158">
        <v>1407.5003609125338</v>
      </c>
      <c r="AK50" s="158">
        <v>1370.27</v>
      </c>
      <c r="AL50" s="158">
        <v>1531.97</v>
      </c>
      <c r="AM50" s="158">
        <v>1514.78</v>
      </c>
      <c r="AN50" s="166">
        <v>1610.9099999999999</v>
      </c>
      <c r="AO50" s="158">
        <v>1676.03</v>
      </c>
      <c r="AP50" s="200">
        <v>1764.44</v>
      </c>
    </row>
    <row r="51" spans="1:43" x14ac:dyDescent="0.3">
      <c r="A51" s="147" t="s">
        <v>115</v>
      </c>
      <c r="B51" s="124">
        <f t="shared" ref="B51:I51" si="30">B52+B53</f>
        <v>3738</v>
      </c>
      <c r="C51" s="124">
        <f t="shared" si="30"/>
        <v>3773.1</v>
      </c>
      <c r="D51" s="124">
        <f t="shared" si="30"/>
        <v>3843</v>
      </c>
      <c r="E51" s="124">
        <f t="shared" si="30"/>
        <v>4314</v>
      </c>
      <c r="F51" s="124">
        <f t="shared" si="30"/>
        <v>4370</v>
      </c>
      <c r="G51" s="124">
        <f t="shared" si="30"/>
        <v>4372</v>
      </c>
      <c r="H51" s="124">
        <f t="shared" si="30"/>
        <v>4474.29</v>
      </c>
      <c r="I51" s="124">
        <f t="shared" si="30"/>
        <v>3521.2400000000002</v>
      </c>
      <c r="J51" s="124">
        <f t="shared" ref="J51:R51" si="31">J52+J53</f>
        <v>3499.9900000000002</v>
      </c>
      <c r="K51" s="124">
        <f t="shared" si="31"/>
        <v>3575.9500000000003</v>
      </c>
      <c r="L51" s="124">
        <f t="shared" si="31"/>
        <v>3595.2400000000002</v>
      </c>
      <c r="M51" s="124">
        <f t="shared" si="31"/>
        <v>3391.3300000000004</v>
      </c>
      <c r="N51" s="124">
        <f t="shared" si="31"/>
        <v>3405.66</v>
      </c>
      <c r="O51" s="124">
        <f t="shared" si="31"/>
        <v>3143.27</v>
      </c>
      <c r="P51" s="124">
        <f t="shared" si="31"/>
        <v>3121.0682000000002</v>
      </c>
      <c r="Q51" s="124">
        <f t="shared" si="31"/>
        <v>3168.03</v>
      </c>
      <c r="R51" s="124">
        <f t="shared" si="31"/>
        <v>3152.4799999999996</v>
      </c>
      <c r="S51" s="124">
        <f t="shared" ref="S51:AA51" si="32">S52+S53</f>
        <v>3075.7799999999997</v>
      </c>
      <c r="T51" s="130">
        <f t="shared" si="32"/>
        <v>3211.7152292000005</v>
      </c>
      <c r="U51" s="130">
        <f t="shared" si="32"/>
        <v>3160.3662212100003</v>
      </c>
      <c r="V51" s="130">
        <f t="shared" si="32"/>
        <v>3017.7049137700005</v>
      </c>
      <c r="W51" s="162">
        <f t="shared" si="32"/>
        <v>3011.0575194500002</v>
      </c>
      <c r="X51" s="162">
        <f t="shared" si="32"/>
        <v>2929.5602316</v>
      </c>
      <c r="Y51" s="162">
        <f t="shared" si="32"/>
        <v>3256.028503790149</v>
      </c>
      <c r="Z51" s="162">
        <f t="shared" si="32"/>
        <v>3735.780615830166</v>
      </c>
      <c r="AA51" s="162">
        <f t="shared" si="32"/>
        <v>4073.1100328134085</v>
      </c>
      <c r="AB51" s="162">
        <v>4513.9962221898413</v>
      </c>
      <c r="AC51" s="162">
        <v>5217.1311328017673</v>
      </c>
      <c r="AD51" s="162">
        <v>6173.8614920395084</v>
      </c>
      <c r="AE51" s="162">
        <v>6758.8080982595111</v>
      </c>
      <c r="AF51" s="162">
        <v>7194.7450876695111</v>
      </c>
      <c r="AG51" s="188">
        <v>7832.135713319999</v>
      </c>
      <c r="AH51" s="188">
        <v>8434.7390736200014</v>
      </c>
      <c r="AI51" s="188">
        <v>9195.4714813073151</v>
      </c>
      <c r="AJ51" s="188">
        <v>9332.2197458300016</v>
      </c>
      <c r="AK51" s="188">
        <v>10148.464508562434</v>
      </c>
      <c r="AL51" s="188">
        <v>10252.053597922437</v>
      </c>
      <c r="AM51" s="188">
        <v>10496.134075072434</v>
      </c>
      <c r="AN51" s="198">
        <v>10856.986737227147</v>
      </c>
      <c r="AO51" s="188">
        <v>10973.276108617752</v>
      </c>
      <c r="AP51" s="199">
        <v>11163.135576615688</v>
      </c>
    </row>
    <row r="52" spans="1:43" x14ac:dyDescent="0.3">
      <c r="A52" s="148" t="s">
        <v>98</v>
      </c>
      <c r="B52" s="99">
        <v>0</v>
      </c>
      <c r="C52" s="99">
        <v>0</v>
      </c>
      <c r="D52" s="99">
        <v>0</v>
      </c>
      <c r="E52" s="99">
        <v>0</v>
      </c>
      <c r="F52" s="99">
        <v>0</v>
      </c>
      <c r="G52" s="99">
        <v>0</v>
      </c>
      <c r="H52" s="99">
        <v>0</v>
      </c>
      <c r="I52" s="99">
        <v>0</v>
      </c>
      <c r="J52" s="99">
        <v>0</v>
      </c>
      <c r="K52" s="99">
        <v>0</v>
      </c>
      <c r="L52" s="99">
        <v>0</v>
      </c>
      <c r="M52" s="124">
        <v>0</v>
      </c>
      <c r="N52" s="124">
        <v>0</v>
      </c>
      <c r="O52" s="124">
        <v>0</v>
      </c>
      <c r="P52" s="124">
        <v>0</v>
      </c>
      <c r="Q52" s="124">
        <v>0</v>
      </c>
      <c r="R52" s="124">
        <v>0</v>
      </c>
      <c r="S52" s="124">
        <v>0</v>
      </c>
      <c r="T52" s="130">
        <v>0</v>
      </c>
      <c r="U52" s="130">
        <v>0</v>
      </c>
      <c r="V52" s="130">
        <v>0</v>
      </c>
      <c r="W52" s="130">
        <v>0</v>
      </c>
      <c r="X52" s="168">
        <v>0</v>
      </c>
      <c r="Y52" s="168">
        <v>0</v>
      </c>
      <c r="Z52" s="169">
        <v>0</v>
      </c>
      <c r="AA52" s="168">
        <v>0</v>
      </c>
      <c r="AB52" s="168">
        <v>0</v>
      </c>
      <c r="AC52" s="168">
        <v>0</v>
      </c>
      <c r="AD52" s="168">
        <v>0</v>
      </c>
      <c r="AE52" s="168">
        <v>0</v>
      </c>
      <c r="AF52" s="168">
        <v>0</v>
      </c>
      <c r="AG52" s="168">
        <v>0</v>
      </c>
      <c r="AH52" s="168">
        <v>0</v>
      </c>
      <c r="AI52" s="168">
        <v>0</v>
      </c>
      <c r="AJ52" s="168">
        <v>0</v>
      </c>
      <c r="AK52" s="168">
        <v>0</v>
      </c>
      <c r="AL52" s="168">
        <v>0</v>
      </c>
      <c r="AM52" s="168">
        <v>0</v>
      </c>
      <c r="AN52" s="169">
        <v>0</v>
      </c>
      <c r="AO52" s="168">
        <v>0</v>
      </c>
      <c r="AP52" s="206">
        <v>0</v>
      </c>
    </row>
    <row r="53" spans="1:43" x14ac:dyDescent="0.3">
      <c r="A53" s="148" t="s">
        <v>99</v>
      </c>
      <c r="B53" s="124">
        <f t="shared" ref="B53:I53" si="33">B54+B57+B58+B59</f>
        <v>3738</v>
      </c>
      <c r="C53" s="124">
        <f t="shared" si="33"/>
        <v>3773.1</v>
      </c>
      <c r="D53" s="124">
        <f t="shared" si="33"/>
        <v>3843</v>
      </c>
      <c r="E53" s="124">
        <f t="shared" si="33"/>
        <v>4314</v>
      </c>
      <c r="F53" s="124">
        <f t="shared" si="33"/>
        <v>4370</v>
      </c>
      <c r="G53" s="124">
        <f t="shared" si="33"/>
        <v>4372</v>
      </c>
      <c r="H53" s="124">
        <f t="shared" si="33"/>
        <v>4474.29</v>
      </c>
      <c r="I53" s="124">
        <f t="shared" si="33"/>
        <v>3521.2400000000002</v>
      </c>
      <c r="J53" s="124">
        <f t="shared" ref="J53:R53" si="34">J54+J57+J58+J59</f>
        <v>3499.9900000000002</v>
      </c>
      <c r="K53" s="124">
        <f t="shared" si="34"/>
        <v>3575.9500000000003</v>
      </c>
      <c r="L53" s="124">
        <f t="shared" si="34"/>
        <v>3595.2400000000002</v>
      </c>
      <c r="M53" s="124">
        <f t="shared" si="34"/>
        <v>3391.3300000000004</v>
      </c>
      <c r="N53" s="124">
        <f t="shared" si="34"/>
        <v>3405.66</v>
      </c>
      <c r="O53" s="124">
        <f t="shared" si="34"/>
        <v>3143.27</v>
      </c>
      <c r="P53" s="124">
        <f t="shared" si="34"/>
        <v>3121.0682000000002</v>
      </c>
      <c r="Q53" s="124">
        <f t="shared" si="34"/>
        <v>3168.03</v>
      </c>
      <c r="R53" s="124">
        <f t="shared" si="34"/>
        <v>3152.4799999999996</v>
      </c>
      <c r="S53" s="124">
        <f t="shared" ref="S53:AA53" si="35">S54+S57+S58+S59</f>
        <v>3075.7799999999997</v>
      </c>
      <c r="T53" s="130">
        <f t="shared" si="35"/>
        <v>3211.7152292000005</v>
      </c>
      <c r="U53" s="130">
        <f t="shared" si="35"/>
        <v>3160.3662212100003</v>
      </c>
      <c r="V53" s="130">
        <f t="shared" si="35"/>
        <v>3017.7049137700005</v>
      </c>
      <c r="W53" s="162">
        <f t="shared" si="35"/>
        <v>3011.0575194500002</v>
      </c>
      <c r="X53" s="162">
        <f t="shared" si="35"/>
        <v>2929.5602316</v>
      </c>
      <c r="Y53" s="162">
        <f t="shared" si="35"/>
        <v>3256.028503790149</v>
      </c>
      <c r="Z53" s="162">
        <f t="shared" si="35"/>
        <v>3735.780615830166</v>
      </c>
      <c r="AA53" s="162">
        <f t="shared" si="35"/>
        <v>4073.1100328134085</v>
      </c>
      <c r="AB53" s="162">
        <v>4513.9962221898413</v>
      </c>
      <c r="AC53" s="162">
        <v>5217.1311328017673</v>
      </c>
      <c r="AD53" s="162">
        <v>6173.8614920395084</v>
      </c>
      <c r="AE53" s="162">
        <v>6758.8080982595111</v>
      </c>
      <c r="AF53" s="162">
        <v>7194.7450876695111</v>
      </c>
      <c r="AG53" s="188">
        <v>7832.135713319999</v>
      </c>
      <c r="AH53" s="188">
        <v>8434.7390736200014</v>
      </c>
      <c r="AI53" s="188">
        <v>9195.4714813073151</v>
      </c>
      <c r="AJ53" s="188">
        <v>9332.2197458300016</v>
      </c>
      <c r="AK53" s="188">
        <v>10148.464508562434</v>
      </c>
      <c r="AL53" s="188">
        <v>10252.053597922437</v>
      </c>
      <c r="AM53" s="188">
        <v>10496.134075072434</v>
      </c>
      <c r="AN53" s="198">
        <v>10856.986737227147</v>
      </c>
      <c r="AO53" s="188">
        <v>10973.276108617752</v>
      </c>
      <c r="AP53" s="199">
        <v>11163.135576615688</v>
      </c>
    </row>
    <row r="54" spans="1:43" x14ac:dyDescent="0.3">
      <c r="A54" s="145" t="s">
        <v>105</v>
      </c>
      <c r="B54" s="124">
        <f t="shared" ref="B54:I54" si="36">B55+B56</f>
        <v>2189</v>
      </c>
      <c r="C54" s="124">
        <f t="shared" si="36"/>
        <v>2230.9</v>
      </c>
      <c r="D54" s="124">
        <f t="shared" si="36"/>
        <v>2310</v>
      </c>
      <c r="E54" s="124">
        <f t="shared" si="36"/>
        <v>2294</v>
      </c>
      <c r="F54" s="124">
        <f t="shared" si="36"/>
        <v>2332</v>
      </c>
      <c r="G54" s="124">
        <f t="shared" si="36"/>
        <v>2379</v>
      </c>
      <c r="H54" s="124">
        <f t="shared" si="36"/>
        <v>2484.29</v>
      </c>
      <c r="I54" s="124">
        <f t="shared" si="36"/>
        <v>2450.96</v>
      </c>
      <c r="J54" s="124">
        <f t="shared" ref="J54:R54" si="37">J55+J56</f>
        <v>2447.23</v>
      </c>
      <c r="K54" s="124">
        <f t="shared" si="37"/>
        <v>2446.7800000000002</v>
      </c>
      <c r="L54" s="124">
        <f t="shared" si="37"/>
        <v>2469.58</v>
      </c>
      <c r="M54" s="124">
        <f t="shared" si="37"/>
        <v>2252.4500000000003</v>
      </c>
      <c r="N54" s="124">
        <f t="shared" si="37"/>
        <v>2255.06</v>
      </c>
      <c r="O54" s="124">
        <f t="shared" si="37"/>
        <v>1989.7600000000002</v>
      </c>
      <c r="P54" s="124">
        <f t="shared" si="37"/>
        <v>1985.7782</v>
      </c>
      <c r="Q54" s="124">
        <f t="shared" si="37"/>
        <v>2024.0300000000002</v>
      </c>
      <c r="R54" s="124">
        <f t="shared" si="37"/>
        <v>1981.2299999999998</v>
      </c>
      <c r="S54" s="124">
        <f t="shared" ref="S54:AA54" si="38">S55+S56</f>
        <v>1933.57</v>
      </c>
      <c r="T54" s="130">
        <f t="shared" si="38"/>
        <v>2054.6552292000006</v>
      </c>
      <c r="U54" s="130">
        <f t="shared" si="38"/>
        <v>2122.0962212100003</v>
      </c>
      <c r="V54" s="130">
        <f t="shared" si="38"/>
        <v>1957.1449137700004</v>
      </c>
      <c r="W54" s="162">
        <f t="shared" si="38"/>
        <v>1959.4275194500001</v>
      </c>
      <c r="X54" s="162">
        <f t="shared" si="38"/>
        <v>1908.1802315999998</v>
      </c>
      <c r="Y54" s="162">
        <f t="shared" si="38"/>
        <v>2336.9778178800002</v>
      </c>
      <c r="Z54" s="162">
        <f t="shared" si="38"/>
        <v>2796.0143794499995</v>
      </c>
      <c r="AA54" s="162">
        <f t="shared" si="38"/>
        <v>3132.2647392599993</v>
      </c>
      <c r="AB54" s="162">
        <v>3548.5671592899998</v>
      </c>
      <c r="AC54" s="162">
        <v>4202.7763852500002</v>
      </c>
      <c r="AD54" s="162">
        <v>5146.6603079899978</v>
      </c>
      <c r="AE54" s="162">
        <v>5738.3190402100008</v>
      </c>
      <c r="AF54" s="162">
        <v>6170.0760296200006</v>
      </c>
      <c r="AG54" s="188">
        <v>6682.1657133199988</v>
      </c>
      <c r="AH54" s="188">
        <v>7291.6090736200003</v>
      </c>
      <c r="AI54" s="188">
        <v>8049.4617418500002</v>
      </c>
      <c r="AJ54" s="188">
        <v>8182.2897458300013</v>
      </c>
      <c r="AK54" s="188">
        <v>8923.6277875100004</v>
      </c>
      <c r="AL54" s="188">
        <v>8991.0668768700016</v>
      </c>
      <c r="AM54" s="188">
        <v>9289.9673540200001</v>
      </c>
      <c r="AN54" s="198">
        <v>9634.7025391600018</v>
      </c>
      <c r="AO54" s="188">
        <v>9763.5187060200042</v>
      </c>
      <c r="AP54" s="199">
        <v>9964.2481528000008</v>
      </c>
    </row>
    <row r="55" spans="1:43" x14ac:dyDescent="0.3">
      <c r="A55" s="146" t="s">
        <v>88</v>
      </c>
      <c r="B55" s="98">
        <v>2189</v>
      </c>
      <c r="C55" s="98">
        <v>2230.9</v>
      </c>
      <c r="D55" s="98">
        <v>2310</v>
      </c>
      <c r="E55" s="98">
        <v>2294</v>
      </c>
      <c r="F55" s="98">
        <v>2332</v>
      </c>
      <c r="G55" s="98">
        <v>2379</v>
      </c>
      <c r="H55" s="98">
        <v>2436.5700000000002</v>
      </c>
      <c r="I55" s="98">
        <v>2448.0050000000001</v>
      </c>
      <c r="J55" s="98">
        <v>2437.85</v>
      </c>
      <c r="K55" s="98">
        <v>2437.4</v>
      </c>
      <c r="L55" s="98">
        <v>2460.1999999999998</v>
      </c>
      <c r="M55" s="122">
        <v>2234.3000000000002</v>
      </c>
      <c r="N55" s="122">
        <v>2236.91</v>
      </c>
      <c r="O55" s="122">
        <v>1971.6100000000001</v>
      </c>
      <c r="P55" s="122">
        <v>1985.5082</v>
      </c>
      <c r="Q55" s="122">
        <v>2019.88</v>
      </c>
      <c r="R55" s="122">
        <v>1979.9499999999998</v>
      </c>
      <c r="S55" s="122">
        <v>1923.36</v>
      </c>
      <c r="T55" s="129">
        <v>2033.7275684100005</v>
      </c>
      <c r="U55" s="129">
        <v>2066.1571466600003</v>
      </c>
      <c r="V55" s="129">
        <v>1901.0360260900004</v>
      </c>
      <c r="W55" s="129">
        <v>1854.65303606</v>
      </c>
      <c r="X55" s="129">
        <v>1862.4064571999997</v>
      </c>
      <c r="Y55" s="129">
        <v>2315.6798560000002</v>
      </c>
      <c r="Z55" s="129">
        <v>2770.3500084399993</v>
      </c>
      <c r="AA55" s="129">
        <v>2901.5688069799994</v>
      </c>
      <c r="AB55" s="129">
        <v>3236.0486482399997</v>
      </c>
      <c r="AC55" s="129">
        <v>3721.5346288500004</v>
      </c>
      <c r="AD55" s="129">
        <v>4806.7871573299981</v>
      </c>
      <c r="AE55" s="129">
        <v>5423.8336584800008</v>
      </c>
      <c r="AF55" s="129">
        <v>5972.7534324600001</v>
      </c>
      <c r="AG55" s="129">
        <v>6262.0272889999987</v>
      </c>
      <c r="AH55" s="129">
        <v>6817.94412225</v>
      </c>
      <c r="AI55" s="129">
        <v>7503.4270925400006</v>
      </c>
      <c r="AJ55" s="129">
        <v>7757.6715770300016</v>
      </c>
      <c r="AK55" s="129">
        <v>8543.2340477100006</v>
      </c>
      <c r="AL55" s="129">
        <v>8587.4629950700019</v>
      </c>
      <c r="AM55" s="129">
        <v>8793.7139332200004</v>
      </c>
      <c r="AN55" s="207">
        <v>9178.0687423600011</v>
      </c>
      <c r="AO55" s="129">
        <v>9357.4184542200037</v>
      </c>
      <c r="AP55" s="200">
        <v>9759.8970730000001</v>
      </c>
    </row>
    <row r="56" spans="1:43" x14ac:dyDescent="0.3">
      <c r="A56" s="146" t="s">
        <v>91</v>
      </c>
      <c r="B56" s="98">
        <v>0</v>
      </c>
      <c r="C56" s="98">
        <v>0</v>
      </c>
      <c r="D56" s="98">
        <v>0</v>
      </c>
      <c r="E56" s="98">
        <v>0</v>
      </c>
      <c r="F56" s="98">
        <v>0</v>
      </c>
      <c r="G56" s="98">
        <v>0</v>
      </c>
      <c r="H56" s="98">
        <v>47.72</v>
      </c>
      <c r="I56" s="98">
        <v>2.9550000000000001</v>
      </c>
      <c r="J56" s="98">
        <v>9.3800000000000008</v>
      </c>
      <c r="K56" s="98">
        <v>9.3800000000000008</v>
      </c>
      <c r="L56" s="98">
        <v>9.3800000000000008</v>
      </c>
      <c r="M56" s="122">
        <v>18.149999999999999</v>
      </c>
      <c r="N56" s="122">
        <v>18.149999999999999</v>
      </c>
      <c r="O56" s="122">
        <v>18.149999999999999</v>
      </c>
      <c r="P56" s="122">
        <v>0.27</v>
      </c>
      <c r="Q56" s="122">
        <v>4.1500000000000004</v>
      </c>
      <c r="R56" s="122">
        <v>1.28</v>
      </c>
      <c r="S56" s="122">
        <v>10.210000000000001</v>
      </c>
      <c r="T56" s="129">
        <v>20.927660789999997</v>
      </c>
      <c r="U56" s="129">
        <v>55.939074549999994</v>
      </c>
      <c r="V56" s="129">
        <v>56.108887680000002</v>
      </c>
      <c r="W56" s="129">
        <v>104.77448339</v>
      </c>
      <c r="X56" s="129">
        <v>45.773774400000008</v>
      </c>
      <c r="Y56" s="129">
        <v>21.297961879999999</v>
      </c>
      <c r="Z56" s="129">
        <v>25.66437101</v>
      </c>
      <c r="AA56" s="129">
        <v>230.69593227999999</v>
      </c>
      <c r="AB56" s="129">
        <v>312.51851105000003</v>
      </c>
      <c r="AC56" s="129">
        <v>481.24175639999999</v>
      </c>
      <c r="AD56" s="129">
        <v>339.87315065999996</v>
      </c>
      <c r="AE56" s="129">
        <v>314.48538173000003</v>
      </c>
      <c r="AF56" s="129">
        <v>197.32259715999999</v>
      </c>
      <c r="AG56" s="129">
        <v>420.13842432000001</v>
      </c>
      <c r="AH56" s="129">
        <v>473.66495136999998</v>
      </c>
      <c r="AI56" s="129">
        <v>546.03464930999996</v>
      </c>
      <c r="AJ56" s="129">
        <v>424.61816880000003</v>
      </c>
      <c r="AK56" s="129">
        <v>380.39373979999999</v>
      </c>
      <c r="AL56" s="129">
        <v>403.60388180000001</v>
      </c>
      <c r="AM56" s="129">
        <v>496.25342080000001</v>
      </c>
      <c r="AN56" s="207">
        <v>456.63379680000003</v>
      </c>
      <c r="AO56" s="129">
        <v>406.10025180000002</v>
      </c>
      <c r="AP56" s="200">
        <v>204.35107980000001</v>
      </c>
    </row>
    <row r="57" spans="1:43" x14ac:dyDescent="0.3">
      <c r="A57" s="145" t="s">
        <v>106</v>
      </c>
      <c r="B57" s="99">
        <v>137</v>
      </c>
      <c r="C57" s="99">
        <v>124.2</v>
      </c>
      <c r="D57" s="99">
        <v>124</v>
      </c>
      <c r="E57" s="99">
        <v>124</v>
      </c>
      <c r="F57" s="99">
        <v>124</v>
      </c>
      <c r="G57" s="99">
        <v>124</v>
      </c>
      <c r="H57" s="99">
        <v>124</v>
      </c>
      <c r="I57" s="99">
        <v>124</v>
      </c>
      <c r="J57" s="99">
        <v>124</v>
      </c>
      <c r="K57" s="99">
        <v>124</v>
      </c>
      <c r="L57" s="99">
        <v>124</v>
      </c>
      <c r="M57" s="124">
        <v>124</v>
      </c>
      <c r="N57" s="124">
        <v>124.24</v>
      </c>
      <c r="O57" s="124">
        <v>124.24</v>
      </c>
      <c r="P57" s="124">
        <v>124.24</v>
      </c>
      <c r="Q57" s="124">
        <v>12</v>
      </c>
      <c r="R57" s="124">
        <v>12</v>
      </c>
      <c r="S57" s="124">
        <v>12</v>
      </c>
      <c r="T57" s="130">
        <v>12</v>
      </c>
      <c r="U57" s="130">
        <v>12</v>
      </c>
      <c r="V57" s="130">
        <v>12</v>
      </c>
      <c r="W57" s="130">
        <v>12</v>
      </c>
      <c r="X57" s="168">
        <v>12</v>
      </c>
      <c r="Y57" s="168">
        <v>12</v>
      </c>
      <c r="Z57" s="169">
        <v>12</v>
      </c>
      <c r="AA57" s="168">
        <v>12</v>
      </c>
      <c r="AB57" s="168">
        <v>12</v>
      </c>
      <c r="AC57" s="168">
        <v>12</v>
      </c>
      <c r="AD57" s="168">
        <v>12</v>
      </c>
      <c r="AE57" s="168">
        <v>12</v>
      </c>
      <c r="AF57" s="168">
        <v>12</v>
      </c>
      <c r="AG57" s="168">
        <v>12</v>
      </c>
      <c r="AH57" s="168">
        <v>12</v>
      </c>
      <c r="AI57" s="168">
        <v>12</v>
      </c>
      <c r="AJ57" s="168">
        <v>12</v>
      </c>
      <c r="AK57" s="168">
        <v>12</v>
      </c>
      <c r="AL57" s="168">
        <v>12</v>
      </c>
      <c r="AM57" s="168">
        <v>12</v>
      </c>
      <c r="AN57" s="169">
        <v>12</v>
      </c>
      <c r="AO57" s="168">
        <v>12</v>
      </c>
      <c r="AP57" s="206">
        <v>12</v>
      </c>
    </row>
    <row r="58" spans="1:43" x14ac:dyDescent="0.3">
      <c r="A58" s="145" t="s">
        <v>107</v>
      </c>
      <c r="B58" s="99">
        <v>1365</v>
      </c>
      <c r="C58" s="99">
        <v>1365</v>
      </c>
      <c r="D58" s="99">
        <v>1365</v>
      </c>
      <c r="E58" s="99">
        <v>1551</v>
      </c>
      <c r="F58" s="99">
        <v>1551</v>
      </c>
      <c r="G58" s="99">
        <v>1551</v>
      </c>
      <c r="H58" s="99">
        <v>1551</v>
      </c>
      <c r="I58" s="99">
        <v>674.59</v>
      </c>
      <c r="J58" s="99">
        <v>674.59</v>
      </c>
      <c r="K58" s="99">
        <v>674.59</v>
      </c>
      <c r="L58" s="99">
        <v>674.59</v>
      </c>
      <c r="M58" s="124">
        <v>769.2</v>
      </c>
      <c r="N58" s="124">
        <v>769.2</v>
      </c>
      <c r="O58" s="124">
        <v>769.2</v>
      </c>
      <c r="P58" s="124">
        <v>769.2</v>
      </c>
      <c r="Q58" s="124">
        <v>859.13</v>
      </c>
      <c r="R58" s="124">
        <v>859.13</v>
      </c>
      <c r="S58" s="124">
        <v>859.13</v>
      </c>
      <c r="T58" s="130">
        <v>859.13</v>
      </c>
      <c r="U58" s="130">
        <v>719.2</v>
      </c>
      <c r="V58" s="130">
        <v>719.2</v>
      </c>
      <c r="W58" s="130">
        <v>719.2</v>
      </c>
      <c r="X58" s="168">
        <v>719.2</v>
      </c>
      <c r="Y58" s="168">
        <v>664.5</v>
      </c>
      <c r="Z58" s="168">
        <v>664.5</v>
      </c>
      <c r="AA58" s="168">
        <v>664.5</v>
      </c>
      <c r="AB58" s="168">
        <v>664.5</v>
      </c>
      <c r="AC58" s="168">
        <v>601.41187916941669</v>
      </c>
      <c r="AD58" s="168">
        <v>601.41187916941669</v>
      </c>
      <c r="AE58" s="168">
        <v>601.41187916941669</v>
      </c>
      <c r="AF58" s="168">
        <v>601.41187916941669</v>
      </c>
      <c r="AG58" s="168">
        <v>732.93</v>
      </c>
      <c r="AH58" s="168">
        <v>732.93</v>
      </c>
      <c r="AI58" s="168">
        <v>732.93</v>
      </c>
      <c r="AJ58" s="168">
        <v>732.93</v>
      </c>
      <c r="AK58" s="168">
        <v>873.35874906599361</v>
      </c>
      <c r="AL58" s="168">
        <v>873.35874906599361</v>
      </c>
      <c r="AM58" s="168">
        <v>873.35874906599361</v>
      </c>
      <c r="AN58" s="169">
        <v>873.35874906599361</v>
      </c>
      <c r="AO58" s="168">
        <v>873.35874906599361</v>
      </c>
      <c r="AP58" s="206">
        <v>873.35874906599361</v>
      </c>
    </row>
    <row r="59" spans="1:43" x14ac:dyDescent="0.3">
      <c r="A59" s="145" t="s">
        <v>108</v>
      </c>
      <c r="B59" s="99">
        <v>47</v>
      </c>
      <c r="C59" s="99">
        <v>53</v>
      </c>
      <c r="D59" s="99">
        <v>44</v>
      </c>
      <c r="E59" s="99">
        <v>345</v>
      </c>
      <c r="F59" s="99">
        <v>363</v>
      </c>
      <c r="G59" s="99">
        <v>318</v>
      </c>
      <c r="H59" s="99">
        <v>315</v>
      </c>
      <c r="I59" s="99">
        <v>271.69</v>
      </c>
      <c r="J59" s="99">
        <v>254.17</v>
      </c>
      <c r="K59" s="99">
        <v>330.58</v>
      </c>
      <c r="L59" s="99">
        <v>327.07</v>
      </c>
      <c r="M59" s="124">
        <v>245.68</v>
      </c>
      <c r="N59" s="124">
        <v>257.15999999999997</v>
      </c>
      <c r="O59" s="124">
        <v>260.07</v>
      </c>
      <c r="P59" s="124">
        <v>241.85</v>
      </c>
      <c r="Q59" s="124">
        <v>272.87</v>
      </c>
      <c r="R59" s="124">
        <v>300.12</v>
      </c>
      <c r="S59" s="124">
        <v>271.08</v>
      </c>
      <c r="T59" s="124">
        <v>285.93</v>
      </c>
      <c r="U59" s="124">
        <v>307.07</v>
      </c>
      <c r="V59" s="124">
        <v>329.36</v>
      </c>
      <c r="W59" s="130">
        <v>320.43</v>
      </c>
      <c r="X59" s="168">
        <v>290.18</v>
      </c>
      <c r="Y59" s="168">
        <v>242.55068591014893</v>
      </c>
      <c r="Z59" s="168">
        <v>263.26623638016645</v>
      </c>
      <c r="AA59" s="168">
        <v>264.34529355340931</v>
      </c>
      <c r="AB59" s="168">
        <v>288.92906289984131</v>
      </c>
      <c r="AC59" s="168">
        <v>400.94286838235121</v>
      </c>
      <c r="AD59" s="168">
        <v>413.78930488009382</v>
      </c>
      <c r="AE59" s="168">
        <v>407.07717888009381</v>
      </c>
      <c r="AF59" s="168">
        <v>411.25717888009382</v>
      </c>
      <c r="AG59" s="168">
        <v>405.03999999999996</v>
      </c>
      <c r="AH59" s="168">
        <v>398.20000000000005</v>
      </c>
      <c r="AI59" s="168">
        <v>401.07973945731459</v>
      </c>
      <c r="AJ59" s="168">
        <v>405</v>
      </c>
      <c r="AK59" s="168">
        <v>339.47797198644065</v>
      </c>
      <c r="AL59" s="168">
        <v>375.62797198644063</v>
      </c>
      <c r="AM59" s="168">
        <v>320.80797198644063</v>
      </c>
      <c r="AN59" s="169">
        <v>336.92544900115251</v>
      </c>
      <c r="AO59" s="168">
        <v>324.39865353175435</v>
      </c>
      <c r="AP59" s="206">
        <v>313.52867474969366</v>
      </c>
    </row>
    <row r="60" spans="1:43" x14ac:dyDescent="0.3">
      <c r="A60" s="150" t="s">
        <v>116</v>
      </c>
      <c r="B60" s="101">
        <v>1864</v>
      </c>
      <c r="C60" s="101">
        <v>1943</v>
      </c>
      <c r="D60" s="101">
        <v>1945</v>
      </c>
      <c r="E60" s="101">
        <v>1695</v>
      </c>
      <c r="F60" s="101">
        <v>1628</v>
      </c>
      <c r="G60" s="101">
        <v>1642</v>
      </c>
      <c r="H60" s="101">
        <v>1630.1</v>
      </c>
      <c r="I60" s="101">
        <v>2846.48</v>
      </c>
      <c r="J60" s="101">
        <v>2677.39</v>
      </c>
      <c r="K60" s="101">
        <v>2672.39</v>
      </c>
      <c r="L60" s="101">
        <v>2638.38</v>
      </c>
      <c r="M60" s="127">
        <v>2924.76</v>
      </c>
      <c r="N60" s="127">
        <v>2826.42</v>
      </c>
      <c r="O60" s="127">
        <v>3109.52</v>
      </c>
      <c r="P60" s="127">
        <v>3131.99</v>
      </c>
      <c r="Q60" s="127">
        <v>2731.8199999999997</v>
      </c>
      <c r="R60" s="127">
        <v>2755.13</v>
      </c>
      <c r="S60" s="127">
        <v>3399.5200000000004</v>
      </c>
      <c r="T60" s="135">
        <v>3337.1252504899994</v>
      </c>
      <c r="U60" s="135">
        <v>3298.7775780100001</v>
      </c>
      <c r="V60" s="135">
        <v>2689.7024096</v>
      </c>
      <c r="W60" s="135">
        <v>2716.9404531199998</v>
      </c>
      <c r="X60" s="135">
        <v>2771.8939947600002</v>
      </c>
      <c r="Y60" s="135">
        <v>2923.742134855057</v>
      </c>
      <c r="Z60" s="135">
        <v>2909.4560478950571</v>
      </c>
      <c r="AA60" s="135">
        <v>3012.824677635057</v>
      </c>
      <c r="AB60" s="135">
        <v>3113.7561845650571</v>
      </c>
      <c r="AC60" s="135">
        <v>3240.5795208104387</v>
      </c>
      <c r="AD60" s="135">
        <v>3310.5527794204386</v>
      </c>
      <c r="AE60" s="135">
        <v>3374.5109779504392</v>
      </c>
      <c r="AF60" s="135">
        <v>3457.4610104004391</v>
      </c>
      <c r="AG60" s="135">
        <v>3389.9646448799999</v>
      </c>
      <c r="AH60" s="135">
        <v>3445.2005507899999</v>
      </c>
      <c r="AI60" s="135">
        <v>3596.7595780400002</v>
      </c>
      <c r="AJ60" s="135">
        <v>3280.1641905500001</v>
      </c>
      <c r="AK60" s="135">
        <v>3153.7344227100002</v>
      </c>
      <c r="AL60" s="135">
        <v>3207.2446695499998</v>
      </c>
      <c r="AM60" s="135">
        <v>3328.2571526900001</v>
      </c>
      <c r="AN60" s="208">
        <v>3586.5269711400006</v>
      </c>
      <c r="AO60" s="135">
        <v>3829.2387496299998</v>
      </c>
      <c r="AP60" s="206">
        <v>4251.5321643500001</v>
      </c>
    </row>
    <row r="61" spans="1:43" x14ac:dyDescent="0.3">
      <c r="A61" s="151" t="s">
        <v>117</v>
      </c>
      <c r="B61" s="161">
        <f t="shared" ref="B61:AA61" si="39">B6+B21+B24+B30+B40+B51+B60</f>
        <v>60026.091287037103</v>
      </c>
      <c r="C61" s="161">
        <f t="shared" si="39"/>
        <v>61567.306270233654</v>
      </c>
      <c r="D61" s="161">
        <f t="shared" si="39"/>
        <v>64487.587831963472</v>
      </c>
      <c r="E61" s="161">
        <f t="shared" si="39"/>
        <v>64500.190370919481</v>
      </c>
      <c r="F61" s="161">
        <f t="shared" si="39"/>
        <v>65610.770652607724</v>
      </c>
      <c r="G61" s="161">
        <f t="shared" si="39"/>
        <v>66365.877272690239</v>
      </c>
      <c r="H61" s="161">
        <f t="shared" si="39"/>
        <v>66489.7075301515</v>
      </c>
      <c r="I61" s="161">
        <f t="shared" si="39"/>
        <v>66260.063974951277</v>
      </c>
      <c r="J61" s="161">
        <f t="shared" si="39"/>
        <v>65631.443723932127</v>
      </c>
      <c r="K61" s="161">
        <f t="shared" si="39"/>
        <v>65478.444999999992</v>
      </c>
      <c r="L61" s="161">
        <f t="shared" si="39"/>
        <v>65913.608999999997</v>
      </c>
      <c r="M61" s="161">
        <f t="shared" si="39"/>
        <v>63682.816000000006</v>
      </c>
      <c r="N61" s="161">
        <f t="shared" si="39"/>
        <v>61292.20015199999</v>
      </c>
      <c r="O61" s="161">
        <f t="shared" si="39"/>
        <v>60899.279999999992</v>
      </c>
      <c r="P61" s="161">
        <f t="shared" si="39"/>
        <v>61854.158199999983</v>
      </c>
      <c r="Q61" s="161">
        <f t="shared" si="39"/>
        <v>60813.7</v>
      </c>
      <c r="R61" s="161">
        <f t="shared" si="39"/>
        <v>61690.504999999997</v>
      </c>
      <c r="S61" s="161">
        <f t="shared" si="39"/>
        <v>65268.499018400005</v>
      </c>
      <c r="T61" s="161">
        <f t="shared" si="39"/>
        <v>63959.780479689987</v>
      </c>
      <c r="U61" s="161">
        <f t="shared" si="39"/>
        <v>64563.253799219994</v>
      </c>
      <c r="V61" s="161">
        <f t="shared" si="39"/>
        <v>62715.434357770006</v>
      </c>
      <c r="W61" s="170">
        <f t="shared" si="39"/>
        <v>65170.330972569995</v>
      </c>
      <c r="X61" s="170">
        <f t="shared" si="39"/>
        <v>66455.928226359989</v>
      </c>
      <c r="Y61" s="170">
        <f t="shared" si="39"/>
        <v>68895.919819917835</v>
      </c>
      <c r="Z61" s="170">
        <f t="shared" si="39"/>
        <v>70357.872133053839</v>
      </c>
      <c r="AA61" s="170">
        <f t="shared" si="39"/>
        <v>73944.595496532609</v>
      </c>
      <c r="AB61" s="170">
        <v>75762.488393687629</v>
      </c>
      <c r="AC61" s="170">
        <v>75935.599403709231</v>
      </c>
      <c r="AD61" s="170">
        <v>77908.411871583361</v>
      </c>
      <c r="AE61" s="170">
        <v>83477.472436513883</v>
      </c>
      <c r="AF61" s="170">
        <v>85623.259806903909</v>
      </c>
      <c r="AG61" s="191">
        <v>89316.977668030391</v>
      </c>
      <c r="AH61" s="191">
        <v>92293.214037438636</v>
      </c>
      <c r="AI61" s="191">
        <v>95237.468167872677</v>
      </c>
      <c r="AJ61" s="191">
        <v>96111.180794571192</v>
      </c>
      <c r="AK61" s="191">
        <v>99182.066942790974</v>
      </c>
      <c r="AL61" s="191">
        <v>105976.30697437996</v>
      </c>
      <c r="AM61" s="191">
        <v>106349.27919791194</v>
      </c>
      <c r="AN61" s="209">
        <v>107064.93382953049</v>
      </c>
      <c r="AO61" s="191">
        <v>110719.33174767217</v>
      </c>
      <c r="AP61" s="210">
        <v>109948.92097126435</v>
      </c>
    </row>
    <row r="62" spans="1:43" x14ac:dyDescent="0.3">
      <c r="A62" s="172" t="s">
        <v>128</v>
      </c>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G62" s="184"/>
      <c r="AH62" s="105"/>
    </row>
    <row r="63" spans="1:43" x14ac:dyDescent="0.3">
      <c r="A63" s="153" t="s">
        <v>140</v>
      </c>
      <c r="B63" s="100">
        <f t="shared" ref="B63:AA63" si="40">B6+B21-B19-B14</f>
        <v>49411.4</v>
      </c>
      <c r="C63" s="100">
        <f t="shared" si="40"/>
        <v>50921</v>
      </c>
      <c r="D63" s="100">
        <f t="shared" si="40"/>
        <v>53622</v>
      </c>
      <c r="E63" s="100">
        <f t="shared" si="40"/>
        <v>53474</v>
      </c>
      <c r="F63" s="100">
        <f t="shared" si="40"/>
        <v>54502</v>
      </c>
      <c r="G63" s="100">
        <f t="shared" si="40"/>
        <v>55257</v>
      </c>
      <c r="H63" s="100">
        <f t="shared" si="40"/>
        <v>54983.33</v>
      </c>
      <c r="I63" s="100">
        <f t="shared" si="40"/>
        <v>54456</v>
      </c>
      <c r="J63" s="100">
        <f t="shared" si="40"/>
        <v>53494.400000000001</v>
      </c>
      <c r="K63" s="100">
        <f t="shared" si="40"/>
        <v>53456.125</v>
      </c>
      <c r="L63" s="100">
        <f t="shared" si="40"/>
        <v>53836.845000000008</v>
      </c>
      <c r="M63" s="100">
        <f t="shared" si="40"/>
        <v>51771.625</v>
      </c>
      <c r="N63" s="100">
        <f t="shared" si="40"/>
        <v>49264.566999999995</v>
      </c>
      <c r="O63" s="100">
        <f t="shared" si="40"/>
        <v>48129.05</v>
      </c>
      <c r="P63" s="100">
        <f t="shared" si="40"/>
        <v>48418.149999999994</v>
      </c>
      <c r="Q63" s="100">
        <f t="shared" si="40"/>
        <v>47398.329999999994</v>
      </c>
      <c r="R63" s="100">
        <f t="shared" si="40"/>
        <v>48079.470000000008</v>
      </c>
      <c r="S63" s="100">
        <f t="shared" si="40"/>
        <v>51328.173999999992</v>
      </c>
      <c r="T63" s="100">
        <f t="shared" si="40"/>
        <v>49621.539999999994</v>
      </c>
      <c r="U63" s="100">
        <f t="shared" si="40"/>
        <v>50307.450000000004</v>
      </c>
      <c r="V63" s="100">
        <f t="shared" si="40"/>
        <v>49180.71</v>
      </c>
      <c r="W63" s="100">
        <f t="shared" si="40"/>
        <v>50902.8</v>
      </c>
      <c r="X63" s="100">
        <f t="shared" si="40"/>
        <v>51899.1</v>
      </c>
      <c r="Y63" s="100">
        <f t="shared" si="40"/>
        <v>53362.484999999993</v>
      </c>
      <c r="Z63" s="100">
        <f t="shared" si="40"/>
        <v>55075.459000000003</v>
      </c>
      <c r="AA63" s="100">
        <f t="shared" si="40"/>
        <v>57720.796000000002</v>
      </c>
      <c r="AB63" s="100">
        <v>58681.62</v>
      </c>
      <c r="AC63" s="100">
        <v>57970.391689999997</v>
      </c>
      <c r="AD63" s="100">
        <v>58426.952709799996</v>
      </c>
      <c r="AE63" s="100">
        <v>62488.043830870003</v>
      </c>
      <c r="AF63" s="100">
        <v>63404.488372700012</v>
      </c>
      <c r="AG63" s="100">
        <v>66858.838204660002</v>
      </c>
      <c r="AH63" s="100">
        <v>69280.375179999988</v>
      </c>
      <c r="AI63" s="100">
        <v>70236.37856397999</v>
      </c>
      <c r="AJ63" s="100">
        <v>71343.923842379998</v>
      </c>
      <c r="AK63" s="100">
        <v>71474.772875569994</v>
      </c>
      <c r="AL63" s="100">
        <v>74177.797899469995</v>
      </c>
      <c r="AM63" s="100">
        <v>73448.332663190013</v>
      </c>
      <c r="AN63" s="100">
        <v>73795.259290000016</v>
      </c>
      <c r="AO63" s="100">
        <v>76136.825609999985</v>
      </c>
      <c r="AP63" s="100">
        <v>75111.168600000005</v>
      </c>
      <c r="AQ63" s="105"/>
    </row>
    <row r="64" spans="1:43" x14ac:dyDescent="0.3">
      <c r="A64" s="153" t="s">
        <v>135</v>
      </c>
      <c r="B64" s="100">
        <f t="shared" ref="B64:K64" si="41">B6+B21+B24+B30+B43+B46+B49</f>
        <v>53717.812189152362</v>
      </c>
      <c r="C64" s="100">
        <f t="shared" si="41"/>
        <v>55166.205132648887</v>
      </c>
      <c r="D64" s="100">
        <f t="shared" si="41"/>
        <v>57897.65416625853</v>
      </c>
      <c r="E64" s="100">
        <f t="shared" si="41"/>
        <v>57678.326022372137</v>
      </c>
      <c r="F64" s="100">
        <f t="shared" si="41"/>
        <v>58724.370652607715</v>
      </c>
      <c r="G64" s="100">
        <f t="shared" si="41"/>
        <v>59425.282807876552</v>
      </c>
      <c r="H64" s="100">
        <f t="shared" si="41"/>
        <v>59384.257591884554</v>
      </c>
      <c r="I64" s="100">
        <f t="shared" si="41"/>
        <v>58796.356308213006</v>
      </c>
      <c r="J64" s="100">
        <f t="shared" si="41"/>
        <v>58013.768328742211</v>
      </c>
      <c r="K64" s="100">
        <f t="shared" si="41"/>
        <v>58090.994999999995</v>
      </c>
      <c r="L64" s="100">
        <v>58541.279000000002</v>
      </c>
      <c r="M64" s="100">
        <f t="shared" ref="M64:AA64" si="42">M6+M21+M24+M30+M43+M46+M49</f>
        <v>56240.496000000006</v>
      </c>
      <c r="N64" s="100">
        <f t="shared" si="42"/>
        <v>53724.748151999993</v>
      </c>
      <c r="O64" s="100">
        <f t="shared" si="42"/>
        <v>53369.17</v>
      </c>
      <c r="P64" s="100">
        <f t="shared" si="42"/>
        <v>54100.389999999985</v>
      </c>
      <c r="Q64" s="100">
        <f t="shared" si="42"/>
        <v>53419.32</v>
      </c>
      <c r="R64" s="100">
        <f t="shared" si="42"/>
        <v>53923.764999999999</v>
      </c>
      <c r="S64" s="100">
        <f t="shared" si="42"/>
        <v>57205.979018399994</v>
      </c>
      <c r="T64" s="100">
        <f t="shared" si="42"/>
        <v>55722.509999999987</v>
      </c>
      <c r="U64" s="100">
        <f t="shared" si="42"/>
        <v>56408.80999999999</v>
      </c>
      <c r="V64" s="100">
        <f t="shared" si="42"/>
        <v>55189.1970344</v>
      </c>
      <c r="W64" s="100">
        <f t="shared" si="42"/>
        <v>57577.122999999992</v>
      </c>
      <c r="X64" s="100">
        <f t="shared" si="42"/>
        <v>58823.373999999989</v>
      </c>
      <c r="Y64" s="100">
        <f t="shared" si="42"/>
        <v>60492.749181272629</v>
      </c>
      <c r="Z64" s="100">
        <f t="shared" si="42"/>
        <v>61721.615469328623</v>
      </c>
      <c r="AA64" s="100">
        <f t="shared" si="42"/>
        <v>64252.366443471372</v>
      </c>
      <c r="AB64" s="100">
        <v>65307.861787381727</v>
      </c>
      <c r="AC64" s="100">
        <v>64482.511786357027</v>
      </c>
      <c r="AD64" s="100">
        <v>64950.583729583414</v>
      </c>
      <c r="AE64" s="100">
        <v>69058.419297705972</v>
      </c>
      <c r="AF64" s="100">
        <v>70243.609036759823</v>
      </c>
      <c r="AG64" s="100">
        <v>73663.423800072065</v>
      </c>
      <c r="AH64" s="100">
        <v>76060.684104124535</v>
      </c>
      <c r="AI64" s="100">
        <v>78121.204257873091</v>
      </c>
      <c r="AJ64" s="100">
        <v>79259.459800428638</v>
      </c>
      <c r="AK64" s="100">
        <v>81290.524775918544</v>
      </c>
      <c r="AL64" s="100">
        <v>87868.042510367522</v>
      </c>
      <c r="AM64" s="100">
        <v>88068.554730949501</v>
      </c>
      <c r="AN64" s="100">
        <v>88396.447945043343</v>
      </c>
      <c r="AO64" s="100">
        <v>91581.507833144424</v>
      </c>
      <c r="AP64" s="100">
        <v>90087.54176110866</v>
      </c>
      <c r="AQ64" s="105"/>
    </row>
    <row r="65" spans="1:43" x14ac:dyDescent="0.3">
      <c r="A65" s="154" t="s">
        <v>109</v>
      </c>
      <c r="B65" s="108">
        <v>11188</v>
      </c>
      <c r="C65" s="108">
        <v>13112</v>
      </c>
      <c r="D65" s="108">
        <v>13386</v>
      </c>
      <c r="E65" s="108">
        <v>14126</v>
      </c>
      <c r="F65" s="108">
        <v>15035</v>
      </c>
      <c r="G65" s="108">
        <v>15662</v>
      </c>
      <c r="H65" s="108">
        <v>14669</v>
      </c>
      <c r="I65" s="108">
        <v>13478</v>
      </c>
      <c r="J65" s="108">
        <v>12075</v>
      </c>
      <c r="K65" s="108">
        <v>10856</v>
      </c>
      <c r="L65" s="108">
        <v>10410</v>
      </c>
      <c r="M65" s="108">
        <v>9027.8200000000033</v>
      </c>
      <c r="N65" s="108">
        <v>7147.2</v>
      </c>
      <c r="O65" s="108">
        <v>6046.1300000000019</v>
      </c>
      <c r="P65" s="108">
        <v>4741.1099999999997</v>
      </c>
      <c r="Q65" s="108">
        <v>3630.33</v>
      </c>
      <c r="R65" s="108">
        <v>5474.41</v>
      </c>
      <c r="S65" s="108">
        <v>9172.92</v>
      </c>
      <c r="T65" s="108">
        <v>9017.6299999999992</v>
      </c>
      <c r="U65" s="108">
        <v>10591.49</v>
      </c>
      <c r="V65" s="108">
        <v>11682.335307264995</v>
      </c>
      <c r="W65" s="108">
        <v>13538.2</v>
      </c>
      <c r="X65" s="108">
        <v>15285.74</v>
      </c>
      <c r="Y65" s="108">
        <v>15944.55</v>
      </c>
      <c r="Z65" s="108">
        <v>16167.18</v>
      </c>
      <c r="AA65" s="108">
        <v>18191.73</v>
      </c>
      <c r="AB65" s="108">
        <v>18553</v>
      </c>
      <c r="AC65" s="108">
        <v>18380</v>
      </c>
      <c r="AD65" s="108">
        <v>16575</v>
      </c>
      <c r="AE65" s="108">
        <v>16243</v>
      </c>
      <c r="AF65" s="108">
        <v>14038</v>
      </c>
      <c r="AG65" s="108">
        <v>14329</v>
      </c>
      <c r="AH65" s="108">
        <v>11823</v>
      </c>
      <c r="AI65" s="108">
        <v>9866</v>
      </c>
      <c r="AJ65" s="108">
        <v>8876.5552962367183</v>
      </c>
      <c r="AK65" s="108">
        <v>7635.7990812019025</v>
      </c>
      <c r="AL65" s="108">
        <v>10878.861091483039</v>
      </c>
      <c r="AM65" s="108">
        <v>7769</v>
      </c>
      <c r="AN65" s="108">
        <v>8526</v>
      </c>
      <c r="AO65" s="108">
        <v>11741</v>
      </c>
      <c r="AP65" s="108">
        <v>11741</v>
      </c>
      <c r="AQ65" s="105"/>
    </row>
    <row r="66" spans="1:43" s="120" customFormat="1" x14ac:dyDescent="0.3">
      <c r="A66" s="152" t="s">
        <v>129</v>
      </c>
      <c r="B66" s="100">
        <f>14866996/B72</f>
        <v>176609.80827964869</v>
      </c>
      <c r="C66" s="100">
        <f>14866996/C72</f>
        <v>173957.46015253314</v>
      </c>
      <c r="D66" s="100">
        <f>18276440/D72</f>
        <v>211814.55430891312</v>
      </c>
      <c r="E66" s="100">
        <f>18276440/E72</f>
        <v>213233.80484139686</v>
      </c>
      <c r="F66" s="100">
        <f>18276440/F72</f>
        <v>214232.34671139697</v>
      </c>
      <c r="G66" s="100">
        <f>18276440/G72</f>
        <v>212542.94133928136</v>
      </c>
      <c r="H66" s="100">
        <f>20046500/H72</f>
        <v>229096.83516890413</v>
      </c>
      <c r="I66" s="100">
        <f>20046500/I72</f>
        <v>222818.36077089718</v>
      </c>
      <c r="J66" s="100">
        <f>20046500/J72</f>
        <v>221012.77908424096</v>
      </c>
      <c r="K66" s="100">
        <f>20046500/K72</f>
        <v>211847.56993247173</v>
      </c>
      <c r="L66" s="100">
        <f>22385657/L72</f>
        <v>235972.830979472</v>
      </c>
      <c r="M66" s="100">
        <f>22385657/M72</f>
        <v>230456.61705586285</v>
      </c>
      <c r="N66" s="100">
        <f>22385657/N72</f>
        <v>227328.32822870882</v>
      </c>
      <c r="O66" s="100">
        <f>22385657/O72</f>
        <v>225857.44107044308</v>
      </c>
      <c r="P66" s="100">
        <f>25168805/P72</f>
        <v>237435.95669913446</v>
      </c>
      <c r="Q66" s="100">
        <f>25168805/Q72</f>
        <v>238164.588344616</v>
      </c>
      <c r="R66" s="100">
        <f>25168805/R72</f>
        <v>256249.80910162715</v>
      </c>
      <c r="S66" s="100">
        <f>25168805/S72</f>
        <v>254722.3020621645</v>
      </c>
      <c r="T66" s="100">
        <f>27443022/T72</f>
        <v>267343.99993765261</v>
      </c>
      <c r="U66" s="100">
        <f>27443022/U72</f>
        <v>272878.63209789136</v>
      </c>
      <c r="V66" s="100">
        <f>27443022/V72</f>
        <v>269254.34375009197</v>
      </c>
      <c r="W66" s="100">
        <f>27443022/W72</f>
        <v>269605.62729947589</v>
      </c>
      <c r="X66" s="100">
        <v>278197.65333547659</v>
      </c>
      <c r="Y66" s="100">
        <v>277265.95496135525</v>
      </c>
      <c r="Z66" s="100">
        <v>277557.10201373673</v>
      </c>
      <c r="AA66" s="100">
        <v>277540.14579727937</v>
      </c>
      <c r="AB66" s="100">
        <v>304892.47393987788</v>
      </c>
      <c r="AC66" s="100">
        <v>304564.34793393948</v>
      </c>
      <c r="AD66" s="100">
        <v>304443.80546376167</v>
      </c>
      <c r="AE66" s="100">
        <v>304352.08287847484</v>
      </c>
      <c r="AF66" s="100">
        <v>328380.3221712315</v>
      </c>
      <c r="AG66" s="100">
        <v>313480.92233466869</v>
      </c>
      <c r="AH66" s="100">
        <v>299714.43709893583</v>
      </c>
      <c r="AI66" s="100">
        <v>284831.60757113883</v>
      </c>
      <c r="AJ66" s="100">
        <v>310363.61836290843</v>
      </c>
      <c r="AK66" s="100">
        <v>277816.74173097749</v>
      </c>
      <c r="AL66" s="100">
        <v>274047.97271941596</v>
      </c>
      <c r="AM66" s="100">
        <v>236477.65227107977</v>
      </c>
      <c r="AN66" s="100">
        <v>278862.25989437971</v>
      </c>
      <c r="AO66" s="213">
        <v>281437.4911415152</v>
      </c>
      <c r="AP66" s="213">
        <v>261926.41060758394</v>
      </c>
      <c r="AQ66" s="105"/>
    </row>
    <row r="67" spans="1:43" x14ac:dyDescent="0.3">
      <c r="A67" s="140" t="s">
        <v>131</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Q67" s="105"/>
    </row>
    <row r="68" spans="1:43" x14ac:dyDescent="0.3">
      <c r="A68" s="139" t="s">
        <v>136</v>
      </c>
      <c r="B68" s="142">
        <f t="shared" ref="B68:AA68" si="43">B5/B66*100</f>
        <v>29.522476983521091</v>
      </c>
      <c r="C68" s="142">
        <f t="shared" si="43"/>
        <v>30.794885113307352</v>
      </c>
      <c r="D68" s="142">
        <f t="shared" si="43"/>
        <v>26.57182844853812</v>
      </c>
      <c r="E68" s="142">
        <f t="shared" si="43"/>
        <v>26.337287392949616</v>
      </c>
      <c r="F68" s="142">
        <f t="shared" si="43"/>
        <v>26.686763636594435</v>
      </c>
      <c r="G68" s="142">
        <f t="shared" si="43"/>
        <v>27.240142455532919</v>
      </c>
      <c r="H68" s="142">
        <f t="shared" si="43"/>
        <v>25.136881510188815</v>
      </c>
      <c r="I68" s="142">
        <f t="shared" si="43"/>
        <v>25.575091658893072</v>
      </c>
      <c r="J68" s="142">
        <f t="shared" si="43"/>
        <v>25.353812223971765</v>
      </c>
      <c r="K68" s="142">
        <f t="shared" si="43"/>
        <v>26.369103510513053</v>
      </c>
      <c r="L68" s="142">
        <f t="shared" si="43"/>
        <v>23.852578606770397</v>
      </c>
      <c r="M68" s="142">
        <f t="shared" si="43"/>
        <v>23.516896886003838</v>
      </c>
      <c r="N68" s="142">
        <f t="shared" si="43"/>
        <v>22.721917921304101</v>
      </c>
      <c r="O68" s="142">
        <f t="shared" si="43"/>
        <v>22.68913955507761</v>
      </c>
      <c r="P68" s="142">
        <f t="shared" si="43"/>
        <v>21.850742710271696</v>
      </c>
      <c r="Q68" s="142">
        <f t="shared" si="43"/>
        <v>21.362180815219478</v>
      </c>
      <c r="R68" s="142">
        <f t="shared" si="43"/>
        <v>20.112842300522416</v>
      </c>
      <c r="S68" s="142">
        <f t="shared" si="43"/>
        <v>21.490783718278568</v>
      </c>
      <c r="T68" s="142">
        <f t="shared" si="43"/>
        <v>19.803343262742704</v>
      </c>
      <c r="U68" s="142">
        <f t="shared" si="43"/>
        <v>19.642732590645448</v>
      </c>
      <c r="V68" s="142">
        <f t="shared" si="43"/>
        <v>19.460048927950528</v>
      </c>
      <c r="W68" s="142">
        <f t="shared" si="43"/>
        <v>20.279103054206274</v>
      </c>
      <c r="X68" s="142">
        <f t="shared" si="43"/>
        <v>19.988986008067304</v>
      </c>
      <c r="Y68" s="142">
        <f t="shared" si="43"/>
        <v>20.55262969733969</v>
      </c>
      <c r="Z68" s="142">
        <f t="shared" si="43"/>
        <v>21.158845720003757</v>
      </c>
      <c r="AA68" s="142">
        <f t="shared" si="43"/>
        <v>22.107308412533616</v>
      </c>
      <c r="AB68" s="142">
        <v>20.465949583361827</v>
      </c>
      <c r="AC68" s="142">
        <v>20.188342421041312</v>
      </c>
      <c r="AD68" s="142">
        <v>20.349346938021238</v>
      </c>
      <c r="AE68" s="142">
        <v>21.719253430804152</v>
      </c>
      <c r="AF68" s="142">
        <v>20.406694828004134</v>
      </c>
      <c r="AG68" s="142">
        <v>22.492793383510485</v>
      </c>
      <c r="AH68" s="142">
        <v>24.364566394742841</v>
      </c>
      <c r="AI68" s="142">
        <v>26.456729717104508</v>
      </c>
      <c r="AJ68" s="142">
        <v>24.597007217874157</v>
      </c>
      <c r="AK68" s="142">
        <v>28.243012324415655</v>
      </c>
      <c r="AL68" s="142">
        <v>30.73536198595</v>
      </c>
      <c r="AM68" s="142">
        <v>35.494407991264829</v>
      </c>
      <c r="AN68" s="142">
        <v>30.308254739982853</v>
      </c>
      <c r="AO68" s="142">
        <v>31.143518942332062</v>
      </c>
      <c r="AP68" s="142">
        <v>32.974341159851974</v>
      </c>
      <c r="AQ68" s="105"/>
    </row>
    <row r="69" spans="1:43" x14ac:dyDescent="0.3">
      <c r="A69" s="153" t="s">
        <v>140</v>
      </c>
      <c r="B69" s="142">
        <f t="shared" ref="B69:U69" si="44">B63/B66*100</f>
        <v>27.977721328908682</v>
      </c>
      <c r="C69" s="142">
        <f t="shared" si="44"/>
        <v>29.272099026595555</v>
      </c>
      <c r="D69" s="142">
        <f t="shared" si="44"/>
        <v>25.315540839463264</v>
      </c>
      <c r="E69" s="142">
        <f t="shared" si="44"/>
        <v>25.077637216000493</v>
      </c>
      <c r="F69" s="142">
        <f t="shared" si="44"/>
        <v>25.440602615170132</v>
      </c>
      <c r="G69" s="142">
        <f t="shared" si="44"/>
        <v>25.998040514454672</v>
      </c>
      <c r="H69" s="142">
        <f t="shared" si="44"/>
        <v>24.00003909240516</v>
      </c>
      <c r="I69" s="142">
        <f t="shared" si="44"/>
        <v>24.439637654453396</v>
      </c>
      <c r="J69" s="142">
        <f t="shared" si="44"/>
        <v>24.204211277579628</v>
      </c>
      <c r="K69" s="142">
        <f t="shared" si="44"/>
        <v>25.233296288005384</v>
      </c>
      <c r="L69" s="142">
        <f t="shared" si="44"/>
        <v>22.814848970762842</v>
      </c>
      <c r="M69" s="142">
        <f t="shared" si="44"/>
        <v>22.464802990425969</v>
      </c>
      <c r="N69" s="142">
        <f t="shared" si="44"/>
        <v>21.671107769039789</v>
      </c>
      <c r="O69" s="142">
        <f t="shared" si="44"/>
        <v>21.309481667681229</v>
      </c>
      <c r="P69" s="142">
        <f t="shared" si="44"/>
        <v>20.392088322727279</v>
      </c>
      <c r="Q69" s="142">
        <f t="shared" si="44"/>
        <v>19.90150186870612</v>
      </c>
      <c r="R69" s="142">
        <f t="shared" si="44"/>
        <v>18.762733977660048</v>
      </c>
      <c r="S69" s="142">
        <f t="shared" si="44"/>
        <v>20.150639965350756</v>
      </c>
      <c r="T69" s="142">
        <f t="shared" si="44"/>
        <v>18.560932735192207</v>
      </c>
      <c r="U69" s="142">
        <f t="shared" si="44"/>
        <v>18.435833400818616</v>
      </c>
      <c r="V69" s="142">
        <f t="shared" ref="V69:AA69" si="45">V63/V66*100</f>
        <v>18.265521482411813</v>
      </c>
      <c r="W69" s="142">
        <f t="shared" si="45"/>
        <v>18.880466446443105</v>
      </c>
      <c r="X69" s="142">
        <f t="shared" si="45"/>
        <v>18.655477275868765</v>
      </c>
      <c r="Y69" s="142">
        <f t="shared" si="45"/>
        <v>19.245956470724128</v>
      </c>
      <c r="Z69" s="142">
        <f t="shared" si="45"/>
        <v>19.842929112753971</v>
      </c>
      <c r="AA69" s="142">
        <f t="shared" si="45"/>
        <v>20.797278114194111</v>
      </c>
      <c r="AB69" s="142">
        <v>19.24666071343286</v>
      </c>
      <c r="AC69" s="142">
        <v>19.033873164489322</v>
      </c>
      <c r="AD69" s="142">
        <v>19.191375111343703</v>
      </c>
      <c r="AE69" s="142">
        <v>20.53149866426935</v>
      </c>
      <c r="AF69" s="142">
        <v>19.308248421669497</v>
      </c>
      <c r="AG69" s="142">
        <v>21.327881041922627</v>
      </c>
      <c r="AH69" s="142">
        <v>23.115461454107571</v>
      </c>
      <c r="AI69" s="142">
        <v>24.658913090057229</v>
      </c>
      <c r="AJ69" s="142">
        <v>22.987205851865504</v>
      </c>
      <c r="AK69" s="142">
        <v>25.727309459550945</v>
      </c>
      <c r="AL69" s="142">
        <v>27.067449966293655</v>
      </c>
      <c r="AM69" s="142">
        <v>31.059312352693059</v>
      </c>
      <c r="AN69" s="142">
        <v>26.462978288259691</v>
      </c>
      <c r="AO69" s="142">
        <v>27.052836955441773</v>
      </c>
      <c r="AP69" s="142">
        <v>28.676439472356591</v>
      </c>
      <c r="AQ69" s="105"/>
    </row>
    <row r="70" spans="1:43" x14ac:dyDescent="0.3">
      <c r="A70" s="139" t="s">
        <v>137</v>
      </c>
      <c r="B70" s="142">
        <f t="shared" ref="B70:U70" si="46">B64/B66*100</f>
        <v>30.416097901026056</v>
      </c>
      <c r="C70" s="142">
        <f t="shared" si="46"/>
        <v>31.71246871751109</v>
      </c>
      <c r="D70" s="142">
        <f t="shared" si="46"/>
        <v>27.334124586084783</v>
      </c>
      <c r="E70" s="142">
        <f t="shared" si="46"/>
        <v>27.049334914449062</v>
      </c>
      <c r="F70" s="142">
        <f t="shared" si="46"/>
        <v>27.411533110692304</v>
      </c>
      <c r="G70" s="142">
        <f t="shared" si="46"/>
        <v>27.959189062419266</v>
      </c>
      <c r="H70" s="142">
        <f t="shared" si="46"/>
        <v>25.921029222469556</v>
      </c>
      <c r="I70" s="142">
        <f t="shared" si="46"/>
        <v>26.387572417637379</v>
      </c>
      <c r="J70" s="142">
        <f t="shared" si="46"/>
        <v>26.249056081336253</v>
      </c>
      <c r="K70" s="142">
        <f t="shared" si="46"/>
        <v>27.421128794876903</v>
      </c>
      <c r="L70" s="142">
        <f t="shared" si="46"/>
        <v>24.808482721086094</v>
      </c>
      <c r="M70" s="142">
        <f t="shared" si="46"/>
        <v>24.403940628169192</v>
      </c>
      <c r="N70" s="142">
        <f t="shared" si="46"/>
        <v>23.633107484056712</v>
      </c>
      <c r="O70" s="142">
        <f t="shared" si="46"/>
        <v>23.629582336122631</v>
      </c>
      <c r="P70" s="142">
        <f t="shared" si="46"/>
        <v>22.785255759957607</v>
      </c>
      <c r="Q70" s="142">
        <f t="shared" si="46"/>
        <v>22.429581312358692</v>
      </c>
      <c r="R70" s="142">
        <f t="shared" si="46"/>
        <v>21.043436164517942</v>
      </c>
      <c r="S70" s="142">
        <f t="shared" si="46"/>
        <v>22.458174472857497</v>
      </c>
      <c r="T70" s="142">
        <f t="shared" si="46"/>
        <v>20.843000034784794</v>
      </c>
      <c r="U70" s="142">
        <f t="shared" si="46"/>
        <v>20.671757831065396</v>
      </c>
      <c r="V70" s="142">
        <f t="shared" ref="V70:AA70" si="47">V64/V66*100</f>
        <v>20.497049839843541</v>
      </c>
      <c r="W70" s="142">
        <f t="shared" si="47"/>
        <v>21.356053869025427</v>
      </c>
      <c r="X70" s="142">
        <f t="shared" si="47"/>
        <v>21.144453698559886</v>
      </c>
      <c r="Y70" s="142">
        <f t="shared" si="47"/>
        <v>21.817589970504667</v>
      </c>
      <c r="Z70" s="142">
        <f t="shared" si="47"/>
        <v>22.237447725720212</v>
      </c>
      <c r="AA70" s="142">
        <f t="shared" si="47"/>
        <v>23.150656730721231</v>
      </c>
      <c r="AB70" s="142">
        <v>21.419965190829824</v>
      </c>
      <c r="AC70" s="142">
        <v>21.172048607719312</v>
      </c>
      <c r="AD70" s="142">
        <v>21.334178118895757</v>
      </c>
      <c r="AE70" s="142">
        <v>22.690306123280386</v>
      </c>
      <c r="AF70" s="142">
        <v>21.390931275148638</v>
      </c>
      <c r="AG70" s="142">
        <v>23.49853485547354</v>
      </c>
      <c r="AH70" s="142">
        <v>25.377717817115659</v>
      </c>
      <c r="AI70" s="142">
        <v>27.42715421369159</v>
      </c>
      <c r="AJ70" s="142">
        <v>25.53761301614627</v>
      </c>
      <c r="AK70" s="142">
        <v>29.260484544389275</v>
      </c>
      <c r="AL70" s="142">
        <v>32.063014967212041</v>
      </c>
      <c r="AM70" s="142">
        <v>37.241808638219432</v>
      </c>
      <c r="AN70" s="142">
        <v>31.698964204953327</v>
      </c>
      <c r="AO70" s="142">
        <v>32.540621173706562</v>
      </c>
      <c r="AP70" s="142">
        <v>34.394218418881437</v>
      </c>
      <c r="AQ70" s="105"/>
    </row>
    <row r="71" spans="1:43" x14ac:dyDescent="0.3">
      <c r="A71" s="139" t="s">
        <v>138</v>
      </c>
      <c r="B71" s="142">
        <f t="shared" ref="B71:U71" si="48">B61/B66*100</f>
        <v>33.987971490230137</v>
      </c>
      <c r="C71" s="142">
        <f t="shared" si="48"/>
        <v>35.392162093105334</v>
      </c>
      <c r="D71" s="142">
        <f t="shared" si="48"/>
        <v>30.445305348523842</v>
      </c>
      <c r="E71" s="142">
        <f t="shared" si="48"/>
        <v>30.248576401333118</v>
      </c>
      <c r="F71" s="142">
        <f t="shared" si="48"/>
        <v>30.625986999524052</v>
      </c>
      <c r="G71" s="142">
        <f t="shared" si="48"/>
        <v>31.224691280973044</v>
      </c>
      <c r="H71" s="142">
        <f t="shared" si="48"/>
        <v>29.022534283867884</v>
      </c>
      <c r="I71" s="142">
        <f t="shared" si="48"/>
        <v>29.737254930746111</v>
      </c>
      <c r="J71" s="142">
        <f t="shared" si="48"/>
        <v>29.695768722457505</v>
      </c>
      <c r="K71" s="142">
        <f t="shared" si="48"/>
        <v>30.908282318684055</v>
      </c>
      <c r="L71" s="142">
        <f t="shared" si="48"/>
        <v>27.932711035591222</v>
      </c>
      <c r="M71" s="142">
        <f t="shared" si="48"/>
        <v>27.633320671613976</v>
      </c>
      <c r="N71" s="142">
        <f t="shared" si="48"/>
        <v>26.961971976644978</v>
      </c>
      <c r="O71" s="142">
        <f t="shared" si="48"/>
        <v>26.963592481775265</v>
      </c>
      <c r="P71" s="142">
        <f t="shared" si="48"/>
        <v>26.050880860634813</v>
      </c>
      <c r="Q71" s="142">
        <f t="shared" si="48"/>
        <v>25.534316592861678</v>
      </c>
      <c r="R71" s="142">
        <f t="shared" si="48"/>
        <v>24.074361349293302</v>
      </c>
      <c r="S71" s="142">
        <f t="shared" si="48"/>
        <v>25.623393982389242</v>
      </c>
      <c r="T71" s="142">
        <f t="shared" si="48"/>
        <v>23.924150343604524</v>
      </c>
      <c r="U71" s="142">
        <f t="shared" si="48"/>
        <v>23.660062095319663</v>
      </c>
      <c r="V71" s="142">
        <f t="shared" ref="V71:AA71" si="49">V61/V66*100</f>
        <v>23.292264661096514</v>
      </c>
      <c r="W71" s="142">
        <f t="shared" si="49"/>
        <v>24.172466882591912</v>
      </c>
      <c r="X71" s="142">
        <f t="shared" si="49"/>
        <v>23.888026167575632</v>
      </c>
      <c r="Y71" s="142">
        <f t="shared" si="49"/>
        <v>24.848315700901829</v>
      </c>
      <c r="Z71" s="142">
        <f t="shared" si="49"/>
        <v>25.348972021465954</v>
      </c>
      <c r="AA71" s="142">
        <f t="shared" si="49"/>
        <v>26.642846671466103</v>
      </c>
      <c r="AB71" s="142">
        <v>24.84892047831503</v>
      </c>
      <c r="AC71" s="142">
        <v>24.932530652005202</v>
      </c>
      <c r="AD71" s="142">
        <v>25.590407974603018</v>
      </c>
      <c r="AE71" s="142">
        <v>27.427928748509899</v>
      </c>
      <c r="AF71" s="142">
        <v>26.074418601202389</v>
      </c>
      <c r="AG71" s="142">
        <v>28.491997855192157</v>
      </c>
      <c r="AH71" s="142">
        <v>30.793716489196889</v>
      </c>
      <c r="AI71" s="142">
        <v>33.4364114221721</v>
      </c>
      <c r="AJ71" s="142">
        <v>30.967283247158278</v>
      </c>
      <c r="AK71" s="142">
        <v>35.700536376901809</v>
      </c>
      <c r="AL71" s="142">
        <v>38.670713715836833</v>
      </c>
      <c r="AM71" s="142">
        <v>44.972232334242442</v>
      </c>
      <c r="AN71" s="142">
        <v>38.393482814806781</v>
      </c>
      <c r="AO71" s="142">
        <v>39.340647650955354</v>
      </c>
      <c r="AP71" s="142">
        <v>41.977027332302484</v>
      </c>
      <c r="AQ71" s="105"/>
    </row>
    <row r="72" spans="1:43" x14ac:dyDescent="0.3">
      <c r="A72" s="155" t="s">
        <v>130</v>
      </c>
      <c r="B72" s="193">
        <f>84.1799</f>
        <v>84.179900000000004</v>
      </c>
      <c r="C72" s="193">
        <v>85.463399999999993</v>
      </c>
      <c r="D72" s="193">
        <v>86.2851</v>
      </c>
      <c r="E72" s="193">
        <v>85.710800000000006</v>
      </c>
      <c r="F72" s="193">
        <v>85.311300000000003</v>
      </c>
      <c r="G72" s="193">
        <v>85.989400000000003</v>
      </c>
      <c r="H72" s="193">
        <v>87.502300000000005</v>
      </c>
      <c r="I72" s="193">
        <v>89.9679</v>
      </c>
      <c r="J72" s="193">
        <v>90.7029</v>
      </c>
      <c r="K72" s="193">
        <v>94.626999999999995</v>
      </c>
      <c r="L72" s="193">
        <v>94.865399999999994</v>
      </c>
      <c r="M72" s="193">
        <v>97.136099999999999</v>
      </c>
      <c r="N72" s="193">
        <v>98.472800000000007</v>
      </c>
      <c r="O72" s="193">
        <v>99.114099999999993</v>
      </c>
      <c r="P72" s="193">
        <v>106.0025</v>
      </c>
      <c r="Q72" s="193">
        <v>105.6782</v>
      </c>
      <c r="R72" s="193">
        <v>98.219800000000006</v>
      </c>
      <c r="S72" s="193">
        <v>98.808800000000005</v>
      </c>
      <c r="T72" s="193">
        <v>102.6506</v>
      </c>
      <c r="U72" s="193">
        <v>100.5686</v>
      </c>
      <c r="V72" s="193">
        <v>101.92230000000001</v>
      </c>
      <c r="W72" s="193">
        <v>101.7895</v>
      </c>
      <c r="X72" s="193">
        <v>104.51430000000001</v>
      </c>
      <c r="Y72" s="193">
        <v>104.8655</v>
      </c>
      <c r="Z72" s="193">
        <v>104.7555</v>
      </c>
      <c r="AA72" s="193">
        <v>104.7619</v>
      </c>
      <c r="AB72" s="193">
        <v>104.7002</v>
      </c>
      <c r="AC72" s="193">
        <v>104.813</v>
      </c>
      <c r="AD72" s="193">
        <v>104.8545</v>
      </c>
      <c r="AE72" s="193">
        <v>104.8861</v>
      </c>
      <c r="AF72" s="193">
        <v>105.4222</v>
      </c>
      <c r="AG72" s="195">
        <v>110.4328</v>
      </c>
      <c r="AH72" s="195">
        <v>115.5052</v>
      </c>
      <c r="AI72" s="195">
        <v>121.54049999999999</v>
      </c>
      <c r="AJ72" s="195">
        <v>124.23739999999999</v>
      </c>
      <c r="AK72" s="195">
        <v>138.7921</v>
      </c>
      <c r="AL72" s="195">
        <v>140.70079999999999</v>
      </c>
      <c r="AM72" s="195">
        <v>163.05459999999999</v>
      </c>
      <c r="AN72" s="195">
        <v>156.29580000000001</v>
      </c>
      <c r="AO72" s="214">
        <v>154.86565000000002</v>
      </c>
      <c r="AP72" s="214">
        <v>166.40170000000001</v>
      </c>
      <c r="AQ72" s="105"/>
    </row>
    <row r="73" spans="1:43" ht="15.75" customHeight="1" x14ac:dyDescent="0.3">
      <c r="A73" s="121" t="s">
        <v>132</v>
      </c>
      <c r="B73" s="181"/>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row>
    <row r="74" spans="1:43" ht="15.75" customHeight="1" x14ac:dyDescent="0.3">
      <c r="A74" s="115"/>
      <c r="B74" s="181"/>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G74" s="184"/>
      <c r="AH74" s="184"/>
      <c r="AI74" s="184"/>
      <c r="AJ74" s="184"/>
      <c r="AK74" s="184"/>
      <c r="AL74" s="184"/>
      <c r="AM74" s="184"/>
      <c r="AN74" s="184"/>
      <c r="AO74" s="184"/>
    </row>
    <row r="75" spans="1:43" x14ac:dyDescent="0.3">
      <c r="A75" s="173" t="s">
        <v>89</v>
      </c>
      <c r="B75" s="115"/>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20"/>
    </row>
    <row r="76" spans="1:43" ht="15" customHeight="1" x14ac:dyDescent="0.3">
      <c r="A76" s="173" t="s">
        <v>147</v>
      </c>
      <c r="B76" s="173"/>
      <c r="C76" s="173"/>
      <c r="D76" s="173"/>
      <c r="E76" s="173"/>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120"/>
      <c r="AG76" s="194"/>
      <c r="AH76" s="194"/>
      <c r="AI76" s="194"/>
      <c r="AJ76" s="194"/>
      <c r="AK76" s="194"/>
      <c r="AL76" s="194"/>
      <c r="AM76" s="194"/>
      <c r="AN76" s="194"/>
      <c r="AO76" s="194"/>
    </row>
    <row r="77" spans="1:43" ht="15" x14ac:dyDescent="0.3">
      <c r="A77" s="174" t="s">
        <v>110</v>
      </c>
      <c r="B77" s="116"/>
      <c r="C77" s="113"/>
      <c r="D77" s="113"/>
      <c r="E77" s="113"/>
      <c r="F77" s="113"/>
      <c r="G77" s="113"/>
      <c r="H77" s="113"/>
      <c r="I77" s="113"/>
      <c r="J77" s="113"/>
      <c r="K77" s="113"/>
      <c r="L77" s="113"/>
      <c r="M77" s="113"/>
      <c r="N77" s="113"/>
      <c r="O77" s="113"/>
      <c r="P77" s="113"/>
      <c r="Q77" s="136"/>
      <c r="R77" s="136"/>
      <c r="S77" s="136"/>
      <c r="T77" s="136"/>
      <c r="U77" s="134"/>
      <c r="V77" s="134"/>
      <c r="W77" s="134"/>
      <c r="X77" s="134"/>
      <c r="Y77" s="134"/>
      <c r="Z77" s="134"/>
      <c r="AA77" s="134"/>
      <c r="AB77" s="134"/>
      <c r="AC77" s="134"/>
      <c r="AD77" s="120"/>
    </row>
    <row r="78" spans="1:43" ht="15" x14ac:dyDescent="0.3">
      <c r="A78" s="123" t="s">
        <v>111</v>
      </c>
      <c r="B78" s="116"/>
      <c r="C78" s="113"/>
      <c r="D78" s="113"/>
      <c r="E78" s="113"/>
      <c r="F78" s="113"/>
      <c r="G78" s="113"/>
      <c r="H78" s="113"/>
      <c r="I78" s="113"/>
      <c r="J78" s="113"/>
      <c r="K78" s="113"/>
      <c r="L78" s="113"/>
      <c r="M78" s="113"/>
      <c r="N78" s="113"/>
      <c r="O78" s="113"/>
      <c r="P78" s="113"/>
      <c r="Q78" s="137"/>
      <c r="R78" s="137"/>
      <c r="S78" s="137"/>
      <c r="T78" s="137"/>
      <c r="U78" s="137"/>
      <c r="V78" s="137"/>
      <c r="W78" s="137"/>
      <c r="X78" s="137"/>
      <c r="Y78" s="137"/>
      <c r="Z78" s="137"/>
      <c r="AA78" s="137"/>
      <c r="AB78" s="137"/>
      <c r="AC78" s="137"/>
      <c r="AD78" s="120"/>
    </row>
    <row r="79" spans="1:43" ht="15" x14ac:dyDescent="0.3">
      <c r="A79" s="123" t="s">
        <v>112</v>
      </c>
      <c r="B79" s="116"/>
      <c r="C79" s="113"/>
      <c r="D79" s="113"/>
      <c r="E79" s="113"/>
      <c r="F79" s="113"/>
      <c r="G79" s="113"/>
      <c r="H79" s="113"/>
      <c r="I79" s="113"/>
      <c r="J79" s="113"/>
      <c r="K79" s="113"/>
      <c r="L79" s="113"/>
      <c r="M79" s="113"/>
      <c r="N79" s="113"/>
      <c r="O79" s="113"/>
      <c r="P79" s="113"/>
      <c r="Q79" s="113"/>
      <c r="R79" s="120"/>
      <c r="S79" s="120"/>
      <c r="T79" s="120"/>
      <c r="U79" s="120"/>
      <c r="V79" s="120"/>
      <c r="W79" s="120"/>
      <c r="X79" s="120"/>
      <c r="Y79" s="120"/>
      <c r="Z79" s="120"/>
      <c r="AA79" s="120"/>
      <c r="AB79" s="120"/>
      <c r="AC79" s="120"/>
      <c r="AD79" s="120"/>
    </row>
    <row r="80" spans="1:43" ht="15" x14ac:dyDescent="0.3">
      <c r="A80" s="113" t="s">
        <v>126</v>
      </c>
      <c r="B80" s="113"/>
      <c r="C80" s="113"/>
      <c r="D80" s="113"/>
      <c r="E80" s="113"/>
      <c r="F80" s="113"/>
      <c r="G80" s="113"/>
      <c r="H80" s="113"/>
      <c r="I80" s="113"/>
      <c r="J80" s="113"/>
      <c r="K80" s="113"/>
      <c r="L80" s="113"/>
      <c r="M80" s="113"/>
      <c r="N80" s="113"/>
      <c r="O80" s="113"/>
      <c r="P80" s="113"/>
      <c r="Q80" s="113"/>
      <c r="R80" s="120"/>
      <c r="S80" s="120"/>
      <c r="T80" s="120"/>
      <c r="U80" s="120"/>
      <c r="V80" s="120"/>
      <c r="W80" s="120"/>
      <c r="X80" s="120"/>
      <c r="Y80" s="120"/>
      <c r="Z80" s="120"/>
      <c r="AA80" s="120"/>
      <c r="AB80" s="120"/>
      <c r="AC80" s="120"/>
      <c r="AD80" s="120"/>
    </row>
    <row r="81" spans="1:34" ht="12.75" customHeight="1" x14ac:dyDescent="0.3">
      <c r="A81" s="107" t="s">
        <v>118</v>
      </c>
      <c r="B81" s="126"/>
      <c r="C81" s="126"/>
      <c r="D81" s="126"/>
      <c r="E81" s="126"/>
      <c r="F81" s="126" t="s">
        <v>146</v>
      </c>
      <c r="G81" s="126"/>
      <c r="H81" s="126"/>
      <c r="I81" s="126"/>
      <c r="J81" s="126"/>
      <c r="K81" s="126"/>
      <c r="L81" s="126"/>
      <c r="M81" s="126"/>
      <c r="N81" s="126"/>
      <c r="O81" s="126"/>
      <c r="P81" s="126"/>
      <c r="Q81" s="126"/>
      <c r="R81" s="126"/>
      <c r="S81" s="126"/>
      <c r="T81" s="126"/>
      <c r="U81" s="126"/>
      <c r="V81" s="126"/>
    </row>
    <row r="82" spans="1:34" x14ac:dyDescent="0.3">
      <c r="A82" s="109" t="s">
        <v>120</v>
      </c>
      <c r="B82" s="109"/>
      <c r="C82" s="109"/>
      <c r="D82" s="106"/>
      <c r="F82" s="109"/>
      <c r="G82" s="109"/>
      <c r="H82" s="109"/>
      <c r="I82" s="109"/>
      <c r="J82" s="109"/>
      <c r="K82" s="109"/>
      <c r="L82" s="109"/>
      <c r="M82" s="109"/>
      <c r="N82" s="109"/>
      <c r="O82" s="106"/>
      <c r="P82" s="106"/>
    </row>
    <row r="83" spans="1:34" ht="15" customHeight="1" x14ac:dyDescent="0.3">
      <c r="A83" s="171" t="s">
        <v>113</v>
      </c>
      <c r="B83" s="109"/>
      <c r="C83" s="109"/>
      <c r="D83" s="106"/>
      <c r="E83" s="131"/>
      <c r="F83" s="109"/>
      <c r="G83" s="109"/>
      <c r="H83" s="109"/>
      <c r="I83" s="109"/>
      <c r="J83" s="109"/>
      <c r="K83" s="109"/>
      <c r="L83" s="109"/>
      <c r="M83" s="109"/>
      <c r="N83" s="109"/>
      <c r="O83" s="106"/>
      <c r="P83" s="106"/>
    </row>
    <row r="84" spans="1:34" x14ac:dyDescent="0.3">
      <c r="A84" s="175" t="s">
        <v>145</v>
      </c>
      <c r="B84" s="117"/>
      <c r="C84" s="117"/>
      <c r="D84" s="117"/>
      <c r="E84" s="117"/>
      <c r="F84" s="117"/>
      <c r="G84" s="117"/>
      <c r="H84" s="117"/>
      <c r="I84" s="117"/>
      <c r="J84" s="117"/>
      <c r="K84" s="117"/>
      <c r="L84" s="117"/>
      <c r="M84" s="117"/>
      <c r="N84" s="117"/>
      <c r="O84" s="117"/>
      <c r="P84" s="117"/>
      <c r="Q84" s="117"/>
      <c r="R84" s="117"/>
      <c r="S84" s="117"/>
      <c r="T84" s="117"/>
      <c r="U84" s="117"/>
      <c r="V84" s="117"/>
    </row>
    <row r="85" spans="1:34" x14ac:dyDescent="0.3">
      <c r="A85" s="175" t="s">
        <v>141</v>
      </c>
      <c r="B85" s="117"/>
      <c r="C85" s="117"/>
      <c r="D85" s="117"/>
      <c r="E85" s="117"/>
      <c r="F85" s="117"/>
      <c r="G85" s="117"/>
      <c r="H85" s="117"/>
      <c r="I85" s="117"/>
      <c r="J85" s="117"/>
      <c r="K85" s="117"/>
      <c r="L85" s="117"/>
      <c r="M85" s="117"/>
      <c r="N85" s="117"/>
      <c r="O85" s="117"/>
      <c r="P85" s="117"/>
      <c r="Q85" s="117"/>
      <c r="R85" s="117"/>
      <c r="S85" s="117"/>
      <c r="T85" s="117"/>
      <c r="U85" s="117"/>
      <c r="V85" s="117"/>
    </row>
    <row r="86" spans="1:34" x14ac:dyDescent="0.3">
      <c r="A86" s="171" t="s">
        <v>142</v>
      </c>
      <c r="B86" s="117"/>
      <c r="C86" s="117"/>
      <c r="D86" s="117"/>
      <c r="E86" s="117"/>
      <c r="F86" s="117"/>
      <c r="G86" s="117"/>
      <c r="H86" s="117"/>
      <c r="I86" s="117"/>
      <c r="J86" s="117"/>
      <c r="K86" s="117"/>
      <c r="L86" s="117"/>
      <c r="M86" s="117"/>
      <c r="N86" s="117"/>
      <c r="O86" s="117"/>
      <c r="P86" s="117"/>
      <c r="Q86" s="117"/>
      <c r="R86" s="117"/>
      <c r="S86" s="117"/>
      <c r="T86" s="117"/>
      <c r="U86" s="117"/>
      <c r="V86" s="117"/>
    </row>
    <row r="87" spans="1:34" ht="15" customHeight="1" x14ac:dyDescent="0.3">
      <c r="A87" s="175" t="s">
        <v>154</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4" x14ac:dyDescent="0.3">
      <c r="A88" s="77" t="s">
        <v>124</v>
      </c>
      <c r="B88" s="125"/>
      <c r="C88" s="125"/>
      <c r="D88" s="125"/>
      <c r="E88" s="125"/>
      <c r="F88" s="125"/>
      <c r="G88" s="125"/>
      <c r="H88" s="125"/>
      <c r="I88" s="125"/>
      <c r="J88" s="125"/>
      <c r="K88" s="125"/>
      <c r="L88" s="125"/>
      <c r="M88" s="125"/>
      <c r="N88" s="125"/>
      <c r="O88" s="125"/>
      <c r="P88" s="125"/>
      <c r="Q88" s="125"/>
      <c r="R88" s="125"/>
      <c r="S88" s="125"/>
      <c r="T88" s="125"/>
      <c r="U88" s="125"/>
      <c r="V88" s="125"/>
    </row>
    <row r="89" spans="1:34" ht="13.5" customHeight="1" x14ac:dyDescent="0.3">
      <c r="A89" s="77" t="s">
        <v>149</v>
      </c>
      <c r="B89" s="113"/>
      <c r="C89" s="113"/>
      <c r="D89" s="113"/>
      <c r="E89" s="113"/>
      <c r="F89" s="113"/>
      <c r="G89" s="106"/>
      <c r="H89" s="106"/>
      <c r="I89" s="106"/>
      <c r="J89" s="106"/>
      <c r="K89" s="106"/>
      <c r="L89" s="106"/>
      <c r="M89" s="106"/>
      <c r="N89" s="106"/>
      <c r="O89" s="106"/>
      <c r="P89" s="106"/>
    </row>
    <row r="90" spans="1:34" x14ac:dyDescent="0.3">
      <c r="A90" s="77" t="s">
        <v>152</v>
      </c>
      <c r="B90" s="118"/>
      <c r="C90" s="118"/>
      <c r="D90" s="118"/>
      <c r="E90" s="118"/>
      <c r="F90" s="118"/>
      <c r="G90" s="106"/>
      <c r="H90" s="106"/>
      <c r="I90" s="106"/>
      <c r="J90" s="106"/>
      <c r="K90" s="106"/>
      <c r="L90" s="106"/>
      <c r="M90" s="106"/>
      <c r="N90" s="106"/>
      <c r="O90" s="106"/>
      <c r="P90" s="106"/>
    </row>
    <row r="91" spans="1:34" ht="18" customHeight="1" x14ac:dyDescent="0.3">
      <c r="A91" s="77" t="s">
        <v>150</v>
      </c>
      <c r="B91" s="118"/>
      <c r="C91" s="118"/>
      <c r="D91" s="118"/>
      <c r="E91" s="118"/>
      <c r="F91" s="118"/>
      <c r="G91" s="106"/>
      <c r="H91" s="106"/>
      <c r="I91" s="106"/>
      <c r="J91" s="106"/>
      <c r="K91" s="106"/>
      <c r="L91" s="106"/>
      <c r="M91" s="106"/>
      <c r="N91" s="106"/>
      <c r="O91" s="106"/>
      <c r="P91" s="106"/>
    </row>
    <row r="92" spans="1:34" ht="14.25" customHeight="1" x14ac:dyDescent="0.3">
      <c r="A92" s="77" t="s">
        <v>151</v>
      </c>
      <c r="B92" s="29"/>
      <c r="C92" s="29"/>
      <c r="D92" s="106"/>
      <c r="E92" s="132"/>
      <c r="F92" s="132"/>
      <c r="G92" s="114"/>
      <c r="H92" s="114"/>
      <c r="I92" s="114"/>
      <c r="J92" s="114"/>
      <c r="K92" s="114"/>
      <c r="L92" s="114"/>
      <c r="M92" s="106"/>
      <c r="N92" s="106"/>
      <c r="O92" s="106"/>
      <c r="P92" s="106"/>
      <c r="S92" s="138"/>
      <c r="W92" s="138"/>
    </row>
    <row r="93" spans="1:34" x14ac:dyDescent="0.3">
      <c r="M93" s="105"/>
      <c r="N93" s="105"/>
      <c r="O93" s="105"/>
      <c r="P93" s="105"/>
      <c r="Q93" s="105"/>
      <c r="R93" s="105"/>
      <c r="S93" s="105"/>
      <c r="T93" s="105"/>
      <c r="U93" s="105"/>
      <c r="V93" s="105"/>
      <c r="W93" s="105"/>
      <c r="X93" s="105"/>
    </row>
    <row r="95" spans="1:34" x14ac:dyDescent="0.3">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row>
    <row r="97" spans="2:34" x14ac:dyDescent="0.3">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row>
  </sheetData>
  <hyperlinks>
    <hyperlink ref="A83" r:id="rId1"/>
    <hyperlink ref="A86" r:id="rId2"/>
    <hyperlink ref="A91" r:id="rId3" display="Email: ishaque.ahmed@sbp.org.pk"/>
  </hyperlinks>
  <pageMargins left="0.41" right="0.19" top="0.22" bottom="0.2" header="0.17" footer="0.17"/>
  <pageSetup scale="52" fitToWidth="3" orientation="portrait" r:id="rId4"/>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upto March06</vt:lpstr>
      <vt:lpstr>from June06</vt:lpstr>
      <vt:lpstr>Enhanced Coverage from Mar 2010</vt:lpstr>
      <vt:lpstr>'Enhanced Coverage from Mar 2010'!Print_Area</vt:lpstr>
      <vt:lpstr>'Enhanced Coverage from Mar 2010'!Print_Titles</vt:lpstr>
      <vt:lpstr>'from June06'!Print_Titles</vt:lpstr>
      <vt:lpstr>'upto March06'!Print_Titles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mahnaz parveen</dc:creator>
  <cp:lastModifiedBy>ismail9114</cp:lastModifiedBy>
  <cp:lastPrinted>2017-05-25T11:24:42Z</cp:lastPrinted>
  <dcterms:created xsi:type="dcterms:W3CDTF">2011-02-12T04:29:03Z</dcterms:created>
  <dcterms:modified xsi:type="dcterms:W3CDTF">2020-05-13T05:17:32Z</dcterms:modified>
</cp:coreProperties>
</file>